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Carlos A\Documents\PC CARLOS\CORPAMAG\SEGUIMIENTO METAS PAI 2020-2023\INFORMES SEGUIMIENTO 2023 PAI\SEGUNDO SEMESTRE 2023\Circular Informe final 2023\"/>
    </mc:Choice>
  </mc:AlternateContent>
  <bookViews>
    <workbookView xWindow="0" yWindow="0" windowWidth="9555" windowHeight="9405" tabRatio="848" firstSheet="3" activeTab="4"/>
  </bookViews>
  <sheets>
    <sheet name="Hoja1" sheetId="41" state="hidden" r:id="rId1"/>
    <sheet name="Informe Ingresos" sheetId="36" state="hidden" r:id="rId2"/>
    <sheet name="PROTOCOLO INGRESOS" sheetId="39" state="hidden" r:id="rId3"/>
    <sheet name="Datos Generales" sheetId="44" r:id="rId4"/>
    <sheet name="Anexo 1 Matriz Inf Gestión CARd" sheetId="47" r:id="rId5"/>
    <sheet name="Protocolo Inf Gestión" sheetId="46" r:id="rId6"/>
    <sheet name="Anexo 3 Matriz IMG" sheetId="19" r:id="rId7"/>
    <sheet name="1POMCAS" sheetId="1" r:id="rId8"/>
    <sheet name="2PORH" sheetId="2" r:id="rId9"/>
    <sheet name="3PSMV" sheetId="3" r:id="rId10"/>
    <sheet name="4UsoAguas" sheetId="4" r:id="rId11"/>
    <sheet name="5PUEAA" sheetId="5" r:id="rId12"/>
    <sheet name="6POMCASejec" sheetId="6" r:id="rId13"/>
    <sheet name="7Clima" sheetId="8" r:id="rId14"/>
    <sheet name="8Suelo" sheetId="9" r:id="rId15"/>
    <sheet name="9RUNAP" sheetId="10" r:id="rId16"/>
    <sheet name="10Paramos" sheetId="11" r:id="rId17"/>
    <sheet name="11Forest" sheetId="12" r:id="rId18"/>
    <sheet name="12PlanesAP" sheetId="13" r:id="rId19"/>
    <sheet name="13Amenaz" sheetId="14" r:id="rId20"/>
    <sheet name="14Invasor" sheetId="15" r:id="rId21"/>
    <sheet name="15Restaura" sheetId="16" r:id="rId22"/>
    <sheet name="16MIZC" sheetId="17" r:id="rId23"/>
    <sheet name="17PGIRS" sheetId="18" r:id="rId24"/>
    <sheet name="18Sector" sheetId="20" r:id="rId25"/>
    <sheet name="19GAU" sheetId="21" r:id="rId26"/>
    <sheet name="20Negoc" sheetId="22" r:id="rId27"/>
    <sheet name="21TiempoT" sheetId="23" r:id="rId28"/>
    <sheet name="22Autor" sheetId="24" r:id="rId29"/>
    <sheet name="23Sanc" sheetId="25" r:id="rId30"/>
    <sheet name="24POT" sheetId="26" r:id="rId31"/>
    <sheet name="25Redes" sheetId="27" r:id="rId32"/>
    <sheet name="26SIAC" sheetId="28" r:id="rId33"/>
    <sheet name="27Educa" sheetId="29" r:id="rId34"/>
    <sheet name="Observa" sheetId="32" r:id="rId35"/>
    <sheet name="Formulas" sheetId="33" r:id="rId36"/>
  </sheets>
  <externalReferences>
    <externalReference r:id="rId37"/>
    <externalReference r:id="rId38"/>
    <externalReference r:id="rId39"/>
    <externalReference r:id="rId40"/>
    <externalReference r:id="rId41"/>
    <externalReference r:id="rId42"/>
  </externalReferences>
  <definedNames>
    <definedName name="_xlnm._FilterDatabase" localSheetId="9" hidden="1">'3PSMV'!$E$6:$E$75</definedName>
    <definedName name="_xlnm._FilterDatabase" localSheetId="4" hidden="1">'Anexo 1 Matriz Inf Gestión CARd'!$A$7:$BI$167</definedName>
    <definedName name="_xlnm._FilterDatabase" localSheetId="1" hidden="1">'Informe Ingresos'!$A$6:$XES$320</definedName>
    <definedName name="_Toc467769469" localSheetId="8">'2PORH'!#REF!</definedName>
    <definedName name="_Toc467769470" localSheetId="9">'3PSMV'!#REF!</definedName>
    <definedName name="_Toc467769471" localSheetId="10">'4UsoAguas'!#REF!</definedName>
    <definedName name="_Toc467769472" localSheetId="11">'5PUEAA'!#REF!</definedName>
    <definedName name="_Toc467769473" localSheetId="12">'6POMCASejec'!#REF!</definedName>
    <definedName name="_Toc467769474" localSheetId="13">'7Clima'!#REF!</definedName>
    <definedName name="_Toc467769475" localSheetId="14">'8Suelo'!#REF!</definedName>
    <definedName name="_Toc467769476" localSheetId="15">'9RUNAP'!$B$6</definedName>
    <definedName name="_Toc467769477" localSheetId="16">'10Paramos'!#REF!</definedName>
    <definedName name="_Toc467769478" localSheetId="17">'11Forest'!#REF!</definedName>
    <definedName name="_Toc467769479" localSheetId="18">'12PlanesAP'!#REF!</definedName>
    <definedName name="_Toc467769480" localSheetId="19">'13Amenaz'!#REF!</definedName>
    <definedName name="_Toc467769481" localSheetId="20">'14Invasor'!#REF!</definedName>
    <definedName name="_Toc467769482" localSheetId="21">'15Restaura'!#REF!</definedName>
    <definedName name="_Toc467769483" localSheetId="22">'16MIZC'!#REF!</definedName>
    <definedName name="_Toc467769484" localSheetId="23">'17PGIRS'!#REF!</definedName>
    <definedName name="_Toc467769485" localSheetId="24">'18Sector'!#REF!</definedName>
    <definedName name="_Toc467769486" localSheetId="25">'19GAU'!#REF!</definedName>
    <definedName name="_Toc467769487" localSheetId="26">'20Negoc'!#REF!</definedName>
    <definedName name="_Toc467769488" localSheetId="27">'21TiempoT'!#REF!</definedName>
    <definedName name="_Toc467769489" localSheetId="28">'22Autor'!#REF!</definedName>
    <definedName name="_Toc467769490" localSheetId="29">'23Sanc'!#REF!</definedName>
    <definedName name="_Toc467769491" localSheetId="30">'24POT'!#REF!</definedName>
    <definedName name="_Toc467769492" localSheetId="31">'25Redes'!#REF!</definedName>
    <definedName name="_Toc467769493" localSheetId="32">'26SIAC'!#REF!</definedName>
    <definedName name="_Toc467769494" localSheetId="33">'27Educa'!#REF!</definedName>
    <definedName name="_xlnm.Print_Area" localSheetId="4">'Anexo 1 Matriz Inf Gestión CARd'!$A$1:$BH$166</definedName>
    <definedName name="_xlnm.Print_Area" localSheetId="1">'Informe Ingresos'!#REF!</definedName>
    <definedName name="_xlnm.Print_Area" localSheetId="5">'Protocolo Inf Gestión'!$A$1:$B$44</definedName>
    <definedName name="GASTOS" comment="OPCION SI O NO">[1]Formulas!$D$33:$D$34</definedName>
    <definedName name="Informe" comment="OPCION SI O NO">[1]Formulas!$D$33:$D$34</definedName>
    <definedName name="ing">'[2]Datos Generales'!$H$5:$H$36</definedName>
    <definedName name="Lista_CAR" localSheetId="4">'[3]Datos Generales'!$H$5:$H$36</definedName>
    <definedName name="Lista_CAR" localSheetId="3">'Datos Generales'!$H$5:$H$37</definedName>
    <definedName name="Lista_CAR" localSheetId="5">'[4]Datos Generales'!$H$5:$H$36</definedName>
    <definedName name="Lista_CAR">#REF!</definedName>
    <definedName name="REPORTE" comment="SI SE REPORTA" localSheetId="4">#REF!</definedName>
    <definedName name="REPORTE" comment="SI SE REPORTA" localSheetId="3">[5]Formulas!$F$33:$F$34</definedName>
    <definedName name="REPORTE" comment="SI SE REPORTA" localSheetId="5">[4]Formulas!$F$33:$F$34</definedName>
    <definedName name="REPORTE" comment="SI SE REPORTA">Formulas!$F$33:$F$34</definedName>
    <definedName name="SI" comment="OPCION SI O NO" localSheetId="4">#REF!</definedName>
    <definedName name="SI" comment="OPCION SI O NO" localSheetId="3">[5]Formulas!$D$33:$D$34</definedName>
    <definedName name="SI" comment="OPCION SI O NO" localSheetId="5">[4]Formulas!$D$33:$D$34</definedName>
    <definedName name="SI" comment="OPCION SI O NO">Formulas!$D$33:$D$34</definedName>
    <definedName name="_xlnm.Print_Titles" localSheetId="4">'Anexo 1 Matriz Inf Gestión CARd'!$1:$6</definedName>
    <definedName name="Vigencias" localSheetId="4">'[3]Datos Generales'!$H$38:$H$45</definedName>
    <definedName name="Vigencias" localSheetId="3">'Datos Generales'!$H$39:$H$46</definedName>
    <definedName name="Vigencias" localSheetId="5">'[4]Datos Generales'!$H$38:$H$45</definedName>
    <definedName name="Vigencia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8" i="47" l="1"/>
  <c r="AP49" i="47" l="1"/>
  <c r="AW111" i="47" l="1"/>
  <c r="AW108" i="47"/>
  <c r="AW12" i="47" l="1"/>
  <c r="AX83" i="47" l="1"/>
  <c r="BC164" i="47" l="1"/>
  <c r="BD164" i="47" s="1"/>
  <c r="BA164" i="47"/>
  <c r="BB164" i="47" s="1"/>
  <c r="AY164" i="47"/>
  <c r="AW164" i="47"/>
  <c r="AR164" i="47"/>
  <c r="AQ164" i="47"/>
  <c r="AL164" i="47"/>
  <c r="R164" i="47"/>
  <c r="Q164" i="47"/>
  <c r="P164" i="47"/>
  <c r="O164" i="47"/>
  <c r="BD163" i="47"/>
  <c r="BC163" i="47"/>
  <c r="BA163" i="47"/>
  <c r="BB163" i="47" s="1"/>
  <c r="AY163" i="47"/>
  <c r="AW163" i="47"/>
  <c r="AR163" i="47"/>
  <c r="AQ163" i="47"/>
  <c r="AL163" i="47"/>
  <c r="R163" i="47"/>
  <c r="Q163" i="47"/>
  <c r="P163" i="47"/>
  <c r="O163" i="47"/>
  <c r="BC162" i="47"/>
  <c r="BD162" i="47" s="1"/>
  <c r="BA162" i="47"/>
  <c r="BB162" i="47" s="1"/>
  <c r="AW162" i="47"/>
  <c r="AY162" i="47" s="1"/>
  <c r="AR162" i="47"/>
  <c r="AQ162" i="47"/>
  <c r="AL162" i="47"/>
  <c r="R162" i="47"/>
  <c r="Q162" i="47"/>
  <c r="P162" i="47"/>
  <c r="O162" i="47"/>
  <c r="BC161" i="47"/>
  <c r="BD161" i="47" s="1"/>
  <c r="BB161" i="47"/>
  <c r="BA161" i="47"/>
  <c r="AW161" i="47"/>
  <c r="AY161" i="47" s="1"/>
  <c r="AR161" i="47"/>
  <c r="AQ161" i="47"/>
  <c r="AL161" i="47"/>
  <c r="Z161" i="47"/>
  <c r="Y161" i="47"/>
  <c r="R161" i="47"/>
  <c r="Q161" i="47"/>
  <c r="P161" i="47"/>
  <c r="O161" i="47"/>
  <c r="BC160" i="47"/>
  <c r="BD160" i="47" s="1"/>
  <c r="BA160" i="47"/>
  <c r="BB160" i="47" s="1"/>
  <c r="AW160" i="47"/>
  <c r="AY160" i="47" s="1"/>
  <c r="AR160" i="47"/>
  <c r="AQ160" i="47"/>
  <c r="AL160" i="47"/>
  <c r="Z160" i="47"/>
  <c r="AA160" i="47" s="1"/>
  <c r="Y160" i="47"/>
  <c r="R160" i="47"/>
  <c r="Q160" i="47"/>
  <c r="P160" i="47"/>
  <c r="O160" i="47"/>
  <c r="BC159" i="47"/>
  <c r="BD159" i="47" s="1"/>
  <c r="BA159" i="47"/>
  <c r="BB159" i="47" s="1"/>
  <c r="AW159" i="47"/>
  <c r="AY159" i="47" s="1"/>
  <c r="AR159" i="47"/>
  <c r="AQ159" i="47"/>
  <c r="AL159" i="47"/>
  <c r="Z159" i="47"/>
  <c r="AA159" i="47" s="1"/>
  <c r="Y159" i="47"/>
  <c r="R159" i="47"/>
  <c r="Q159" i="47"/>
  <c r="P159" i="47"/>
  <c r="O159" i="47"/>
  <c r="BC158" i="47"/>
  <c r="BD158" i="47" s="1"/>
  <c r="BB158" i="47"/>
  <c r="BA158" i="47"/>
  <c r="AW158" i="47"/>
  <c r="AY158" i="47" s="1"/>
  <c r="AR158" i="47"/>
  <c r="AQ158" i="47"/>
  <c r="AL158" i="47"/>
  <c r="Z158" i="47"/>
  <c r="AA158" i="47" s="1"/>
  <c r="Y158" i="47"/>
  <c r="R158" i="47"/>
  <c r="Q158" i="47"/>
  <c r="P158" i="47"/>
  <c r="O158" i="47"/>
  <c r="BC157" i="47"/>
  <c r="BD157" i="47" s="1"/>
  <c r="BB157" i="47"/>
  <c r="BA157" i="47"/>
  <c r="AW157" i="47"/>
  <c r="AY157" i="47" s="1"/>
  <c r="AR157" i="47"/>
  <c r="AQ157" i="47"/>
  <c r="AL157" i="47"/>
  <c r="Z157" i="47"/>
  <c r="Y157" i="47"/>
  <c r="R157" i="47"/>
  <c r="Q157" i="47"/>
  <c r="P157" i="47"/>
  <c r="O157" i="47"/>
  <c r="O153" i="47" s="1"/>
  <c r="BC156" i="47"/>
  <c r="BD156" i="47" s="1"/>
  <c r="BB156" i="47"/>
  <c r="BA156" i="47"/>
  <c r="AW156" i="47"/>
  <c r="AY156" i="47" s="1"/>
  <c r="AR156" i="47"/>
  <c r="AQ156" i="47"/>
  <c r="AL156" i="47"/>
  <c r="Z156" i="47"/>
  <c r="AA156" i="47" s="1"/>
  <c r="Y156" i="47"/>
  <c r="R156" i="47"/>
  <c r="Q156" i="47"/>
  <c r="P156" i="47"/>
  <c r="P153" i="47" s="1"/>
  <c r="O156" i="47"/>
  <c r="BC155" i="47"/>
  <c r="BD155" i="47" s="1"/>
  <c r="BA155" i="47"/>
  <c r="BB155" i="47" s="1"/>
  <c r="AW155" i="47"/>
  <c r="AY155" i="47" s="1"/>
  <c r="AR155" i="47"/>
  <c r="AQ155" i="47"/>
  <c r="AL155" i="47"/>
  <c r="Z155" i="47"/>
  <c r="AA155" i="47" s="1"/>
  <c r="Y155" i="47"/>
  <c r="R155" i="47"/>
  <c r="Q155" i="47"/>
  <c r="P155" i="47"/>
  <c r="O155" i="47"/>
  <c r="BC154" i="47"/>
  <c r="BD154" i="47" s="1"/>
  <c r="BB154" i="47"/>
  <c r="BA154" i="47"/>
  <c r="AW154" i="47"/>
  <c r="AR154" i="47"/>
  <c r="AQ154" i="47"/>
  <c r="AL154" i="47"/>
  <c r="Z154" i="47"/>
  <c r="AA154" i="47" s="1"/>
  <c r="Y154" i="47"/>
  <c r="R154" i="47"/>
  <c r="Q154" i="47"/>
  <c r="P154" i="47"/>
  <c r="O154" i="47"/>
  <c r="AX153" i="47"/>
  <c r="AP153" i="47"/>
  <c r="AO153" i="47"/>
  <c r="AK153" i="47"/>
  <c r="AJ153" i="47"/>
  <c r="AG153" i="47"/>
  <c r="BC152" i="47"/>
  <c r="BD152" i="47" s="1"/>
  <c r="BA152" i="47"/>
  <c r="BB152" i="47" s="1"/>
  <c r="AY152" i="47"/>
  <c r="AW152" i="47"/>
  <c r="AR152" i="47"/>
  <c r="AQ152" i="47"/>
  <c r="AL152" i="47"/>
  <c r="Z152" i="47"/>
  <c r="AA152" i="47" s="1"/>
  <c r="Y152" i="47"/>
  <c r="R152" i="47"/>
  <c r="Q152" i="47"/>
  <c r="P152" i="47"/>
  <c r="O152" i="47"/>
  <c r="BC151" i="47"/>
  <c r="BD151" i="47" s="1"/>
  <c r="BA151" i="47"/>
  <c r="BB151" i="47" s="1"/>
  <c r="AW151" i="47"/>
  <c r="AY151" i="47" s="1"/>
  <c r="AR151" i="47"/>
  <c r="AQ151" i="47"/>
  <c r="AL151" i="47"/>
  <c r="AA151" i="47"/>
  <c r="Z151" i="47"/>
  <c r="Y151" i="47"/>
  <c r="R151" i="47"/>
  <c r="Q151" i="47"/>
  <c r="Q148" i="47" s="1"/>
  <c r="P151" i="47"/>
  <c r="O151" i="47"/>
  <c r="BC150" i="47"/>
  <c r="BD150" i="47" s="1"/>
  <c r="BB150" i="47"/>
  <c r="BA150" i="47"/>
  <c r="AW150" i="47"/>
  <c r="AW148" i="47" s="1"/>
  <c r="AR150" i="47"/>
  <c r="AQ150" i="47"/>
  <c r="AL150" i="47"/>
  <c r="Z150" i="47"/>
  <c r="AA150" i="47" s="1"/>
  <c r="Y150" i="47"/>
  <c r="R150" i="47"/>
  <c r="Q150" i="47"/>
  <c r="P150" i="47"/>
  <c r="O150" i="47"/>
  <c r="BC149" i="47"/>
  <c r="BD149" i="47" s="1"/>
  <c r="BA149" i="47"/>
  <c r="BB149" i="47" s="1"/>
  <c r="AY149" i="47"/>
  <c r="AW149" i="47"/>
  <c r="AR149" i="47"/>
  <c r="AQ149" i="47"/>
  <c r="AL149" i="47"/>
  <c r="Z149" i="47"/>
  <c r="AA149" i="47" s="1"/>
  <c r="Y149" i="47"/>
  <c r="R149" i="47"/>
  <c r="R148" i="47" s="1"/>
  <c r="Q149" i="47"/>
  <c r="P149" i="47"/>
  <c r="O149" i="47"/>
  <c r="O148" i="47" s="1"/>
  <c r="AX148" i="47"/>
  <c r="AP148" i="47"/>
  <c r="AO148" i="47"/>
  <c r="AK148" i="47"/>
  <c r="AL148" i="47" s="1"/>
  <c r="AJ148" i="47"/>
  <c r="AG148" i="47"/>
  <c r="BC147" i="47"/>
  <c r="BD147" i="47" s="1"/>
  <c r="BA147" i="47"/>
  <c r="BB147" i="47" s="1"/>
  <c r="AW147" i="47"/>
  <c r="AY147" i="47" s="1"/>
  <c r="AR147" i="47"/>
  <c r="AQ147" i="47"/>
  <c r="AL147" i="47"/>
  <c r="Z147" i="47"/>
  <c r="Y147" i="47"/>
  <c r="R147" i="47"/>
  <c r="Q147" i="47"/>
  <c r="P147" i="47"/>
  <c r="O147" i="47"/>
  <c r="BD146" i="47"/>
  <c r="BC146" i="47"/>
  <c r="BA146" i="47"/>
  <c r="BB146" i="47" s="1"/>
  <c r="AW146" i="47"/>
  <c r="AY146" i="47" s="1"/>
  <c r="AR146" i="47"/>
  <c r="AQ146" i="47"/>
  <c r="AL146" i="47"/>
  <c r="Z146" i="47"/>
  <c r="AA146" i="47" s="1"/>
  <c r="Y146" i="47"/>
  <c r="R146" i="47"/>
  <c r="Q146" i="47"/>
  <c r="P146" i="47"/>
  <c r="O146" i="47"/>
  <c r="BD145" i="47"/>
  <c r="BC145" i="47"/>
  <c r="BB145" i="47"/>
  <c r="BA145" i="47"/>
  <c r="AW145" i="47"/>
  <c r="AY145" i="47" s="1"/>
  <c r="AR145" i="47"/>
  <c r="AQ145" i="47"/>
  <c r="AL145" i="47"/>
  <c r="Z145" i="47"/>
  <c r="AA145" i="47" s="1"/>
  <c r="Y145" i="47"/>
  <c r="R145" i="47"/>
  <c r="Q145" i="47"/>
  <c r="P145" i="47"/>
  <c r="O145" i="47"/>
  <c r="BD144" i="47"/>
  <c r="BC144" i="47"/>
  <c r="BB144" i="47"/>
  <c r="BA144" i="47"/>
  <c r="AW144" i="47"/>
  <c r="AY144" i="47" s="1"/>
  <c r="AR144" i="47"/>
  <c r="AQ144" i="47"/>
  <c r="AL144" i="47"/>
  <c r="Z144" i="47"/>
  <c r="AA144" i="47" s="1"/>
  <c r="Y144" i="47"/>
  <c r="R144" i="47"/>
  <c r="Q144" i="47"/>
  <c r="P144" i="47"/>
  <c r="O144" i="47"/>
  <c r="BD143" i="47"/>
  <c r="BC143" i="47"/>
  <c r="BB143" i="47"/>
  <c r="BA143" i="47"/>
  <c r="AW143" i="47"/>
  <c r="AY143" i="47" s="1"/>
  <c r="AR143" i="47"/>
  <c r="AQ143" i="47"/>
  <c r="AL143" i="47"/>
  <c r="Z143" i="47"/>
  <c r="AA143" i="47" s="1"/>
  <c r="Y143" i="47"/>
  <c r="R143" i="47"/>
  <c r="Q143" i="47"/>
  <c r="P143" i="47"/>
  <c r="O143" i="47"/>
  <c r="BD142" i="47"/>
  <c r="BC142" i="47"/>
  <c r="BB142" i="47"/>
  <c r="BA142" i="47"/>
  <c r="AW142" i="47"/>
  <c r="AR142" i="47"/>
  <c r="AQ142" i="47"/>
  <c r="AL142" i="47"/>
  <c r="Z142" i="47"/>
  <c r="AA142" i="47" s="1"/>
  <c r="Y142" i="47"/>
  <c r="R142" i="47"/>
  <c r="Q142" i="47"/>
  <c r="Q141" i="47" s="1"/>
  <c r="P142" i="47"/>
  <c r="P141" i="47" s="1"/>
  <c r="O142" i="47"/>
  <c r="AX141" i="47"/>
  <c r="AV141" i="47"/>
  <c r="AU141" i="47"/>
  <c r="AP141" i="47"/>
  <c r="AO141" i="47"/>
  <c r="AK141" i="47"/>
  <c r="AJ141" i="47"/>
  <c r="AG141" i="47"/>
  <c r="O141" i="47"/>
  <c r="BC140" i="47"/>
  <c r="BD140" i="47" s="1"/>
  <c r="BA140" i="47"/>
  <c r="BB140" i="47" s="1"/>
  <c r="AW140" i="47"/>
  <c r="AY140" i="47" s="1"/>
  <c r="AR140" i="47"/>
  <c r="AQ140" i="47"/>
  <c r="AL140" i="47"/>
  <c r="Z140" i="47"/>
  <c r="AA140" i="47" s="1"/>
  <c r="Y140" i="47"/>
  <c r="R140" i="47"/>
  <c r="Q140" i="47"/>
  <c r="P140" i="47"/>
  <c r="O140" i="47"/>
  <c r="BD139" i="47"/>
  <c r="BC139" i="47"/>
  <c r="BB139" i="47"/>
  <c r="BA139" i="47"/>
  <c r="AY139" i="47"/>
  <c r="AW139" i="47"/>
  <c r="AR139" i="47"/>
  <c r="AQ139" i="47"/>
  <c r="AL139" i="47"/>
  <c r="Z139" i="47"/>
  <c r="Y139" i="47"/>
  <c r="R139" i="47"/>
  <c r="Q139" i="47"/>
  <c r="P139" i="47"/>
  <c r="O139" i="47"/>
  <c r="O135" i="47" s="1"/>
  <c r="BC138" i="47"/>
  <c r="BD138" i="47" s="1"/>
  <c r="BA138" i="47"/>
  <c r="BB138" i="47" s="1"/>
  <c r="AW138" i="47"/>
  <c r="AY138" i="47" s="1"/>
  <c r="AR138" i="47"/>
  <c r="AQ138" i="47"/>
  <c r="AL138" i="47"/>
  <c r="Z138" i="47"/>
  <c r="AA138" i="47" s="1"/>
  <c r="Y138" i="47"/>
  <c r="R138" i="47"/>
  <c r="Q138" i="47"/>
  <c r="P138" i="47"/>
  <c r="O138" i="47"/>
  <c r="BD137" i="47"/>
  <c r="BC137" i="47"/>
  <c r="BB137" i="47"/>
  <c r="BA137" i="47"/>
  <c r="AY137" i="47"/>
  <c r="AW137" i="47"/>
  <c r="AR137" i="47"/>
  <c r="AQ137" i="47"/>
  <c r="AL137" i="47"/>
  <c r="Z137" i="47"/>
  <c r="Y137" i="47"/>
  <c r="R137" i="47"/>
  <c r="Q137" i="47"/>
  <c r="Q135" i="47" s="1"/>
  <c r="P137" i="47"/>
  <c r="O137" i="47"/>
  <c r="BC136" i="47"/>
  <c r="BD136" i="47" s="1"/>
  <c r="BA136" i="47"/>
  <c r="BB136" i="47" s="1"/>
  <c r="AW136" i="47"/>
  <c r="AR136" i="47"/>
  <c r="AQ136" i="47"/>
  <c r="AL136" i="47"/>
  <c r="Z136" i="47"/>
  <c r="AA136" i="47" s="1"/>
  <c r="Y136" i="47"/>
  <c r="R136" i="47"/>
  <c r="R135" i="47" s="1"/>
  <c r="Q136" i="47"/>
  <c r="P136" i="47"/>
  <c r="O136" i="47"/>
  <c r="AX135" i="47"/>
  <c r="AV135" i="47"/>
  <c r="AU135" i="47"/>
  <c r="AU134" i="47" s="1"/>
  <c r="AU133" i="47" s="1"/>
  <c r="AP135" i="47"/>
  <c r="AO135" i="47"/>
  <c r="AM135" i="47"/>
  <c r="AM134" i="47" s="1"/>
  <c r="AM133" i="47" s="1"/>
  <c r="AK135" i="47"/>
  <c r="AJ135" i="47"/>
  <c r="AH135" i="47"/>
  <c r="AH134" i="47" s="1"/>
  <c r="AH133" i="47" s="1"/>
  <c r="AG135" i="47"/>
  <c r="AG134" i="47" s="1"/>
  <c r="AG133" i="47" s="1"/>
  <c r="AZ134" i="47"/>
  <c r="AZ133" i="47" s="1"/>
  <c r="AT134" i="47"/>
  <c r="AT133" i="47" s="1"/>
  <c r="AS134" i="47"/>
  <c r="AO134" i="47"/>
  <c r="AO133" i="47" s="1"/>
  <c r="AN134" i="47"/>
  <c r="AN133" i="47" s="1"/>
  <c r="AI134" i="47"/>
  <c r="AI133" i="47" s="1"/>
  <c r="AS133" i="47"/>
  <c r="BC132" i="47"/>
  <c r="BD132" i="47" s="1"/>
  <c r="BB132" i="47"/>
  <c r="BA132" i="47"/>
  <c r="AW132" i="47"/>
  <c r="AR132" i="47"/>
  <c r="AR131" i="47" s="1"/>
  <c r="AQ132" i="47"/>
  <c r="AL132" i="47"/>
  <c r="Z132" i="47"/>
  <c r="AA132" i="47" s="1"/>
  <c r="AA131" i="47" s="1"/>
  <c r="Y132" i="47"/>
  <c r="R132" i="47"/>
  <c r="R131" i="47" s="1"/>
  <c r="Q132" i="47"/>
  <c r="Q131" i="47" s="1"/>
  <c r="P132" i="47"/>
  <c r="P131" i="47" s="1"/>
  <c r="O132" i="47"/>
  <c r="AZ131" i="47"/>
  <c r="AX131" i="47"/>
  <c r="AP131" i="47"/>
  <c r="AO131" i="47"/>
  <c r="AN131" i="47"/>
  <c r="AM131" i="47"/>
  <c r="AK131" i="47"/>
  <c r="AJ131" i="47"/>
  <c r="AI131" i="47"/>
  <c r="AI127" i="47" s="1"/>
  <c r="AH131" i="47"/>
  <c r="AG131" i="47"/>
  <c r="O131" i="47"/>
  <c r="BC130" i="47"/>
  <c r="BD130" i="47" s="1"/>
  <c r="BA130" i="47"/>
  <c r="BB130" i="47" s="1"/>
  <c r="AW130" i="47"/>
  <c r="AR130" i="47"/>
  <c r="AQ130" i="47"/>
  <c r="AL130" i="47"/>
  <c r="AA130" i="47"/>
  <c r="Z130" i="47"/>
  <c r="Y130" i="47"/>
  <c r="R130" i="47"/>
  <c r="Q130" i="47"/>
  <c r="P130" i="47"/>
  <c r="O130" i="47"/>
  <c r="BC129" i="47"/>
  <c r="BD129" i="47" s="1"/>
  <c r="BA129" i="47"/>
  <c r="BB129" i="47" s="1"/>
  <c r="AW129" i="47"/>
  <c r="AY129" i="47" s="1"/>
  <c r="AR129" i="47"/>
  <c r="AR128" i="47" s="1"/>
  <c r="AR127" i="47" s="1"/>
  <c r="AQ129" i="47"/>
  <c r="AL129" i="47"/>
  <c r="Z129" i="47"/>
  <c r="Y129" i="47"/>
  <c r="AA129" i="47" s="1"/>
  <c r="R129" i="47"/>
  <c r="Q129" i="47"/>
  <c r="P129" i="47"/>
  <c r="P128" i="47" s="1"/>
  <c r="O129" i="47"/>
  <c r="AX128" i="47"/>
  <c r="AP128" i="47"/>
  <c r="AO128" i="47"/>
  <c r="AO127" i="47" s="1"/>
  <c r="AN128" i="47"/>
  <c r="AM128" i="47"/>
  <c r="AK128" i="47"/>
  <c r="AJ128" i="47"/>
  <c r="AI128" i="47"/>
  <c r="AH128" i="47"/>
  <c r="AH127" i="47" s="1"/>
  <c r="AG128" i="47"/>
  <c r="R128" i="47"/>
  <c r="AZ127" i="47"/>
  <c r="AX127" i="47"/>
  <c r="AV127" i="47"/>
  <c r="AV21" i="47" s="1"/>
  <c r="AU127" i="47"/>
  <c r="AT127" i="47"/>
  <c r="AS127" i="47"/>
  <c r="AJ127" i="47"/>
  <c r="BC126" i="47"/>
  <c r="BD126" i="47" s="1"/>
  <c r="BA126" i="47"/>
  <c r="BB126" i="47" s="1"/>
  <c r="AW126" i="47"/>
  <c r="AR126" i="47"/>
  <c r="AQ126" i="47"/>
  <c r="AL126" i="47"/>
  <c r="AA126" i="47"/>
  <c r="Z126" i="47"/>
  <c r="Y126" i="47"/>
  <c r="R126" i="47"/>
  <c r="Q126" i="47"/>
  <c r="Q124" i="47" s="1"/>
  <c r="P126" i="47"/>
  <c r="O126" i="47"/>
  <c r="BC125" i="47"/>
  <c r="BD125" i="47" s="1"/>
  <c r="BB125" i="47"/>
  <c r="BA125" i="47"/>
  <c r="AY125" i="47"/>
  <c r="AW125" i="47"/>
  <c r="AR125" i="47"/>
  <c r="AQ125" i="47"/>
  <c r="AL125" i="47"/>
  <c r="Z125" i="47"/>
  <c r="Y125" i="47"/>
  <c r="R125" i="47"/>
  <c r="Q125" i="47"/>
  <c r="P125" i="47"/>
  <c r="O125" i="47"/>
  <c r="O124" i="47" s="1"/>
  <c r="AX124" i="47"/>
  <c r="AU124" i="47"/>
  <c r="AU119" i="47" s="1"/>
  <c r="AT124" i="47"/>
  <c r="AT119" i="47" s="1"/>
  <c r="AS124" i="47"/>
  <c r="AS119" i="47" s="1"/>
  <c r="AP124" i="47"/>
  <c r="AO124" i="47"/>
  <c r="AK124" i="47"/>
  <c r="AJ124" i="47"/>
  <c r="AG124" i="47"/>
  <c r="BC123" i="47"/>
  <c r="BD123" i="47" s="1"/>
  <c r="BA123" i="47"/>
  <c r="BB123" i="47" s="1"/>
  <c r="AW123" i="47"/>
  <c r="AY123" i="47" s="1"/>
  <c r="AR123" i="47"/>
  <c r="AQ123" i="47"/>
  <c r="AL123" i="47"/>
  <c r="Z123" i="47"/>
  <c r="Y123" i="47"/>
  <c r="R123" i="47"/>
  <c r="Q123" i="47"/>
  <c r="P123" i="47"/>
  <c r="O123" i="47"/>
  <c r="BC122" i="47"/>
  <c r="BD122" i="47" s="1"/>
  <c r="BA122" i="47"/>
  <c r="BB122" i="47" s="1"/>
  <c r="AW122" i="47"/>
  <c r="AY122" i="47" s="1"/>
  <c r="AR122" i="47"/>
  <c r="AR120" i="47" s="1"/>
  <c r="AQ122" i="47"/>
  <c r="AL122" i="47"/>
  <c r="Z122" i="47"/>
  <c r="Y122" i="47"/>
  <c r="R122" i="47"/>
  <c r="Q122" i="47"/>
  <c r="P122" i="47"/>
  <c r="O122" i="47"/>
  <c r="BC121" i="47"/>
  <c r="BD121" i="47" s="1"/>
  <c r="BA121" i="47"/>
  <c r="BB121" i="47" s="1"/>
  <c r="AW121" i="47"/>
  <c r="AY121" i="47" s="1"/>
  <c r="AR121" i="47"/>
  <c r="AQ121" i="47"/>
  <c r="AL121" i="47"/>
  <c r="Z121" i="47"/>
  <c r="Y121" i="47"/>
  <c r="R121" i="47"/>
  <c r="Q121" i="47"/>
  <c r="Q120" i="47" s="1"/>
  <c r="P121" i="47"/>
  <c r="O121" i="47"/>
  <c r="O120" i="47" s="1"/>
  <c r="AZ120" i="47"/>
  <c r="AX120" i="47"/>
  <c r="AP120" i="47"/>
  <c r="AO120" i="47"/>
  <c r="AO119" i="47" s="1"/>
  <c r="AN120" i="47"/>
  <c r="AM120" i="47"/>
  <c r="AK120" i="47"/>
  <c r="AJ120" i="47"/>
  <c r="AJ119" i="47" s="1"/>
  <c r="AI120" i="47"/>
  <c r="AI119" i="47" s="1"/>
  <c r="AH120" i="47"/>
  <c r="AG120" i="47"/>
  <c r="R120" i="47"/>
  <c r="AZ119" i="47"/>
  <c r="AV119" i="47"/>
  <c r="AN119" i="47"/>
  <c r="AM119" i="47"/>
  <c r="AG119" i="47"/>
  <c r="BC118" i="47"/>
  <c r="BD118" i="47" s="1"/>
  <c r="BA118" i="47"/>
  <c r="BB118" i="47" s="1"/>
  <c r="AY118" i="47"/>
  <c r="AW118" i="47"/>
  <c r="AR118" i="47"/>
  <c r="AQ118" i="47"/>
  <c r="AL118" i="47"/>
  <c r="Z118" i="47"/>
  <c r="Y118" i="47"/>
  <c r="R118" i="47"/>
  <c r="Q118" i="47"/>
  <c r="P118" i="47"/>
  <c r="O118" i="47"/>
  <c r="BC117" i="47"/>
  <c r="BD117" i="47" s="1"/>
  <c r="BB117" i="47"/>
  <c r="BA117" i="47"/>
  <c r="AY117" i="47"/>
  <c r="AW117" i="47"/>
  <c r="AR117" i="47"/>
  <c r="AQ117" i="47"/>
  <c r="AL117" i="47"/>
  <c r="Z117" i="47"/>
  <c r="Y117" i="47"/>
  <c r="AA117" i="47" s="1"/>
  <c r="R117" i="47"/>
  <c r="Q117" i="47"/>
  <c r="P117" i="47"/>
  <c r="P116" i="47" s="1"/>
  <c r="O117" i="47"/>
  <c r="AX116" i="47"/>
  <c r="AW116" i="47"/>
  <c r="AV116" i="47"/>
  <c r="AU116" i="47"/>
  <c r="AP116" i="47"/>
  <c r="AO116" i="47"/>
  <c r="AK116" i="47"/>
  <c r="AJ116" i="47"/>
  <c r="AG116" i="47"/>
  <c r="BD115" i="47"/>
  <c r="BC115" i="47"/>
  <c r="BA115" i="47"/>
  <c r="BB115" i="47" s="1"/>
  <c r="AW115" i="47"/>
  <c r="AY115" i="47" s="1"/>
  <c r="AR115" i="47"/>
  <c r="AQ115" i="47"/>
  <c r="AL115" i="47"/>
  <c r="Z115" i="47"/>
  <c r="Y115" i="47"/>
  <c r="R115" i="47"/>
  <c r="Q115" i="47"/>
  <c r="P115" i="47"/>
  <c r="O115" i="47"/>
  <c r="BC114" i="47"/>
  <c r="BD114" i="47" s="1"/>
  <c r="BA114" i="47"/>
  <c r="BB114" i="47" s="1"/>
  <c r="AW114" i="47"/>
  <c r="AY114" i="47" s="1"/>
  <c r="AR114" i="47"/>
  <c r="AR112" i="47" s="1"/>
  <c r="AQ114" i="47"/>
  <c r="AL114" i="47"/>
  <c r="Z114" i="47"/>
  <c r="Y114" i="47"/>
  <c r="R114" i="47"/>
  <c r="Q114" i="47"/>
  <c r="P114" i="47"/>
  <c r="O114" i="47"/>
  <c r="BC113" i="47"/>
  <c r="BD113" i="47" s="1"/>
  <c r="BA113" i="47"/>
  <c r="BB113" i="47" s="1"/>
  <c r="AW113" i="47"/>
  <c r="AR113" i="47"/>
  <c r="AQ113" i="47"/>
  <c r="AL113" i="47"/>
  <c r="Z113" i="47"/>
  <c r="Y113" i="47"/>
  <c r="R113" i="47"/>
  <c r="R112" i="47" s="1"/>
  <c r="Q113" i="47"/>
  <c r="P113" i="47"/>
  <c r="P112" i="47" s="1"/>
  <c r="O113" i="47"/>
  <c r="AX112" i="47"/>
  <c r="AP112" i="47"/>
  <c r="AO112" i="47"/>
  <c r="AK112" i="47"/>
  <c r="AJ112" i="47"/>
  <c r="AG112" i="47"/>
  <c r="BC111" i="47"/>
  <c r="BD111" i="47" s="1"/>
  <c r="BA111" i="47"/>
  <c r="BB111" i="47" s="1"/>
  <c r="AY111" i="47"/>
  <c r="AR111" i="47"/>
  <c r="AQ111" i="47"/>
  <c r="AL111" i="47"/>
  <c r="Z111" i="47"/>
  <c r="AA111" i="47" s="1"/>
  <c r="Y111" i="47"/>
  <c r="R111" i="47"/>
  <c r="Q111" i="47"/>
  <c r="P111" i="47"/>
  <c r="O111" i="47"/>
  <c r="BC110" i="47"/>
  <c r="BD110" i="47" s="1"/>
  <c r="BA110" i="47"/>
  <c r="BB110" i="47" s="1"/>
  <c r="AY110" i="47"/>
  <c r="AW110" i="47"/>
  <c r="AR110" i="47"/>
  <c r="AQ110" i="47"/>
  <c r="AL110" i="47"/>
  <c r="Z110" i="47"/>
  <c r="AA110" i="47" s="1"/>
  <c r="Y110" i="47"/>
  <c r="R110" i="47"/>
  <c r="Q110" i="47"/>
  <c r="P110" i="47"/>
  <c r="O110" i="47"/>
  <c r="BC109" i="47"/>
  <c r="BD109" i="47" s="1"/>
  <c r="BA109" i="47"/>
  <c r="BB109" i="47" s="1"/>
  <c r="AY109" i="47"/>
  <c r="AW109" i="47"/>
  <c r="AR109" i="47"/>
  <c r="AQ109" i="47"/>
  <c r="AL109" i="47"/>
  <c r="Z109" i="47"/>
  <c r="AA109" i="47" s="1"/>
  <c r="Y109" i="47"/>
  <c r="R109" i="47"/>
  <c r="Q109" i="47"/>
  <c r="P109" i="47"/>
  <c r="O109" i="47"/>
  <c r="BC108" i="47"/>
  <c r="BD108" i="47" s="1"/>
  <c r="BA108" i="47"/>
  <c r="BB108" i="47" s="1"/>
  <c r="AY108" i="47"/>
  <c r="AR108" i="47"/>
  <c r="AQ108" i="47"/>
  <c r="AL108" i="47"/>
  <c r="Z108" i="47"/>
  <c r="Y108" i="47"/>
  <c r="AA108" i="47" s="1"/>
  <c r="R108" i="47"/>
  <c r="Q108" i="47"/>
  <c r="P108" i="47"/>
  <c r="O108" i="47"/>
  <c r="BC107" i="47"/>
  <c r="BD107" i="47" s="1"/>
  <c r="BA107" i="47"/>
  <c r="BB107" i="47" s="1"/>
  <c r="AW107" i="47"/>
  <c r="AY107" i="47" s="1"/>
  <c r="AR107" i="47"/>
  <c r="AQ107" i="47"/>
  <c r="AL107" i="47"/>
  <c r="AA107" i="47"/>
  <c r="Z107" i="47"/>
  <c r="Y107" i="47"/>
  <c r="R107" i="47"/>
  <c r="Q107" i="47"/>
  <c r="P107" i="47"/>
  <c r="O107" i="47"/>
  <c r="AX106" i="47"/>
  <c r="AW106" i="47"/>
  <c r="AP106" i="47"/>
  <c r="AO106" i="47"/>
  <c r="AM106" i="47"/>
  <c r="AK106" i="47"/>
  <c r="AJ106" i="47"/>
  <c r="AH106" i="47"/>
  <c r="AG106" i="47"/>
  <c r="BC105" i="47"/>
  <c r="BD105" i="47" s="1"/>
  <c r="BA105" i="47"/>
  <c r="BB105" i="47" s="1"/>
  <c r="AW105" i="47"/>
  <c r="AY105" i="47" s="1"/>
  <c r="AR105" i="47"/>
  <c r="AQ105" i="47"/>
  <c r="AL105" i="47"/>
  <c r="Z105" i="47"/>
  <c r="Y105" i="47"/>
  <c r="AA105" i="47" s="1"/>
  <c r="R105" i="47"/>
  <c r="Q105" i="47"/>
  <c r="P105" i="47"/>
  <c r="O105" i="47"/>
  <c r="BC104" i="47"/>
  <c r="BD104" i="47" s="1"/>
  <c r="BA104" i="47"/>
  <c r="BB104" i="47" s="1"/>
  <c r="AW104" i="47"/>
  <c r="AY104" i="47" s="1"/>
  <c r="AR104" i="47"/>
  <c r="AQ104" i="47"/>
  <c r="AL104" i="47"/>
  <c r="Z104" i="47"/>
  <c r="Y104" i="47"/>
  <c r="AA104" i="47" s="1"/>
  <c r="R104" i="47"/>
  <c r="Q104" i="47"/>
  <c r="P104" i="47"/>
  <c r="O104" i="47"/>
  <c r="O102" i="47" s="1"/>
  <c r="BC103" i="47"/>
  <c r="BD103" i="47" s="1"/>
  <c r="BA103" i="47"/>
  <c r="BB103" i="47" s="1"/>
  <c r="AW103" i="47"/>
  <c r="AY103" i="47" s="1"/>
  <c r="AR103" i="47"/>
  <c r="AR102" i="47" s="1"/>
  <c r="AQ103" i="47"/>
  <c r="AL103" i="47"/>
  <c r="AL102" i="47" s="1"/>
  <c r="Z103" i="47"/>
  <c r="AA103" i="47" s="1"/>
  <c r="AA102" i="47" s="1"/>
  <c r="Y103" i="47"/>
  <c r="R103" i="47"/>
  <c r="R102" i="47" s="1"/>
  <c r="Q103" i="47"/>
  <c r="P103" i="47"/>
  <c r="O103" i="47"/>
  <c r="AX102" i="47"/>
  <c r="AY102" i="47" s="1"/>
  <c r="AW102" i="47"/>
  <c r="AP102" i="47"/>
  <c r="AO102" i="47"/>
  <c r="AN102" i="47"/>
  <c r="AN101" i="47" s="1"/>
  <c r="AM102" i="47"/>
  <c r="AK102" i="47"/>
  <c r="AJ102" i="47"/>
  <c r="AI102" i="47"/>
  <c r="AI101" i="47" s="1"/>
  <c r="AH102" i="47"/>
  <c r="AG102" i="47"/>
  <c r="AG101" i="47" s="1"/>
  <c r="Q102" i="47"/>
  <c r="AZ101" i="47"/>
  <c r="AV101" i="47"/>
  <c r="AU101" i="47"/>
  <c r="AT101" i="47"/>
  <c r="AS101" i="47"/>
  <c r="AM101" i="47"/>
  <c r="BC100" i="47"/>
  <c r="BD100" i="47" s="1"/>
  <c r="BA100" i="47"/>
  <c r="BB100" i="47" s="1"/>
  <c r="AW100" i="47"/>
  <c r="AY100" i="47" s="1"/>
  <c r="AR100" i="47"/>
  <c r="AQ100" i="47"/>
  <c r="AL100" i="47"/>
  <c r="Z100" i="47"/>
  <c r="Y100" i="47"/>
  <c r="R100" i="47"/>
  <c r="Q100" i="47"/>
  <c r="P100" i="47"/>
  <c r="O100" i="47"/>
  <c r="BC99" i="47"/>
  <c r="BD99" i="47" s="1"/>
  <c r="BA99" i="47"/>
  <c r="BB99" i="47" s="1"/>
  <c r="AY99" i="47"/>
  <c r="AW99" i="47"/>
  <c r="AR99" i="47"/>
  <c r="AQ99" i="47"/>
  <c r="AL99" i="47"/>
  <c r="Z99" i="47"/>
  <c r="Y99" i="47"/>
  <c r="AA99" i="47" s="1"/>
  <c r="R99" i="47"/>
  <c r="Q99" i="47"/>
  <c r="P99" i="47"/>
  <c r="O99" i="47"/>
  <c r="O96" i="47" s="1"/>
  <c r="O95" i="47" s="1"/>
  <c r="BC98" i="47"/>
  <c r="BD98" i="47" s="1"/>
  <c r="BA98" i="47"/>
  <c r="BB98" i="47" s="1"/>
  <c r="AW98" i="47"/>
  <c r="AY98" i="47" s="1"/>
  <c r="AR98" i="47"/>
  <c r="AQ98" i="47"/>
  <c r="AL98" i="47"/>
  <c r="Z98" i="47"/>
  <c r="Y98" i="47"/>
  <c r="R98" i="47"/>
  <c r="Q98" i="47"/>
  <c r="P98" i="47"/>
  <c r="O98" i="47"/>
  <c r="BC97" i="47"/>
  <c r="BD97" i="47" s="1"/>
  <c r="BA97" i="47"/>
  <c r="BB97" i="47" s="1"/>
  <c r="AY97" i="47"/>
  <c r="AW97" i="47"/>
  <c r="AR97" i="47"/>
  <c r="AQ97" i="47"/>
  <c r="AL97" i="47"/>
  <c r="Z97" i="47"/>
  <c r="Y97" i="47"/>
  <c r="AA97" i="47" s="1"/>
  <c r="R97" i="47"/>
  <c r="Q97" i="47"/>
  <c r="Q96" i="47" s="1"/>
  <c r="Q95" i="47" s="1"/>
  <c r="P97" i="47"/>
  <c r="O97" i="47"/>
  <c r="AX96" i="47"/>
  <c r="AX95" i="47" s="1"/>
  <c r="AW96" i="47"/>
  <c r="AW95" i="47" s="1"/>
  <c r="AP96" i="47"/>
  <c r="AO96" i="47"/>
  <c r="AO95" i="47" s="1"/>
  <c r="AK96" i="47"/>
  <c r="AJ96" i="47"/>
  <c r="AJ95" i="47" s="1"/>
  <c r="AG96" i="47"/>
  <c r="AG95" i="47" s="1"/>
  <c r="AZ95" i="47"/>
  <c r="AV95" i="47"/>
  <c r="AU95" i="47"/>
  <c r="AT95" i="47"/>
  <c r="AS95" i="47"/>
  <c r="AN95" i="47"/>
  <c r="AM95" i="47"/>
  <c r="AI95" i="47"/>
  <c r="AH95" i="47"/>
  <c r="BC94" i="47"/>
  <c r="BD94" i="47" s="1"/>
  <c r="BA94" i="47"/>
  <c r="BB94" i="47" s="1"/>
  <c r="AW94" i="47"/>
  <c r="AY94" i="47" s="1"/>
  <c r="AR94" i="47"/>
  <c r="AQ94" i="47"/>
  <c r="AL94" i="47"/>
  <c r="Z94" i="47"/>
  <c r="AA94" i="47" s="1"/>
  <c r="Y94" i="47"/>
  <c r="R94" i="47"/>
  <c r="Q94" i="47"/>
  <c r="P94" i="47"/>
  <c r="O94" i="47"/>
  <c r="BC93" i="47"/>
  <c r="BD93" i="47" s="1"/>
  <c r="BA93" i="47"/>
  <c r="BB93" i="47" s="1"/>
  <c r="AW93" i="47"/>
  <c r="AY93" i="47" s="1"/>
  <c r="AR93" i="47"/>
  <c r="AQ93" i="47"/>
  <c r="AL93" i="47"/>
  <c r="Z93" i="47"/>
  <c r="Y93" i="47"/>
  <c r="R93" i="47"/>
  <c r="Q93" i="47"/>
  <c r="P93" i="47"/>
  <c r="O93" i="47"/>
  <c r="BC92" i="47"/>
  <c r="BD92" i="47" s="1"/>
  <c r="BA92" i="47"/>
  <c r="BB92" i="47" s="1"/>
  <c r="AW92" i="47"/>
  <c r="AY92" i="47" s="1"/>
  <c r="AR92" i="47"/>
  <c r="AQ92" i="47"/>
  <c r="AL92" i="47"/>
  <c r="Z92" i="47"/>
  <c r="AA92" i="47" s="1"/>
  <c r="Y92" i="47"/>
  <c r="R92" i="47"/>
  <c r="Q92" i="47"/>
  <c r="P92" i="47"/>
  <c r="O92" i="47"/>
  <c r="BC91" i="47"/>
  <c r="BD91" i="47" s="1"/>
  <c r="BA91" i="47"/>
  <c r="BB91" i="47" s="1"/>
  <c r="AW91" i="47"/>
  <c r="AY91" i="47" s="1"/>
  <c r="AR91" i="47"/>
  <c r="AQ91" i="47"/>
  <c r="AL91" i="47"/>
  <c r="R91" i="47"/>
  <c r="Q91" i="47"/>
  <c r="P91" i="47"/>
  <c r="O91" i="47"/>
  <c r="BC90" i="47"/>
  <c r="BD90" i="47" s="1"/>
  <c r="BA90" i="47"/>
  <c r="BB90" i="47" s="1"/>
  <c r="AW90" i="47"/>
  <c r="AR90" i="47"/>
  <c r="AQ90" i="47"/>
  <c r="AL90" i="47"/>
  <c r="R90" i="47"/>
  <c r="Q90" i="47"/>
  <c r="P90" i="47"/>
  <c r="O90" i="47"/>
  <c r="BC89" i="47"/>
  <c r="BD89" i="47" s="1"/>
  <c r="BA89" i="47"/>
  <c r="BB89" i="47" s="1"/>
  <c r="AW89" i="47"/>
  <c r="AY89" i="47" s="1"/>
  <c r="AR89" i="47"/>
  <c r="AQ89" i="47"/>
  <c r="AL89" i="47"/>
  <c r="Z89" i="47"/>
  <c r="Y89" i="47"/>
  <c r="R89" i="47"/>
  <c r="Q89" i="47"/>
  <c r="P89" i="47"/>
  <c r="O89" i="47"/>
  <c r="BC88" i="47"/>
  <c r="BD88" i="47" s="1"/>
  <c r="BA88" i="47"/>
  <c r="BB88" i="47" s="1"/>
  <c r="AW88" i="47"/>
  <c r="AY88" i="47" s="1"/>
  <c r="AR88" i="47"/>
  <c r="AQ88" i="47"/>
  <c r="AL88" i="47"/>
  <c r="Z88" i="47"/>
  <c r="Y88" i="47"/>
  <c r="AA88" i="47" s="1"/>
  <c r="R88" i="47"/>
  <c r="Q88" i="47"/>
  <c r="P88" i="47"/>
  <c r="O88" i="47"/>
  <c r="BC87" i="47"/>
  <c r="BD87" i="47" s="1"/>
  <c r="BA87" i="47"/>
  <c r="BB87" i="47" s="1"/>
  <c r="AW87" i="47"/>
  <c r="AY87" i="47" s="1"/>
  <c r="AR87" i="47"/>
  <c r="AQ87" i="47"/>
  <c r="AL87" i="47"/>
  <c r="Z87" i="47"/>
  <c r="Y87" i="47"/>
  <c r="AA87" i="47" s="1"/>
  <c r="R87" i="47"/>
  <c r="Q87" i="47"/>
  <c r="P87" i="47"/>
  <c r="O87" i="47"/>
  <c r="BC86" i="47"/>
  <c r="BD86" i="47" s="1"/>
  <c r="BA86" i="47"/>
  <c r="BB86" i="47" s="1"/>
  <c r="AW86" i="47"/>
  <c r="AY86" i="47" s="1"/>
  <c r="AR86" i="47"/>
  <c r="AQ86" i="47"/>
  <c r="AL86" i="47"/>
  <c r="Z86" i="47"/>
  <c r="Y86" i="47"/>
  <c r="AA86" i="47" s="1"/>
  <c r="R86" i="47"/>
  <c r="Q86" i="47"/>
  <c r="P86" i="47"/>
  <c r="O86" i="47"/>
  <c r="BC85" i="47"/>
  <c r="BD85" i="47" s="1"/>
  <c r="BA85" i="47"/>
  <c r="BB85" i="47" s="1"/>
  <c r="AW85" i="47"/>
  <c r="AY85" i="47" s="1"/>
  <c r="AR85" i="47"/>
  <c r="AQ85" i="47"/>
  <c r="AL85" i="47"/>
  <c r="Z85" i="47"/>
  <c r="AA85" i="47" s="1"/>
  <c r="Y85" i="47"/>
  <c r="R85" i="47"/>
  <c r="Q85" i="47"/>
  <c r="P85" i="47"/>
  <c r="O85" i="47"/>
  <c r="BC84" i="47"/>
  <c r="BD84" i="47" s="1"/>
  <c r="BA84" i="47"/>
  <c r="BB84" i="47" s="1"/>
  <c r="AW84" i="47"/>
  <c r="AY84" i="47" s="1"/>
  <c r="AR84" i="47"/>
  <c r="AQ84" i="47"/>
  <c r="AL84" i="47"/>
  <c r="Z84" i="47"/>
  <c r="Y84" i="47"/>
  <c r="R84" i="47"/>
  <c r="R83" i="47" s="1"/>
  <c r="Q84" i="47"/>
  <c r="P84" i="47"/>
  <c r="O84" i="47"/>
  <c r="AU83" i="47"/>
  <c r="AP83" i="47"/>
  <c r="AO83" i="47"/>
  <c r="AK83" i="47"/>
  <c r="AJ83" i="47"/>
  <c r="AH83" i="47"/>
  <c r="AG83" i="47"/>
  <c r="BC82" i="47"/>
  <c r="BD82" i="47" s="1"/>
  <c r="BA82" i="47"/>
  <c r="BB82" i="47" s="1"/>
  <c r="AY82" i="47"/>
  <c r="AW82" i="47"/>
  <c r="AR82" i="47"/>
  <c r="AQ82" i="47"/>
  <c r="AL82" i="47"/>
  <c r="Z82" i="47"/>
  <c r="Y82" i="47"/>
  <c r="R82" i="47"/>
  <c r="Q82" i="47"/>
  <c r="P82" i="47"/>
  <c r="O82" i="47"/>
  <c r="BC81" i="47"/>
  <c r="BD81" i="47" s="1"/>
  <c r="BA81" i="47"/>
  <c r="BB81" i="47" s="1"/>
  <c r="AW81" i="47"/>
  <c r="AY81" i="47" s="1"/>
  <c r="AR81" i="47"/>
  <c r="AQ81" i="47"/>
  <c r="AL81" i="47"/>
  <c r="Z81" i="47"/>
  <c r="AA81" i="47" s="1"/>
  <c r="Y81" i="47"/>
  <c r="R81" i="47"/>
  <c r="Q81" i="47"/>
  <c r="P81" i="47"/>
  <c r="O81" i="47"/>
  <c r="BC80" i="47"/>
  <c r="BD80" i="47" s="1"/>
  <c r="BA80" i="47"/>
  <c r="BB80" i="47" s="1"/>
  <c r="AW80" i="47"/>
  <c r="AY80" i="47" s="1"/>
  <c r="AR80" i="47"/>
  <c r="AQ80" i="47"/>
  <c r="AL80" i="47"/>
  <c r="Z80" i="47"/>
  <c r="AA80" i="47" s="1"/>
  <c r="Y80" i="47"/>
  <c r="R80" i="47"/>
  <c r="Q80" i="47"/>
  <c r="P80" i="47"/>
  <c r="O80" i="47"/>
  <c r="BC79" i="47"/>
  <c r="BD79" i="47" s="1"/>
  <c r="BA79" i="47"/>
  <c r="BB79" i="47" s="1"/>
  <c r="AW79" i="47"/>
  <c r="AY79" i="47" s="1"/>
  <c r="AR79" i="47"/>
  <c r="AQ79" i="47"/>
  <c r="AL79" i="47"/>
  <c r="Z79" i="47"/>
  <c r="Y79" i="47"/>
  <c r="R79" i="47"/>
  <c r="Q79" i="47"/>
  <c r="P79" i="47"/>
  <c r="O79" i="47"/>
  <c r="BC78" i="47"/>
  <c r="BD78" i="47" s="1"/>
  <c r="BA78" i="47"/>
  <c r="BB78" i="47" s="1"/>
  <c r="AY78" i="47"/>
  <c r="AW78" i="47"/>
  <c r="AR78" i="47"/>
  <c r="AQ78" i="47"/>
  <c r="AL78" i="47"/>
  <c r="Z78" i="47"/>
  <c r="Y78" i="47"/>
  <c r="R78" i="47"/>
  <c r="Q78" i="47"/>
  <c r="P78" i="47"/>
  <c r="O78" i="47"/>
  <c r="O76" i="47" s="1"/>
  <c r="BC77" i="47"/>
  <c r="BD77" i="47" s="1"/>
  <c r="BA77" i="47"/>
  <c r="BB77" i="47" s="1"/>
  <c r="AW77" i="47"/>
  <c r="AR77" i="47"/>
  <c r="AQ77" i="47"/>
  <c r="AL77" i="47"/>
  <c r="Z77" i="47"/>
  <c r="AA77" i="47" s="1"/>
  <c r="Y77" i="47"/>
  <c r="R77" i="47"/>
  <c r="Q77" i="47"/>
  <c r="P77" i="47"/>
  <c r="O77" i="47"/>
  <c r="AX76" i="47"/>
  <c r="AP76" i="47"/>
  <c r="AQ76" i="47" s="1"/>
  <c r="AO76" i="47"/>
  <c r="AM76" i="47"/>
  <c r="AK76" i="47"/>
  <c r="AJ76" i="47"/>
  <c r="AJ75" i="47" s="1"/>
  <c r="AH76" i="47"/>
  <c r="AG76" i="47"/>
  <c r="Q76" i="47"/>
  <c r="AZ75" i="47"/>
  <c r="AX75" i="47"/>
  <c r="AV75" i="47"/>
  <c r="AU75" i="47"/>
  <c r="AT75" i="47"/>
  <c r="AS75" i="47"/>
  <c r="AN75" i="47"/>
  <c r="AK75" i="47"/>
  <c r="AI75" i="47"/>
  <c r="AH75" i="47"/>
  <c r="BC74" i="47"/>
  <c r="BD74" i="47" s="1"/>
  <c r="BB74" i="47"/>
  <c r="BA74" i="47"/>
  <c r="AY74" i="47"/>
  <c r="AW74" i="47"/>
  <c r="AR74" i="47"/>
  <c r="AQ74" i="47"/>
  <c r="AL74" i="47"/>
  <c r="Z74" i="47"/>
  <c r="AA74" i="47" s="1"/>
  <c r="Y74" i="47"/>
  <c r="R74" i="47"/>
  <c r="Q74" i="47"/>
  <c r="P74" i="47"/>
  <c r="O74" i="47"/>
  <c r="BC73" i="47"/>
  <c r="BD73" i="47" s="1"/>
  <c r="BA73" i="47"/>
  <c r="BB73" i="47" s="1"/>
  <c r="AW73" i="47"/>
  <c r="AY73" i="47" s="1"/>
  <c r="AR73" i="47"/>
  <c r="AQ73" i="47"/>
  <c r="AL73" i="47"/>
  <c r="Z73" i="47"/>
  <c r="Y73" i="47"/>
  <c r="AA73" i="47" s="1"/>
  <c r="R73" i="47"/>
  <c r="Q73" i="47"/>
  <c r="P73" i="47"/>
  <c r="O73" i="47"/>
  <c r="BC72" i="47"/>
  <c r="BD72" i="47" s="1"/>
  <c r="BB72" i="47"/>
  <c r="BA72" i="47"/>
  <c r="AY72" i="47"/>
  <c r="AW72" i="47"/>
  <c r="AR72" i="47"/>
  <c r="AQ72" i="47"/>
  <c r="AL72" i="47"/>
  <c r="Z72" i="47"/>
  <c r="AA72" i="47" s="1"/>
  <c r="Y72" i="47"/>
  <c r="R72" i="47"/>
  <c r="R70" i="47" s="1"/>
  <c r="Q72" i="47"/>
  <c r="P72" i="47"/>
  <c r="O72" i="47"/>
  <c r="BC71" i="47"/>
  <c r="BD71" i="47" s="1"/>
  <c r="BA71" i="47"/>
  <c r="BB71" i="47" s="1"/>
  <c r="AW71" i="47"/>
  <c r="AY71" i="47" s="1"/>
  <c r="AR71" i="47"/>
  <c r="AQ71" i="47"/>
  <c r="AL71" i="47"/>
  <c r="AA71" i="47"/>
  <c r="Z71" i="47"/>
  <c r="Y71" i="47"/>
  <c r="R71" i="47"/>
  <c r="Q71" i="47"/>
  <c r="Q70" i="47" s="1"/>
  <c r="P71" i="47"/>
  <c r="O71" i="47"/>
  <c r="O70" i="47" s="1"/>
  <c r="AX70" i="47"/>
  <c r="AW70" i="47"/>
  <c r="AY70" i="47" s="1"/>
  <c r="AP70" i="47"/>
  <c r="AO70" i="47"/>
  <c r="AK70" i="47"/>
  <c r="AJ70" i="47"/>
  <c r="AG70" i="47"/>
  <c r="BC69" i="47"/>
  <c r="BD69" i="47" s="1"/>
  <c r="BA69" i="47"/>
  <c r="BB69" i="47" s="1"/>
  <c r="AW69" i="47"/>
  <c r="AY69" i="47" s="1"/>
  <c r="AR69" i="47"/>
  <c r="AQ69" i="47"/>
  <c r="AL69" i="47"/>
  <c r="Z69" i="47"/>
  <c r="AA69" i="47" s="1"/>
  <c r="Y69" i="47"/>
  <c r="R69" i="47"/>
  <c r="Q69" i="47"/>
  <c r="P69" i="47"/>
  <c r="O69" i="47"/>
  <c r="BC68" i="47"/>
  <c r="BD68" i="47" s="1"/>
  <c r="BA68" i="47"/>
  <c r="BB68" i="47" s="1"/>
  <c r="AW68" i="47"/>
  <c r="AQ68" i="47"/>
  <c r="AL68" i="47"/>
  <c r="Z68" i="47"/>
  <c r="AA68" i="47" s="1"/>
  <c r="AA67" i="47" s="1"/>
  <c r="Y68" i="47"/>
  <c r="R68" i="47"/>
  <c r="Q68" i="47"/>
  <c r="Q67" i="47" s="1"/>
  <c r="P68" i="47"/>
  <c r="P67" i="47" s="1"/>
  <c r="O68" i="47"/>
  <c r="O67" i="47" s="1"/>
  <c r="AX67" i="47"/>
  <c r="AP67" i="47"/>
  <c r="AO67" i="47"/>
  <c r="AK67" i="47"/>
  <c r="AJ67" i="47"/>
  <c r="AG67" i="47"/>
  <c r="AQ67" i="47" s="1"/>
  <c r="BC66" i="47"/>
  <c r="BD66" i="47" s="1"/>
  <c r="BA66" i="47"/>
  <c r="BB66" i="47" s="1"/>
  <c r="AW66" i="47"/>
  <c r="AY66" i="47" s="1"/>
  <c r="AR66" i="47"/>
  <c r="AQ66" i="47"/>
  <c r="AL66" i="47"/>
  <c r="Z66" i="47"/>
  <c r="Y66" i="47"/>
  <c r="AA66" i="47" s="1"/>
  <c r="R66" i="47"/>
  <c r="Q66" i="47"/>
  <c r="P66" i="47"/>
  <c r="O66" i="47"/>
  <c r="BC65" i="47"/>
  <c r="BD65" i="47" s="1"/>
  <c r="BB65" i="47"/>
  <c r="BA65" i="47"/>
  <c r="AY65" i="47"/>
  <c r="AW65" i="47"/>
  <c r="AR65" i="47"/>
  <c r="AQ65" i="47"/>
  <c r="AL65" i="47"/>
  <c r="Z65" i="47"/>
  <c r="AA65" i="47" s="1"/>
  <c r="Y65" i="47"/>
  <c r="R65" i="47"/>
  <c r="Q65" i="47"/>
  <c r="P65" i="47"/>
  <c r="O65" i="47"/>
  <c r="BC64" i="47"/>
  <c r="BD64" i="47" s="1"/>
  <c r="BA64" i="47"/>
  <c r="BB64" i="47" s="1"/>
  <c r="AW64" i="47"/>
  <c r="AR64" i="47"/>
  <c r="AQ64" i="47"/>
  <c r="AL64" i="47"/>
  <c r="AA64" i="47"/>
  <c r="Z64" i="47"/>
  <c r="Y64" i="47"/>
  <c r="R64" i="47"/>
  <c r="Q64" i="47"/>
  <c r="P64" i="47"/>
  <c r="O64" i="47"/>
  <c r="BC63" i="47"/>
  <c r="BD63" i="47" s="1"/>
  <c r="BB63" i="47"/>
  <c r="BA63" i="47"/>
  <c r="AY63" i="47"/>
  <c r="AW63" i="47"/>
  <c r="AR63" i="47"/>
  <c r="AQ63" i="47"/>
  <c r="AL63" i="47"/>
  <c r="Z63" i="47"/>
  <c r="AA63" i="47" s="1"/>
  <c r="Y63" i="47"/>
  <c r="R63" i="47"/>
  <c r="R61" i="47" s="1"/>
  <c r="Q63" i="47"/>
  <c r="P63" i="47"/>
  <c r="O63" i="47"/>
  <c r="BC62" i="47"/>
  <c r="BD62" i="47" s="1"/>
  <c r="BA62" i="47"/>
  <c r="BB62" i="47" s="1"/>
  <c r="AW62" i="47"/>
  <c r="AY62" i="47" s="1"/>
  <c r="AR62" i="47"/>
  <c r="AQ62" i="47"/>
  <c r="AL62" i="47"/>
  <c r="Z62" i="47"/>
  <c r="Y62" i="47"/>
  <c r="AA62" i="47" s="1"/>
  <c r="R62" i="47"/>
  <c r="Q62" i="47"/>
  <c r="P62" i="47"/>
  <c r="O62" i="47"/>
  <c r="AX61" i="47"/>
  <c r="AU61" i="47"/>
  <c r="AR61" i="47"/>
  <c r="AP61" i="47"/>
  <c r="AO61" i="47"/>
  <c r="AK61" i="47"/>
  <c r="AL61" i="47" s="1"/>
  <c r="AJ61" i="47"/>
  <c r="AG61" i="47"/>
  <c r="BC60" i="47"/>
  <c r="BD60" i="47" s="1"/>
  <c r="BA60" i="47"/>
  <c r="BB60" i="47" s="1"/>
  <c r="AY60" i="47"/>
  <c r="AW60" i="47"/>
  <c r="AR60" i="47"/>
  <c r="AQ60" i="47"/>
  <c r="AL60" i="47"/>
  <c r="Z60" i="47"/>
  <c r="Y60" i="47"/>
  <c r="R60" i="47"/>
  <c r="Q60" i="47"/>
  <c r="P60" i="47"/>
  <c r="O60" i="47"/>
  <c r="O58" i="47" s="1"/>
  <c r="BC59" i="47"/>
  <c r="BD59" i="47" s="1"/>
  <c r="BA59" i="47"/>
  <c r="BB59" i="47" s="1"/>
  <c r="AW59" i="47"/>
  <c r="AR59" i="47"/>
  <c r="AQ59" i="47"/>
  <c r="AL59" i="47"/>
  <c r="Z59" i="47"/>
  <c r="Y59" i="47"/>
  <c r="R59" i="47"/>
  <c r="Q59" i="47"/>
  <c r="P59" i="47"/>
  <c r="P58" i="47" s="1"/>
  <c r="O59" i="47"/>
  <c r="AX58" i="47"/>
  <c r="AP58" i="47"/>
  <c r="AO58" i="47"/>
  <c r="AN58" i="47"/>
  <c r="AN57" i="47" s="1"/>
  <c r="AK58" i="47"/>
  <c r="AJ58" i="47"/>
  <c r="AG58" i="47"/>
  <c r="AZ57" i="47"/>
  <c r="AV57" i="47"/>
  <c r="AU57" i="47"/>
  <c r="AT57" i="47"/>
  <c r="AS57" i="47"/>
  <c r="AM57" i="47"/>
  <c r="AI57" i="47"/>
  <c r="AH57" i="47"/>
  <c r="BC56" i="47"/>
  <c r="BD56" i="47" s="1"/>
  <c r="BA56" i="47"/>
  <c r="BB56" i="47" s="1"/>
  <c r="AW56" i="47"/>
  <c r="AY56" i="47" s="1"/>
  <c r="AR56" i="47"/>
  <c r="AQ56" i="47"/>
  <c r="AL56" i="47"/>
  <c r="Z56" i="47"/>
  <c r="AA56" i="47" s="1"/>
  <c r="Y56" i="47"/>
  <c r="R56" i="47"/>
  <c r="Q56" i="47"/>
  <c r="P56" i="47"/>
  <c r="O56" i="47"/>
  <c r="BC55" i="47"/>
  <c r="BD55" i="47" s="1"/>
  <c r="BA55" i="47"/>
  <c r="BB55" i="47" s="1"/>
  <c r="AW55" i="47"/>
  <c r="AY55" i="47" s="1"/>
  <c r="AR55" i="47"/>
  <c r="AQ55" i="47"/>
  <c r="AL55" i="47"/>
  <c r="Z55" i="47"/>
  <c r="AA55" i="47" s="1"/>
  <c r="Y55" i="47"/>
  <c r="R55" i="47"/>
  <c r="Q55" i="47"/>
  <c r="P55" i="47"/>
  <c r="O55" i="47"/>
  <c r="BC54" i="47"/>
  <c r="BD54" i="47" s="1"/>
  <c r="BA54" i="47"/>
  <c r="BB54" i="47" s="1"/>
  <c r="AW54" i="47"/>
  <c r="AY54" i="47" s="1"/>
  <c r="AR54" i="47"/>
  <c r="AQ54" i="47"/>
  <c r="AL54" i="47"/>
  <c r="Z54" i="47"/>
  <c r="AA54" i="47" s="1"/>
  <c r="Y54" i="47"/>
  <c r="R54" i="47"/>
  <c r="R52" i="47" s="1"/>
  <c r="Q54" i="47"/>
  <c r="P54" i="47"/>
  <c r="O54" i="47"/>
  <c r="BC53" i="47"/>
  <c r="BD53" i="47" s="1"/>
  <c r="BA53" i="47"/>
  <c r="BB53" i="47" s="1"/>
  <c r="AW53" i="47"/>
  <c r="AY53" i="47" s="1"/>
  <c r="AR53" i="47"/>
  <c r="AQ53" i="47"/>
  <c r="AL53" i="47"/>
  <c r="Z53" i="47"/>
  <c r="Y53" i="47"/>
  <c r="AA53" i="47" s="1"/>
  <c r="R53" i="47"/>
  <c r="Q53" i="47"/>
  <c r="P53" i="47"/>
  <c r="O53" i="47"/>
  <c r="O52" i="47" s="1"/>
  <c r="AX52" i="47"/>
  <c r="AV52" i="47"/>
  <c r="AU52" i="47"/>
  <c r="AT52" i="47"/>
  <c r="AS52" i="47"/>
  <c r="AP52" i="47"/>
  <c r="AO52" i="47"/>
  <c r="AK52" i="47"/>
  <c r="AJ52" i="47"/>
  <c r="AG52" i="47"/>
  <c r="BC51" i="47"/>
  <c r="BD51" i="47" s="1"/>
  <c r="BA51" i="47"/>
  <c r="BB51" i="47" s="1"/>
  <c r="AW51" i="47"/>
  <c r="AY51" i="47" s="1"/>
  <c r="AR51" i="47"/>
  <c r="AR49" i="47" s="1"/>
  <c r="AQ51" i="47"/>
  <c r="AL51" i="47"/>
  <c r="Z51" i="47"/>
  <c r="Y51" i="47"/>
  <c r="R51" i="47"/>
  <c r="Q51" i="47"/>
  <c r="P51" i="47"/>
  <c r="O51" i="47"/>
  <c r="O49" i="47" s="1"/>
  <c r="BC50" i="47"/>
  <c r="BD50" i="47" s="1"/>
  <c r="BA50" i="47"/>
  <c r="BB50" i="47" s="1"/>
  <c r="AW50" i="47"/>
  <c r="AY50" i="47" s="1"/>
  <c r="AR50" i="47"/>
  <c r="AQ50" i="47"/>
  <c r="AL50" i="47"/>
  <c r="Z50" i="47"/>
  <c r="AA50" i="47" s="1"/>
  <c r="Y50" i="47"/>
  <c r="R50" i="47"/>
  <c r="R49" i="47" s="1"/>
  <c r="Q50" i="47"/>
  <c r="Q49" i="47" s="1"/>
  <c r="P50" i="47"/>
  <c r="P49" i="47" s="1"/>
  <c r="O50" i="47"/>
  <c r="AX49" i="47"/>
  <c r="AT49" i="47"/>
  <c r="AS49" i="47"/>
  <c r="AS22" i="47" s="1"/>
  <c r="AS21" i="47" s="1"/>
  <c r="AO49" i="47"/>
  <c r="AN49" i="47"/>
  <c r="AN22" i="47" s="1"/>
  <c r="AM49" i="47"/>
  <c r="AK49" i="47"/>
  <c r="AJ49" i="47"/>
  <c r="AI49" i="47"/>
  <c r="AI22" i="47" s="1"/>
  <c r="AH49" i="47"/>
  <c r="AG49" i="47"/>
  <c r="AQ49" i="47" s="1"/>
  <c r="BC48" i="47"/>
  <c r="BD48" i="47" s="1"/>
  <c r="BA48" i="47"/>
  <c r="BB48" i="47" s="1"/>
  <c r="AW48" i="47"/>
  <c r="AY48" i="47" s="1"/>
  <c r="AR48" i="47"/>
  <c r="AQ48" i="47"/>
  <c r="AL48" i="47"/>
  <c r="Z48" i="47"/>
  <c r="Y48" i="47"/>
  <c r="R48" i="47"/>
  <c r="Q48" i="47"/>
  <c r="P48" i="47"/>
  <c r="O48" i="47"/>
  <c r="BC47" i="47"/>
  <c r="BD47" i="47" s="1"/>
  <c r="BA47" i="47"/>
  <c r="BB47" i="47" s="1"/>
  <c r="AW47" i="47"/>
  <c r="AY47" i="47" s="1"/>
  <c r="AR47" i="47"/>
  <c r="AQ47" i="47"/>
  <c r="AL47" i="47"/>
  <c r="Z47" i="47"/>
  <c r="Y47" i="47"/>
  <c r="AA47" i="47" s="1"/>
  <c r="R47" i="47"/>
  <c r="Q47" i="47"/>
  <c r="P47" i="47"/>
  <c r="O47" i="47"/>
  <c r="BC46" i="47"/>
  <c r="BD46" i="47" s="1"/>
  <c r="BA46" i="47"/>
  <c r="BB46" i="47" s="1"/>
  <c r="AW46" i="47"/>
  <c r="AY46" i="47" s="1"/>
  <c r="AR46" i="47"/>
  <c r="AQ46" i="47"/>
  <c r="AL46" i="47"/>
  <c r="Z46" i="47"/>
  <c r="Y46" i="47"/>
  <c r="R46" i="47"/>
  <c r="Q46" i="47"/>
  <c r="P46" i="47"/>
  <c r="O46" i="47"/>
  <c r="BC45" i="47"/>
  <c r="BD45" i="47" s="1"/>
  <c r="BA45" i="47"/>
  <c r="BB45" i="47" s="1"/>
  <c r="AW45" i="47"/>
  <c r="AY45" i="47" s="1"/>
  <c r="AR45" i="47"/>
  <c r="AQ45" i="47"/>
  <c r="AL45" i="47"/>
  <c r="Z45" i="47"/>
  <c r="Y45" i="47"/>
  <c r="AA45" i="47" s="1"/>
  <c r="R45" i="47"/>
  <c r="Q45" i="47"/>
  <c r="P45" i="47"/>
  <c r="O45" i="47"/>
  <c r="BC44" i="47"/>
  <c r="BD44" i="47" s="1"/>
  <c r="BA44" i="47"/>
  <c r="BB44" i="47" s="1"/>
  <c r="AW44" i="47"/>
  <c r="AY44" i="47" s="1"/>
  <c r="AR44" i="47"/>
  <c r="AQ44" i="47"/>
  <c r="AL44" i="47"/>
  <c r="Z44" i="47"/>
  <c r="Y44" i="47"/>
  <c r="R44" i="47"/>
  <c r="Q44" i="47"/>
  <c r="P44" i="47"/>
  <c r="P41" i="47" s="1"/>
  <c r="O44" i="47"/>
  <c r="BC43" i="47"/>
  <c r="BD43" i="47" s="1"/>
  <c r="BA43" i="47"/>
  <c r="BB43" i="47" s="1"/>
  <c r="AW43" i="47"/>
  <c r="AY43" i="47" s="1"/>
  <c r="AR43" i="47"/>
  <c r="AQ43" i="47"/>
  <c r="AL43" i="47"/>
  <c r="Z43" i="47"/>
  <c r="Y43" i="47"/>
  <c r="Q43" i="47"/>
  <c r="P43" i="47"/>
  <c r="O43" i="47"/>
  <c r="BC42" i="47"/>
  <c r="BD42" i="47" s="1"/>
  <c r="BA42" i="47"/>
  <c r="BB42" i="47" s="1"/>
  <c r="AW42" i="47"/>
  <c r="AY42" i="47" s="1"/>
  <c r="AR42" i="47"/>
  <c r="AQ42" i="47"/>
  <c r="AL42" i="47"/>
  <c r="Z42" i="47"/>
  <c r="Y42" i="47"/>
  <c r="AA42" i="47" s="1"/>
  <c r="R42" i="47"/>
  <c r="R41" i="47" s="1"/>
  <c r="Q42" i="47"/>
  <c r="P42" i="47"/>
  <c r="O42" i="47"/>
  <c r="AX41" i="47"/>
  <c r="AU41" i="47"/>
  <c r="AU22" i="47" s="1"/>
  <c r="AT41" i="47"/>
  <c r="AS41" i="47"/>
  <c r="AP41" i="47"/>
  <c r="AO41" i="47"/>
  <c r="AK41" i="47"/>
  <c r="AJ41" i="47"/>
  <c r="AG41" i="47"/>
  <c r="BC40" i="47"/>
  <c r="BD40" i="47" s="1"/>
  <c r="BA40" i="47"/>
  <c r="BB40" i="47" s="1"/>
  <c r="AY40" i="47"/>
  <c r="AW40" i="47"/>
  <c r="AR40" i="47"/>
  <c r="AQ40" i="47"/>
  <c r="AL40" i="47"/>
  <c r="Z40" i="47"/>
  <c r="AA40" i="47" s="1"/>
  <c r="Y40" i="47"/>
  <c r="R40" i="47"/>
  <c r="Q40" i="47"/>
  <c r="P40" i="47"/>
  <c r="O40" i="47"/>
  <c r="BC39" i="47"/>
  <c r="BD39" i="47" s="1"/>
  <c r="BA39" i="47"/>
  <c r="BB39" i="47" s="1"/>
  <c r="AW39" i="47"/>
  <c r="AY39" i="47" s="1"/>
  <c r="AR39" i="47"/>
  <c r="AQ39" i="47"/>
  <c r="AL39" i="47"/>
  <c r="AA39" i="47"/>
  <c r="Z39" i="47"/>
  <c r="Y39" i="47"/>
  <c r="R39" i="47"/>
  <c r="Q39" i="47"/>
  <c r="P39" i="47"/>
  <c r="O39" i="47"/>
  <c r="BC38" i="47"/>
  <c r="BD38" i="47" s="1"/>
  <c r="BB38" i="47"/>
  <c r="BA38" i="47"/>
  <c r="AW38" i="47"/>
  <c r="AY38" i="47" s="1"/>
  <c r="AR38" i="47"/>
  <c r="AQ38" i="47"/>
  <c r="AL38" i="47"/>
  <c r="Z38" i="47"/>
  <c r="AA38" i="47" s="1"/>
  <c r="Y38" i="47"/>
  <c r="R38" i="47"/>
  <c r="Q38" i="47"/>
  <c r="P38" i="47"/>
  <c r="O38" i="47"/>
  <c r="BC37" i="47"/>
  <c r="BD37" i="47" s="1"/>
  <c r="BA37" i="47"/>
  <c r="BB37" i="47" s="1"/>
  <c r="AW37" i="47"/>
  <c r="AY37" i="47" s="1"/>
  <c r="AR37" i="47"/>
  <c r="AQ37" i="47"/>
  <c r="AL37" i="47"/>
  <c r="Z37" i="47"/>
  <c r="Y37" i="47"/>
  <c r="R37" i="47"/>
  <c r="Q37" i="47"/>
  <c r="P37" i="47"/>
  <c r="O37" i="47"/>
  <c r="BC36" i="47"/>
  <c r="BD36" i="47" s="1"/>
  <c r="BA36" i="47"/>
  <c r="BB36" i="47" s="1"/>
  <c r="AY36" i="47"/>
  <c r="AW36" i="47"/>
  <c r="AR36" i="47"/>
  <c r="AQ36" i="47"/>
  <c r="AL36" i="47"/>
  <c r="Z36" i="47"/>
  <c r="AA36" i="47" s="1"/>
  <c r="Y36" i="47"/>
  <c r="R36" i="47"/>
  <c r="Q36" i="47"/>
  <c r="P36" i="47"/>
  <c r="O36" i="47"/>
  <c r="BC35" i="47"/>
  <c r="BD35" i="47" s="1"/>
  <c r="BA35" i="47"/>
  <c r="BB35" i="47" s="1"/>
  <c r="AW35" i="47"/>
  <c r="AY35" i="47" s="1"/>
  <c r="AR35" i="47"/>
  <c r="AQ35" i="47"/>
  <c r="AL35" i="47"/>
  <c r="AA35" i="47"/>
  <c r="Z35" i="47"/>
  <c r="Y35" i="47"/>
  <c r="R35" i="47"/>
  <c r="Q35" i="47"/>
  <c r="P35" i="47"/>
  <c r="O35" i="47"/>
  <c r="AX34" i="47"/>
  <c r="AW34" i="47"/>
  <c r="AP34" i="47"/>
  <c r="AO34" i="47"/>
  <c r="AN34" i="47"/>
  <c r="AL34" i="47"/>
  <c r="AK34" i="47"/>
  <c r="AJ34" i="47"/>
  <c r="AG34" i="47"/>
  <c r="R34" i="47"/>
  <c r="BC33" i="47"/>
  <c r="BD33" i="47" s="1"/>
  <c r="BA33" i="47"/>
  <c r="BB33" i="47" s="1"/>
  <c r="AW33" i="47"/>
  <c r="AY33" i="47" s="1"/>
  <c r="AR33" i="47"/>
  <c r="AQ33" i="47"/>
  <c r="AL33" i="47"/>
  <c r="Z33" i="47"/>
  <c r="Y33" i="47"/>
  <c r="R33" i="47"/>
  <c r="Q33" i="47"/>
  <c r="P33" i="47"/>
  <c r="O33" i="47"/>
  <c r="BC32" i="47"/>
  <c r="BD32" i="47" s="1"/>
  <c r="BA32" i="47"/>
  <c r="BB32" i="47" s="1"/>
  <c r="AY32" i="47"/>
  <c r="AW32" i="47"/>
  <c r="AR32" i="47"/>
  <c r="AQ32" i="47"/>
  <c r="AL32" i="47"/>
  <c r="Z32" i="47"/>
  <c r="Y32" i="47"/>
  <c r="AA32" i="47" s="1"/>
  <c r="R32" i="47"/>
  <c r="Q32" i="47"/>
  <c r="Q31" i="47" s="1"/>
  <c r="P32" i="47"/>
  <c r="O32" i="47"/>
  <c r="O31" i="47" s="1"/>
  <c r="AX31" i="47"/>
  <c r="AR31" i="47"/>
  <c r="AP31" i="47"/>
  <c r="AO31" i="47"/>
  <c r="AO22" i="47" s="1"/>
  <c r="AK31" i="47"/>
  <c r="AL31" i="47" s="1"/>
  <c r="AJ31" i="47"/>
  <c r="AG31" i="47"/>
  <c r="BD30" i="47"/>
  <c r="BC30" i="47"/>
  <c r="BA30" i="47"/>
  <c r="BB30" i="47" s="1"/>
  <c r="AW30" i="47"/>
  <c r="AY30" i="47" s="1"/>
  <c r="AR30" i="47"/>
  <c r="AQ30" i="47"/>
  <c r="AL30" i="47"/>
  <c r="Z30" i="47"/>
  <c r="Y30" i="47"/>
  <c r="AA30" i="47" s="1"/>
  <c r="R30" i="47"/>
  <c r="Q30" i="47"/>
  <c r="P30" i="47"/>
  <c r="O30" i="47"/>
  <c r="BC29" i="47"/>
  <c r="BD29" i="47" s="1"/>
  <c r="BA29" i="47"/>
  <c r="BB29" i="47" s="1"/>
  <c r="AW29" i="47"/>
  <c r="AY29" i="47" s="1"/>
  <c r="AR29" i="47"/>
  <c r="AQ29" i="47"/>
  <c r="AL29" i="47"/>
  <c r="Z29" i="47"/>
  <c r="Y29" i="47"/>
  <c r="R29" i="47"/>
  <c r="Q29" i="47"/>
  <c r="P29" i="47"/>
  <c r="O29" i="47"/>
  <c r="BC28" i="47"/>
  <c r="BD28" i="47" s="1"/>
  <c r="BA28" i="47"/>
  <c r="BB28" i="47" s="1"/>
  <c r="AW28" i="47"/>
  <c r="AY28" i="47" s="1"/>
  <c r="AR28" i="47"/>
  <c r="AQ28" i="47"/>
  <c r="AL28" i="47"/>
  <c r="Z28" i="47"/>
  <c r="Y28" i="47"/>
  <c r="R28" i="47"/>
  <c r="Q28" i="47"/>
  <c r="P28" i="47"/>
  <c r="O28" i="47"/>
  <c r="BD27" i="47"/>
  <c r="BC27" i="47"/>
  <c r="BA27" i="47"/>
  <c r="BB27" i="47" s="1"/>
  <c r="AW27" i="47"/>
  <c r="AY27" i="47" s="1"/>
  <c r="AR27" i="47"/>
  <c r="AQ27" i="47"/>
  <c r="AL27" i="47"/>
  <c r="Z27" i="47"/>
  <c r="Y27" i="47"/>
  <c r="R27" i="47"/>
  <c r="Q27" i="47"/>
  <c r="P27" i="47"/>
  <c r="O27" i="47"/>
  <c r="BC26" i="47"/>
  <c r="BD26" i="47" s="1"/>
  <c r="BA26" i="47"/>
  <c r="BB26" i="47" s="1"/>
  <c r="AW26" i="47"/>
  <c r="AY26" i="47" s="1"/>
  <c r="AR26" i="47"/>
  <c r="AQ26" i="47"/>
  <c r="AL26" i="47"/>
  <c r="Z26" i="47"/>
  <c r="Y26" i="47"/>
  <c r="R26" i="47"/>
  <c r="Q26" i="47"/>
  <c r="P26" i="47"/>
  <c r="O26" i="47"/>
  <c r="BD25" i="47"/>
  <c r="BC25" i="47"/>
  <c r="BA25" i="47"/>
  <c r="BB25" i="47" s="1"/>
  <c r="AW25" i="47"/>
  <c r="AY25" i="47" s="1"/>
  <c r="AR25" i="47"/>
  <c r="AR23" i="47" s="1"/>
  <c r="AQ25" i="47"/>
  <c r="AL25" i="47"/>
  <c r="Z25" i="47"/>
  <c r="Y25" i="47"/>
  <c r="AA25" i="47" s="1"/>
  <c r="R25" i="47"/>
  <c r="Q25" i="47"/>
  <c r="P25" i="47"/>
  <c r="O25" i="47"/>
  <c r="BC24" i="47"/>
  <c r="BD24" i="47" s="1"/>
  <c r="BA24" i="47"/>
  <c r="BB24" i="47" s="1"/>
  <c r="AW24" i="47"/>
  <c r="AY24" i="47" s="1"/>
  <c r="AR24" i="47"/>
  <c r="AQ24" i="47"/>
  <c r="AL24" i="47"/>
  <c r="Z24" i="47"/>
  <c r="Y24" i="47"/>
  <c r="R24" i="47"/>
  <c r="Q24" i="47"/>
  <c r="P24" i="47"/>
  <c r="P23" i="47" s="1"/>
  <c r="O24" i="47"/>
  <c r="AX23" i="47"/>
  <c r="AP23" i="47"/>
  <c r="AO23" i="47"/>
  <c r="AK23" i="47"/>
  <c r="AJ23" i="47"/>
  <c r="AG23" i="47"/>
  <c r="AZ22" i="47"/>
  <c r="AZ21" i="47" s="1"/>
  <c r="AV22" i="47"/>
  <c r="AM22" i="47"/>
  <c r="AH22" i="47"/>
  <c r="BC20" i="47"/>
  <c r="BD20" i="47" s="1"/>
  <c r="BA20" i="47"/>
  <c r="BB20" i="47" s="1"/>
  <c r="AW20" i="47"/>
  <c r="AY20" i="47" s="1"/>
  <c r="AR20" i="47"/>
  <c r="AQ20" i="47"/>
  <c r="AL20" i="47"/>
  <c r="Z20" i="47"/>
  <c r="AA20" i="47" s="1"/>
  <c r="Y20" i="47"/>
  <c r="R20" i="47"/>
  <c r="R16" i="47" s="1"/>
  <c r="Q20" i="47"/>
  <c r="P20" i="47"/>
  <c r="O20" i="47"/>
  <c r="BC19" i="47"/>
  <c r="BD19" i="47" s="1"/>
  <c r="BA19" i="47"/>
  <c r="BB19" i="47" s="1"/>
  <c r="AW19" i="47"/>
  <c r="AY19" i="47" s="1"/>
  <c r="AR19" i="47"/>
  <c r="AQ19" i="47"/>
  <c r="AL19" i="47"/>
  <c r="Z19" i="47"/>
  <c r="Y19" i="47"/>
  <c r="AA19" i="47" s="1"/>
  <c r="R19" i="47"/>
  <c r="Q19" i="47"/>
  <c r="P19" i="47"/>
  <c r="O19" i="47"/>
  <c r="BC18" i="47"/>
  <c r="BD18" i="47" s="1"/>
  <c r="BA18" i="47"/>
  <c r="BB18" i="47" s="1"/>
  <c r="AW18" i="47"/>
  <c r="AY18" i="47" s="1"/>
  <c r="AR18" i="47"/>
  <c r="AQ18" i="47"/>
  <c r="AL18" i="47"/>
  <c r="Z18" i="47"/>
  <c r="AA18" i="47" s="1"/>
  <c r="Y18" i="47"/>
  <c r="R18" i="47"/>
  <c r="Q18" i="47"/>
  <c r="P18" i="47"/>
  <c r="O18" i="47"/>
  <c r="BC17" i="47"/>
  <c r="BD17" i="47" s="1"/>
  <c r="BA17" i="47"/>
  <c r="BB17" i="47" s="1"/>
  <c r="AW17" i="47"/>
  <c r="AY17" i="47" s="1"/>
  <c r="AR17" i="47"/>
  <c r="AQ17" i="47"/>
  <c r="AL17" i="47"/>
  <c r="Z17" i="47"/>
  <c r="AA17" i="47" s="1"/>
  <c r="Y17" i="47"/>
  <c r="R17" i="47"/>
  <c r="Q17" i="47"/>
  <c r="P17" i="47"/>
  <c r="O17" i="47"/>
  <c r="AX16" i="47"/>
  <c r="AV16" i="47"/>
  <c r="AV9" i="47" s="1"/>
  <c r="AU16" i="47"/>
  <c r="AP16" i="47"/>
  <c r="AO16" i="47"/>
  <c r="AK16" i="47"/>
  <c r="AJ16" i="47"/>
  <c r="AJ9" i="47" s="1"/>
  <c r="AJ8" i="47" s="1"/>
  <c r="AG16" i="47"/>
  <c r="BC15" i="47"/>
  <c r="BD15" i="47" s="1"/>
  <c r="BA15" i="47"/>
  <c r="BB15" i="47" s="1"/>
  <c r="AW15" i="47"/>
  <c r="AY15" i="47" s="1"/>
  <c r="AR15" i="47"/>
  <c r="AQ15" i="47"/>
  <c r="AL15" i="47"/>
  <c r="Z15" i="47"/>
  <c r="Y15" i="47"/>
  <c r="R15" i="47"/>
  <c r="Q15" i="47"/>
  <c r="P15" i="47"/>
  <c r="O15" i="47"/>
  <c r="BC14" i="47"/>
  <c r="BD14" i="47" s="1"/>
  <c r="BA14" i="47"/>
  <c r="BB14" i="47" s="1"/>
  <c r="AY14" i="47"/>
  <c r="AW14" i="47"/>
  <c r="AR14" i="47"/>
  <c r="AQ14" i="47"/>
  <c r="AL14" i="47"/>
  <c r="Z14" i="47"/>
  <c r="Y14" i="47"/>
  <c r="AA14" i="47" s="1"/>
  <c r="R14" i="47"/>
  <c r="Q14" i="47"/>
  <c r="P14" i="47"/>
  <c r="O14" i="47"/>
  <c r="O10" i="47" s="1"/>
  <c r="BC13" i="47"/>
  <c r="BD13" i="47" s="1"/>
  <c r="BA13" i="47"/>
  <c r="BB13" i="47" s="1"/>
  <c r="AW13" i="47"/>
  <c r="AY13" i="47" s="1"/>
  <c r="AR13" i="47"/>
  <c r="AQ13" i="47"/>
  <c r="AL13" i="47"/>
  <c r="Z13" i="47"/>
  <c r="Y13" i="47"/>
  <c r="R13" i="47"/>
  <c r="Q13" i="47"/>
  <c r="P13" i="47"/>
  <c r="O13" i="47"/>
  <c r="BC12" i="47"/>
  <c r="BD12" i="47" s="1"/>
  <c r="BA12" i="47"/>
  <c r="BB12" i="47" s="1"/>
  <c r="AY12" i="47"/>
  <c r="AR12" i="47"/>
  <c r="AQ12" i="47"/>
  <c r="AL12" i="47"/>
  <c r="Z12" i="47"/>
  <c r="Y12" i="47"/>
  <c r="R12" i="47"/>
  <c r="Q12" i="47"/>
  <c r="P12" i="47"/>
  <c r="P10" i="47" s="1"/>
  <c r="O12" i="47"/>
  <c r="BC11" i="47"/>
  <c r="BD11" i="47" s="1"/>
  <c r="BA11" i="47"/>
  <c r="BB11" i="47" s="1"/>
  <c r="AY11" i="47"/>
  <c r="AW11" i="47"/>
  <c r="AR11" i="47"/>
  <c r="AQ11" i="47"/>
  <c r="AL11" i="47"/>
  <c r="Z11" i="47"/>
  <c r="Y11" i="47"/>
  <c r="AA11" i="47" s="1"/>
  <c r="R11" i="47"/>
  <c r="Q11" i="47"/>
  <c r="Q10" i="47" s="1"/>
  <c r="P11" i="47"/>
  <c r="O11" i="47"/>
  <c r="AX10" i="47"/>
  <c r="AW10" i="47"/>
  <c r="AU10" i="47"/>
  <c r="AP10" i="47"/>
  <c r="AP9" i="47" s="1"/>
  <c r="AO10" i="47"/>
  <c r="AO9" i="47" s="1"/>
  <c r="AO8" i="47" s="1"/>
  <c r="AK10" i="47"/>
  <c r="AK9" i="47" s="1"/>
  <c r="AJ10" i="47"/>
  <c r="AG10" i="47"/>
  <c r="AQ10" i="47" s="1"/>
  <c r="AZ9" i="47"/>
  <c r="AZ8" i="47" s="1"/>
  <c r="AT9" i="47"/>
  <c r="AS9" i="47"/>
  <c r="AN9" i="47"/>
  <c r="AN8" i="47" s="1"/>
  <c r="AM9" i="47"/>
  <c r="AM8" i="47" s="1"/>
  <c r="AI9" i="47"/>
  <c r="AI8" i="47" s="1"/>
  <c r="AH9" i="47"/>
  <c r="AH8" i="47" s="1"/>
  <c r="AT8" i="47"/>
  <c r="AS8" i="47"/>
  <c r="C4" i="47"/>
  <c r="A2" i="47"/>
  <c r="AA43" i="47" l="1"/>
  <c r="AA44" i="47"/>
  <c r="AA46" i="47"/>
  <c r="AQ131" i="47"/>
  <c r="O134" i="47"/>
  <c r="O133" i="47" s="1"/>
  <c r="AY10" i="47"/>
  <c r="AA15" i="47"/>
  <c r="BA23" i="47"/>
  <c r="BB23" i="47" s="1"/>
  <c r="AA26" i="47"/>
  <c r="R23" i="47"/>
  <c r="R31" i="47"/>
  <c r="AA37" i="47"/>
  <c r="P57" i="47"/>
  <c r="AW58" i="47"/>
  <c r="AY59" i="47"/>
  <c r="AW61" i="47"/>
  <c r="AY64" i="47"/>
  <c r="R76" i="47"/>
  <c r="R75" i="47" s="1"/>
  <c r="AA106" i="47"/>
  <c r="Q119" i="47"/>
  <c r="AY126" i="47"/>
  <c r="AW124" i="47"/>
  <c r="AR135" i="47"/>
  <c r="AY148" i="47"/>
  <c r="R153" i="47"/>
  <c r="AW128" i="47"/>
  <c r="AY130" i="47"/>
  <c r="AL23" i="47"/>
  <c r="BC23" i="47"/>
  <c r="BD23" i="47" s="1"/>
  <c r="AA128" i="47"/>
  <c r="AA127" i="47" s="1"/>
  <c r="P135" i="47"/>
  <c r="AW135" i="47"/>
  <c r="AY135" i="47" s="1"/>
  <c r="AY136" i="47"/>
  <c r="AA16" i="47"/>
  <c r="AA34" i="47"/>
  <c r="AL131" i="47"/>
  <c r="P16" i="47"/>
  <c r="AU9" i="47"/>
  <c r="AU8" i="47" s="1"/>
  <c r="AU167" i="47" s="1"/>
  <c r="AA12" i="47"/>
  <c r="AA13" i="47"/>
  <c r="AA10" i="47" s="1"/>
  <c r="AA9" i="47" s="1"/>
  <c r="AA8" i="47" s="1"/>
  <c r="O16" i="47"/>
  <c r="O9" i="47" s="1"/>
  <c r="O8" i="47" s="1"/>
  <c r="AA24" i="47"/>
  <c r="AA28" i="47"/>
  <c r="AA29" i="47"/>
  <c r="AU21" i="47"/>
  <c r="R67" i="47"/>
  <c r="P76" i="47"/>
  <c r="AY77" i="47"/>
  <c r="AW76" i="47"/>
  <c r="AY76" i="47" s="1"/>
  <c r="AQ112" i="47"/>
  <c r="P127" i="47"/>
  <c r="BC34" i="47"/>
  <c r="BD34" i="47" s="1"/>
  <c r="AJ22" i="47"/>
  <c r="AA51" i="47"/>
  <c r="AA49" i="47" s="1"/>
  <c r="P52" i="47"/>
  <c r="Q52" i="47"/>
  <c r="BA58" i="47"/>
  <c r="Q58" i="47"/>
  <c r="Q57" i="47" s="1"/>
  <c r="P61" i="47"/>
  <c r="O61" i="47"/>
  <c r="O57" i="47" s="1"/>
  <c r="AA78" i="47"/>
  <c r="Q83" i="47"/>
  <c r="Q75" i="47" s="1"/>
  <c r="AA89" i="47"/>
  <c r="AY95" i="47"/>
  <c r="R96" i="47"/>
  <c r="R95" i="47" s="1"/>
  <c r="AA100" i="47"/>
  <c r="P102" i="47"/>
  <c r="R106" i="47"/>
  <c r="R101" i="47" s="1"/>
  <c r="BA112" i="47"/>
  <c r="BB112" i="47" s="1"/>
  <c r="Q112" i="47"/>
  <c r="Q101" i="47" s="1"/>
  <c r="AA115" i="47"/>
  <c r="AQ116" i="47"/>
  <c r="AY116" i="47"/>
  <c r="AA118" i="47"/>
  <c r="AA116" i="47" s="1"/>
  <c r="AA122" i="47"/>
  <c r="AQ124" i="47"/>
  <c r="AA125" i="47"/>
  <c r="AA124" i="47" s="1"/>
  <c r="AG127" i="47"/>
  <c r="AL128" i="47"/>
  <c r="AQ128" i="47"/>
  <c r="AA139" i="47"/>
  <c r="BA141" i="47"/>
  <c r="BB141" i="47" s="1"/>
  <c r="AL153" i="47"/>
  <c r="AR153" i="47"/>
  <c r="AA157" i="47"/>
  <c r="AA161" i="47"/>
  <c r="AA153" i="47" s="1"/>
  <c r="O34" i="47"/>
  <c r="AL49" i="47"/>
  <c r="AR52" i="47"/>
  <c r="AO57" i="47"/>
  <c r="Q61" i="47"/>
  <c r="AG75" i="47"/>
  <c r="AL112" i="47"/>
  <c r="O116" i="47"/>
  <c r="Q116" i="47"/>
  <c r="Q128" i="47"/>
  <c r="O128" i="47"/>
  <c r="O127" i="47" s="1"/>
  <c r="R141" i="47"/>
  <c r="AA147" i="47"/>
  <c r="BC148" i="47"/>
  <c r="BD148" i="47" s="1"/>
  <c r="P148" i="47"/>
  <c r="AR148" i="47"/>
  <c r="AY150" i="47"/>
  <c r="AQ31" i="47"/>
  <c r="P31" i="47"/>
  <c r="AW31" i="47"/>
  <c r="AY31" i="47" s="1"/>
  <c r="AA33" i="47"/>
  <c r="AA31" i="47" s="1"/>
  <c r="AQ34" i="47"/>
  <c r="AR34" i="47"/>
  <c r="Q34" i="47"/>
  <c r="AL41" i="47"/>
  <c r="BA52" i="47"/>
  <c r="BB52" i="47" s="1"/>
  <c r="BC52" i="47"/>
  <c r="BD52" i="47" s="1"/>
  <c r="AA59" i="47"/>
  <c r="AR58" i="47"/>
  <c r="BA61" i="47"/>
  <c r="BB61" i="47" s="1"/>
  <c r="AQ61" i="47"/>
  <c r="BC70" i="47"/>
  <c r="BD70" i="47" s="1"/>
  <c r="P70" i="47"/>
  <c r="AR70" i="47"/>
  <c r="AA82" i="47"/>
  <c r="BA83" i="47"/>
  <c r="BB83" i="47" s="1"/>
  <c r="AA84" i="47"/>
  <c r="AQ96" i="47"/>
  <c r="AA98" i="47"/>
  <c r="AA96" i="47" s="1"/>
  <c r="AA95" i="47" s="1"/>
  <c r="O112" i="47"/>
  <c r="AL116" i="47"/>
  <c r="R116" i="47"/>
  <c r="AW120" i="47"/>
  <c r="AW119" i="47" s="1"/>
  <c r="AY119" i="47" s="1"/>
  <c r="P120" i="47"/>
  <c r="AA121" i="47"/>
  <c r="AA123" i="47"/>
  <c r="AL124" i="47"/>
  <c r="BC124" i="47"/>
  <c r="BD124" i="47" s="1"/>
  <c r="R124" i="47"/>
  <c r="R119" i="47" s="1"/>
  <c r="AA137" i="47"/>
  <c r="AQ141" i="47"/>
  <c r="AR141" i="47"/>
  <c r="AQ153" i="47"/>
  <c r="P9" i="47"/>
  <c r="P8" i="47" s="1"/>
  <c r="Q23" i="47"/>
  <c r="Q22" i="47" s="1"/>
  <c r="P34" i="47"/>
  <c r="O41" i="47"/>
  <c r="AK57" i="47"/>
  <c r="BC58" i="47"/>
  <c r="BD58" i="47" s="1"/>
  <c r="BA76" i="47"/>
  <c r="BB76" i="47" s="1"/>
  <c r="BC83" i="47"/>
  <c r="BD83" i="47" s="1"/>
  <c r="AY96" i="47"/>
  <c r="BA102" i="47"/>
  <c r="BB102" i="47" s="1"/>
  <c r="AO101" i="47"/>
  <c r="AK119" i="47"/>
  <c r="AN127" i="47"/>
  <c r="AN21" i="47" s="1"/>
  <c r="AN165" i="47" s="1"/>
  <c r="AY128" i="47"/>
  <c r="BA16" i="47"/>
  <c r="BB16" i="47" s="1"/>
  <c r="BA31" i="47"/>
  <c r="BB31" i="47" s="1"/>
  <c r="BA34" i="47"/>
  <c r="BB34" i="47" s="1"/>
  <c r="AY34" i="47"/>
  <c r="BC49" i="47"/>
  <c r="BD49" i="47" s="1"/>
  <c r="BC61" i="47"/>
  <c r="BD61" i="47" s="1"/>
  <c r="BA70" i="47"/>
  <c r="BB70" i="47" s="1"/>
  <c r="AJ101" i="47"/>
  <c r="P106" i="47"/>
  <c r="P101" i="47" s="1"/>
  <c r="P124" i="47"/>
  <c r="AX9" i="47"/>
  <c r="P83" i="47"/>
  <c r="P75" i="47" s="1"/>
  <c r="Q16" i="47"/>
  <c r="Q9" i="47" s="1"/>
  <c r="Q8" i="47" s="1"/>
  <c r="Q41" i="47"/>
  <c r="AI21" i="47"/>
  <c r="AO75" i="47"/>
  <c r="O83" i="47"/>
  <c r="O75" i="47" s="1"/>
  <c r="AK101" i="47"/>
  <c r="AL101" i="47" s="1"/>
  <c r="Q106" i="47"/>
  <c r="AY124" i="47"/>
  <c r="BA131" i="47"/>
  <c r="BB131" i="47" s="1"/>
  <c r="AQ58" i="47"/>
  <c r="AK22" i="47"/>
  <c r="AR41" i="47"/>
  <c r="AQ41" i="47"/>
  <c r="AQ52" i="47"/>
  <c r="AG57" i="47"/>
  <c r="AL57" i="47" s="1"/>
  <c r="AL67" i="47"/>
  <c r="BA148" i="47"/>
  <c r="BB148" i="47" s="1"/>
  <c r="AL141" i="47"/>
  <c r="AQ135" i="47"/>
  <c r="AP127" i="47"/>
  <c r="BA128" i="47"/>
  <c r="BB128" i="47" s="1"/>
  <c r="AR124" i="47"/>
  <c r="AR119" i="47" s="1"/>
  <c r="BA124" i="47"/>
  <c r="BB124" i="47" s="1"/>
  <c r="AR116" i="47"/>
  <c r="AR101" i="47" s="1"/>
  <c r="BA116" i="47"/>
  <c r="BB116" i="47" s="1"/>
  <c r="AR106" i="47"/>
  <c r="AL106" i="47"/>
  <c r="BA106" i="47"/>
  <c r="BB106" i="47" s="1"/>
  <c r="AQ106" i="47"/>
  <c r="AQ83" i="47"/>
  <c r="AR83" i="47"/>
  <c r="BC76" i="47"/>
  <c r="BD76" i="47" s="1"/>
  <c r="AR76" i="47"/>
  <c r="AR75" i="47" s="1"/>
  <c r="AL76" i="47"/>
  <c r="AR67" i="47"/>
  <c r="AR57" i="47" s="1"/>
  <c r="AL58" i="47"/>
  <c r="AP22" i="47"/>
  <c r="AQ23" i="47"/>
  <c r="AR16" i="47"/>
  <c r="AL16" i="47"/>
  <c r="AQ16" i="47"/>
  <c r="AR10" i="47"/>
  <c r="BA10" i="47"/>
  <c r="BB10" i="47" s="1"/>
  <c r="AL10" i="47"/>
  <c r="AG9" i="47"/>
  <c r="AG8" i="47" s="1"/>
  <c r="BC106" i="47"/>
  <c r="BD106" i="47" s="1"/>
  <c r="R134" i="47"/>
  <c r="R133" i="47" s="1"/>
  <c r="AA48" i="47"/>
  <c r="AA41" i="47" s="1"/>
  <c r="R22" i="47"/>
  <c r="AA27" i="47"/>
  <c r="AA60" i="47"/>
  <c r="AA58" i="47" s="1"/>
  <c r="BC116" i="47"/>
  <c r="BD116" i="47" s="1"/>
  <c r="BC10" i="47"/>
  <c r="AY106" i="47"/>
  <c r="AX119" i="47"/>
  <c r="AY61" i="47"/>
  <c r="AY58" i="47"/>
  <c r="BC16" i="47"/>
  <c r="BD16" i="47" s="1"/>
  <c r="AA70" i="47"/>
  <c r="AY113" i="47"/>
  <c r="AW112" i="47"/>
  <c r="AY112" i="47" s="1"/>
  <c r="AV8" i="47"/>
  <c r="BA9" i="47"/>
  <c r="AR9" i="47"/>
  <c r="AR8" i="47" s="1"/>
  <c r="BC41" i="47"/>
  <c r="BD41" i="47" s="1"/>
  <c r="AT22" i="47"/>
  <c r="AT21" i="47" s="1"/>
  <c r="AT167" i="47" s="1"/>
  <c r="BC67" i="47"/>
  <c r="BD67" i="47" s="1"/>
  <c r="AX57" i="47"/>
  <c r="AA61" i="47"/>
  <c r="AK8" i="47"/>
  <c r="AX8" i="47"/>
  <c r="BA41" i="47"/>
  <c r="BA49" i="47"/>
  <c r="BB49" i="47" s="1"/>
  <c r="AG22" i="47"/>
  <c r="AL52" i="47"/>
  <c r="R58" i="47"/>
  <c r="AW67" i="47"/>
  <c r="AW57" i="47" s="1"/>
  <c r="AY68" i="47"/>
  <c r="AQ120" i="47"/>
  <c r="AP119" i="47"/>
  <c r="AQ119" i="47" s="1"/>
  <c r="R10" i="47"/>
  <c r="R9" i="47" s="1"/>
  <c r="R8" i="47" s="1"/>
  <c r="O23" i="47"/>
  <c r="O22" i="47" s="1"/>
  <c r="AA52" i="47"/>
  <c r="AJ57" i="47"/>
  <c r="AJ21" i="47" s="1"/>
  <c r="BA67" i="47"/>
  <c r="BB67" i="47" s="1"/>
  <c r="AP8" i="47"/>
  <c r="AQ9" i="47"/>
  <c r="AQ70" i="47"/>
  <c r="AP57" i="47"/>
  <c r="AA93" i="47"/>
  <c r="AA83" i="47" s="1"/>
  <c r="AA114" i="47"/>
  <c r="BA120" i="47"/>
  <c r="AH119" i="47"/>
  <c r="BC128" i="47"/>
  <c r="AM127" i="47"/>
  <c r="AA148" i="47"/>
  <c r="AW153" i="47"/>
  <c r="AY153" i="47" s="1"/>
  <c r="AY154" i="47"/>
  <c r="AA79" i="47"/>
  <c r="AW23" i="47"/>
  <c r="AW41" i="47"/>
  <c r="AY41" i="47" s="1"/>
  <c r="BB58" i="47"/>
  <c r="AW83" i="47"/>
  <c r="Q127" i="47"/>
  <c r="BC131" i="47"/>
  <c r="BD131" i="47" s="1"/>
  <c r="Q153" i="47"/>
  <c r="Q134" i="47" s="1"/>
  <c r="Q133" i="47" s="1"/>
  <c r="BC31" i="47"/>
  <c r="BD31" i="47" s="1"/>
  <c r="AL75" i="47"/>
  <c r="AL83" i="47"/>
  <c r="AP101" i="47"/>
  <c r="AQ101" i="47" s="1"/>
  <c r="AQ102" i="47"/>
  <c r="R127" i="47"/>
  <c r="AA141" i="47"/>
  <c r="AJ134" i="47"/>
  <c r="AJ133" i="47" s="1"/>
  <c r="BA153" i="47"/>
  <c r="BB153" i="47" s="1"/>
  <c r="AS165" i="47"/>
  <c r="AW16" i="47"/>
  <c r="AW9" i="47" s="1"/>
  <c r="AW8" i="47" s="1"/>
  <c r="AY23" i="47"/>
  <c r="AW49" i="47"/>
  <c r="AY49" i="47" s="1"/>
  <c r="AW52" i="47"/>
  <c r="AY52" i="47" s="1"/>
  <c r="AM75" i="47"/>
  <c r="AH101" i="47"/>
  <c r="O106" i="47"/>
  <c r="O101" i="47" s="1"/>
  <c r="AA113" i="47"/>
  <c r="AL119" i="47"/>
  <c r="AA120" i="47"/>
  <c r="AA119" i="47" s="1"/>
  <c r="AA135" i="47"/>
  <c r="BC141" i="47"/>
  <c r="BD141" i="47" s="1"/>
  <c r="AR96" i="47"/>
  <c r="AR95" i="47" s="1"/>
  <c r="AX101" i="47"/>
  <c r="BC112" i="47"/>
  <c r="BD112" i="47" s="1"/>
  <c r="O119" i="47"/>
  <c r="BC120" i="47"/>
  <c r="BA127" i="47"/>
  <c r="BB127" i="47" s="1"/>
  <c r="BA135" i="47"/>
  <c r="AV134" i="47"/>
  <c r="AV133" i="47" s="1"/>
  <c r="BC135" i="47"/>
  <c r="AX134" i="47"/>
  <c r="AX22" i="47"/>
  <c r="AL70" i="47"/>
  <c r="P96" i="47"/>
  <c r="P95" i="47" s="1"/>
  <c r="P119" i="47"/>
  <c r="AW131" i="47"/>
  <c r="AY131" i="47" s="1"/>
  <c r="AY132" i="47"/>
  <c r="AR134" i="47"/>
  <c r="AR133" i="47" s="1"/>
  <c r="AI165" i="47"/>
  <c r="AS167" i="47"/>
  <c r="AP75" i="47"/>
  <c r="AQ75" i="47" s="1"/>
  <c r="AK95" i="47"/>
  <c r="AL95" i="47" s="1"/>
  <c r="BA96" i="47"/>
  <c r="AL96" i="47"/>
  <c r="BC102" i="47"/>
  <c r="AK134" i="47"/>
  <c r="AL135" i="47"/>
  <c r="AW141" i="47"/>
  <c r="AY141" i="47" s="1"/>
  <c r="AY142" i="47"/>
  <c r="AQ148" i="47"/>
  <c r="AP134" i="47"/>
  <c r="BC153" i="47"/>
  <c r="BD153" i="47" s="1"/>
  <c r="AK127" i="47"/>
  <c r="AY90" i="47"/>
  <c r="AP95" i="47"/>
  <c r="AQ95" i="47" s="1"/>
  <c r="AL120" i="47"/>
  <c r="BC96" i="47"/>
  <c r="H17" i="26"/>
  <c r="AW101" i="47" l="1"/>
  <c r="AJ165" i="47"/>
  <c r="AG21" i="47"/>
  <c r="AG167" i="47" s="1"/>
  <c r="AL9" i="47"/>
  <c r="AA57" i="47"/>
  <c r="AQ127" i="47"/>
  <c r="AR22" i="47"/>
  <c r="P134" i="47"/>
  <c r="P133" i="47" s="1"/>
  <c r="AY120" i="47"/>
  <c r="AL127" i="47"/>
  <c r="AA23" i="47"/>
  <c r="AA22" i="47" s="1"/>
  <c r="AH21" i="47"/>
  <c r="AH165" i="47" s="1"/>
  <c r="AA76" i="47"/>
  <c r="AA112" i="47"/>
  <c r="AA101" i="47" s="1"/>
  <c r="AM21" i="47"/>
  <c r="AM165" i="47" s="1"/>
  <c r="BC75" i="47"/>
  <c r="BD75" i="47" s="1"/>
  <c r="R57" i="47"/>
  <c r="AU165" i="47"/>
  <c r="AO21" i="47"/>
  <c r="AO165" i="47" s="1"/>
  <c r="P22" i="47"/>
  <c r="P21" i="47" s="1"/>
  <c r="AW127" i="47"/>
  <c r="AY127" i="47" s="1"/>
  <c r="BA101" i="47"/>
  <c r="BB101" i="47" s="1"/>
  <c r="BA75" i="47"/>
  <c r="BB75" i="47" s="1"/>
  <c r="BA57" i="47"/>
  <c r="BB57" i="47" s="1"/>
  <c r="BC57" i="47"/>
  <c r="BD57" i="47" s="1"/>
  <c r="AR21" i="47"/>
  <c r="AR165" i="47" s="1"/>
  <c r="BC9" i="47"/>
  <c r="BC8" i="47" s="1"/>
  <c r="R21" i="47"/>
  <c r="R167" i="47" s="1"/>
  <c r="BD10" i="47"/>
  <c r="AX165" i="47"/>
  <c r="AK133" i="47"/>
  <c r="AL133" i="47" s="1"/>
  <c r="AL134" i="47"/>
  <c r="AW134" i="47"/>
  <c r="AW133" i="47" s="1"/>
  <c r="BC22" i="47"/>
  <c r="AQ8" i="47"/>
  <c r="AP133" i="47"/>
  <c r="AQ133" i="47" s="1"/>
  <c r="AQ134" i="47"/>
  <c r="BA95" i="47"/>
  <c r="BB95" i="47" s="1"/>
  <c r="BB96" i="47"/>
  <c r="AX133" i="47"/>
  <c r="AY133" i="47" s="1"/>
  <c r="BD120" i="47"/>
  <c r="BC119" i="47"/>
  <c r="BD119" i="47" s="1"/>
  <c r="AA134" i="47"/>
  <c r="AA133" i="47" s="1"/>
  <c r="AW22" i="47"/>
  <c r="AW21" i="47" s="1"/>
  <c r="AW165" i="47" s="1"/>
  <c r="BB120" i="47"/>
  <c r="BA119" i="47"/>
  <c r="BB119" i="47" s="1"/>
  <c r="BB41" i="47"/>
  <c r="BA22" i="47"/>
  <c r="AY16" i="47"/>
  <c r="AY57" i="47"/>
  <c r="BC95" i="47"/>
  <c r="BD95" i="47" s="1"/>
  <c r="BD96" i="47"/>
  <c r="AA75" i="47"/>
  <c r="Q21" i="47"/>
  <c r="Q167" i="47" s="1"/>
  <c r="AY67" i="47"/>
  <c r="AX21" i="47"/>
  <c r="BD128" i="47"/>
  <c r="BC127" i="47"/>
  <c r="BD127" i="47" s="1"/>
  <c r="BD135" i="47"/>
  <c r="BC134" i="47"/>
  <c r="AQ22" i="47"/>
  <c r="AG165" i="47"/>
  <c r="AL8" i="47"/>
  <c r="BA8" i="47"/>
  <c r="BB9" i="47"/>
  <c r="AQ57" i="47"/>
  <c r="AP21" i="47"/>
  <c r="AQ21" i="47" s="1"/>
  <c r="AY101" i="47"/>
  <c r="AL22" i="47"/>
  <c r="O21" i="47"/>
  <c r="AY9" i="47"/>
  <c r="BD102" i="47"/>
  <c r="BC101" i="47"/>
  <c r="BD101" i="47" s="1"/>
  <c r="AT165" i="47"/>
  <c r="BB135" i="47"/>
  <c r="BA134" i="47"/>
  <c r="AY83" i="47"/>
  <c r="AW75" i="47"/>
  <c r="AY75" i="47" s="1"/>
  <c r="AK21" i="47"/>
  <c r="AL21" i="47" s="1"/>
  <c r="AY8" i="47"/>
  <c r="AV165" i="47"/>
  <c r="F81" i="27"/>
  <c r="E81" i="27"/>
  <c r="P167" i="47" l="1"/>
  <c r="P165" i="47"/>
  <c r="BD9" i="47"/>
  <c r="AK167" i="47"/>
  <c r="AY21" i="47"/>
  <c r="AY165" i="47"/>
  <c r="Q165" i="47"/>
  <c r="AA21" i="47"/>
  <c r="AA165" i="47" s="1"/>
  <c r="R165" i="47"/>
  <c r="BD8" i="47"/>
  <c r="BB8" i="47"/>
  <c r="BD134" i="47"/>
  <c r="BC133" i="47"/>
  <c r="BD133" i="47" s="1"/>
  <c r="BA21" i="47"/>
  <c r="BB21" i="47" s="1"/>
  <c r="BB22" i="47"/>
  <c r="BA133" i="47"/>
  <c r="BB133" i="47" s="1"/>
  <c r="BB134" i="47"/>
  <c r="AP167" i="47"/>
  <c r="BC21" i="47"/>
  <c r="BD21" i="47" s="1"/>
  <c r="BD22" i="47"/>
  <c r="AX167" i="47"/>
  <c r="AY22" i="47"/>
  <c r="O165" i="47"/>
  <c r="O167" i="47"/>
  <c r="AK165" i="47"/>
  <c r="AL165" i="47" s="1"/>
  <c r="AY134" i="47"/>
  <c r="AP165" i="47"/>
  <c r="AQ165" i="47" s="1"/>
  <c r="K38" i="27"/>
  <c r="H38" i="27"/>
  <c r="M37" i="27"/>
  <c r="M38" i="27" s="1"/>
  <c r="L37" i="27"/>
  <c r="L38" i="27" s="1"/>
  <c r="K37" i="27"/>
  <c r="J37" i="27"/>
  <c r="J38" i="27" s="1"/>
  <c r="I37" i="27"/>
  <c r="I38" i="27" s="1"/>
  <c r="H37" i="27"/>
  <c r="G37" i="27"/>
  <c r="G38" i="27" s="1"/>
  <c r="F37" i="27"/>
  <c r="F38" i="27" s="1"/>
  <c r="E37" i="27"/>
  <c r="E38" i="27" s="1"/>
  <c r="AQ167" i="47" l="1"/>
  <c r="AL167" i="47"/>
  <c r="BA165" i="47"/>
  <c r="BB165" i="47" s="1"/>
  <c r="AA167" i="47"/>
  <c r="AR167" i="47"/>
  <c r="BC165" i="47"/>
  <c r="BD165" i="47" s="1"/>
  <c r="D8" i="8"/>
  <c r="D8" i="12"/>
  <c r="D8" i="16"/>
  <c r="F40" i="20" l="1"/>
  <c r="F41" i="20"/>
  <c r="F42" i="20"/>
  <c r="F43" i="20"/>
  <c r="F44" i="20"/>
  <c r="F39" i="20"/>
  <c r="E4" i="1"/>
  <c r="A2" i="1"/>
  <c r="E4" i="2"/>
  <c r="A2" i="2"/>
  <c r="E4" i="3"/>
  <c r="A2" i="3"/>
  <c r="E4" i="4"/>
  <c r="A2" i="4"/>
  <c r="E4" i="5"/>
  <c r="A2" i="5"/>
  <c r="E4" i="6"/>
  <c r="A2" i="6"/>
  <c r="E4" i="8"/>
  <c r="A2" i="8"/>
  <c r="E4" i="9"/>
  <c r="A2" i="9"/>
  <c r="E4" i="10"/>
  <c r="A2" i="10"/>
  <c r="E4" i="11"/>
  <c r="A2" i="11"/>
  <c r="E4" i="12"/>
  <c r="A2" i="12"/>
  <c r="E4" i="13"/>
  <c r="A2" i="13"/>
  <c r="E4" i="14"/>
  <c r="A2" i="14"/>
  <c r="E4" i="15"/>
  <c r="A2" i="15"/>
  <c r="E4" i="16"/>
  <c r="A2" i="16"/>
  <c r="E4" i="17"/>
  <c r="A2" i="17"/>
  <c r="E4" i="21"/>
  <c r="A2" i="21"/>
  <c r="E4" i="22"/>
  <c r="A2" i="22"/>
  <c r="E4" i="23"/>
  <c r="A2" i="23"/>
  <c r="E4" i="24"/>
  <c r="A2" i="24"/>
  <c r="E4" i="25"/>
  <c r="A2" i="25"/>
  <c r="E4" i="26"/>
  <c r="A2" i="26"/>
  <c r="E4" i="27"/>
  <c r="A2" i="27"/>
  <c r="E4" i="28"/>
  <c r="A2" i="28"/>
  <c r="E4" i="29"/>
  <c r="A2" i="29"/>
  <c r="E4" i="20"/>
  <c r="A2" i="20"/>
  <c r="A2" i="18"/>
  <c r="E4" i="18"/>
  <c r="D16" i="19"/>
  <c r="E16" i="19"/>
  <c r="F16" i="19"/>
  <c r="C16" i="19"/>
  <c r="N33" i="12"/>
  <c r="O33" i="12"/>
  <c r="P33" i="12"/>
  <c r="M33" i="12"/>
  <c r="N32" i="12"/>
  <c r="O32" i="12"/>
  <c r="P32" i="12"/>
  <c r="M32" i="12"/>
  <c r="L45" i="12"/>
  <c r="M46" i="12"/>
  <c r="O31" i="12"/>
  <c r="P31" i="12"/>
  <c r="N31" i="12"/>
  <c r="I25" i="12"/>
  <c r="M31" i="12" s="1"/>
  <c r="N30" i="12"/>
  <c r="O30" i="12"/>
  <c r="P30" i="12"/>
  <c r="M30" i="12"/>
  <c r="P28" i="12"/>
  <c r="N27" i="12"/>
  <c r="O27" i="12"/>
  <c r="P27" i="12"/>
  <c r="N28" i="12"/>
  <c r="O28" i="12"/>
  <c r="N29" i="12"/>
  <c r="O29" i="12"/>
  <c r="P29" i="12"/>
  <c r="M29" i="12"/>
  <c r="M28" i="12"/>
  <c r="M27" i="12"/>
  <c r="M26" i="12"/>
  <c r="O26" i="12"/>
  <c r="P26" i="12"/>
  <c r="N26" i="12"/>
  <c r="F12" i="19" l="1"/>
  <c r="H32" i="19"/>
  <c r="H31" i="19"/>
  <c r="H30" i="19"/>
  <c r="H28" i="19"/>
  <c r="H27" i="19"/>
  <c r="H26" i="19"/>
  <c r="H25" i="19"/>
  <c r="H24" i="19"/>
  <c r="H23" i="19"/>
  <c r="H22" i="19"/>
  <c r="H21" i="19"/>
  <c r="H19" i="19"/>
  <c r="H18" i="19"/>
  <c r="H17" i="19"/>
  <c r="H13" i="19"/>
  <c r="H11" i="19"/>
  <c r="H10" i="19"/>
  <c r="H9" i="19"/>
  <c r="H8" i="19"/>
  <c r="H7" i="19"/>
  <c r="H6" i="19"/>
  <c r="D4" i="19"/>
  <c r="A2" i="19"/>
  <c r="K7" i="36" l="1"/>
  <c r="F10" i="16" l="1"/>
  <c r="H20" i="19" s="1"/>
  <c r="E46" i="27"/>
  <c r="E47" i="27" l="1"/>
  <c r="E39" i="20"/>
  <c r="J20" i="27"/>
  <c r="E24" i="27"/>
  <c r="I20" i="27"/>
  <c r="E23" i="27" s="1"/>
  <c r="E36" i="22"/>
  <c r="E37" i="22"/>
  <c r="E38" i="22"/>
  <c r="E39" i="22"/>
  <c r="E40" i="22"/>
  <c r="E41" i="22"/>
  <c r="D11" i="22"/>
  <c r="J11" i="19"/>
  <c r="N11" i="19" s="1"/>
  <c r="J10" i="19"/>
  <c r="N10" i="19" s="1"/>
  <c r="J9" i="19"/>
  <c r="N9" i="19" s="1"/>
  <c r="J8" i="19"/>
  <c r="N8" i="19" s="1"/>
  <c r="J7" i="19"/>
  <c r="N7" i="19" s="1"/>
  <c r="J6" i="19"/>
  <c r="N6" i="19" s="1"/>
  <c r="J32" i="19"/>
  <c r="N32" i="19" s="1"/>
  <c r="J31" i="19"/>
  <c r="N31" i="19" s="1"/>
  <c r="J30" i="19"/>
  <c r="N30" i="19" s="1"/>
  <c r="J29" i="19"/>
  <c r="N29" i="19" s="1"/>
  <c r="J28" i="19"/>
  <c r="N28" i="19" s="1"/>
  <c r="J27" i="19"/>
  <c r="N27" i="19" s="1"/>
  <c r="J26" i="19"/>
  <c r="N26" i="19" s="1"/>
  <c r="J25" i="19"/>
  <c r="N25" i="19" s="1"/>
  <c r="J24" i="19"/>
  <c r="N24" i="19" s="1"/>
  <c r="J23" i="19"/>
  <c r="N23" i="19" s="1"/>
  <c r="J22" i="19"/>
  <c r="N22" i="19" s="1"/>
  <c r="J21" i="19"/>
  <c r="N21" i="19" s="1"/>
  <c r="J20" i="19"/>
  <c r="N20" i="19" s="1"/>
  <c r="J19" i="19"/>
  <c r="N19" i="19" s="1"/>
  <c r="J18" i="19"/>
  <c r="N18" i="19" s="1"/>
  <c r="J17" i="19"/>
  <c r="N17" i="19" s="1"/>
  <c r="J16" i="19"/>
  <c r="N16" i="19" s="1"/>
  <c r="J15" i="19"/>
  <c r="N15" i="19" s="1"/>
  <c r="J14" i="19"/>
  <c r="N14" i="19" s="1"/>
  <c r="J13" i="19"/>
  <c r="N13" i="19" s="1"/>
  <c r="J12" i="19"/>
  <c r="N12" i="19" s="1"/>
  <c r="I32" i="19"/>
  <c r="M32" i="19" s="1"/>
  <c r="I31" i="19"/>
  <c r="M31" i="19" s="1"/>
  <c r="I30" i="19"/>
  <c r="M30" i="19" s="1"/>
  <c r="I29" i="19"/>
  <c r="M29" i="19" s="1"/>
  <c r="I28" i="19"/>
  <c r="M28" i="19" s="1"/>
  <c r="I27" i="19"/>
  <c r="M27" i="19" s="1"/>
  <c r="I26" i="19"/>
  <c r="M26" i="19" s="1"/>
  <c r="I25" i="19"/>
  <c r="M25" i="19" s="1"/>
  <c r="I24" i="19"/>
  <c r="M24" i="19" s="1"/>
  <c r="I23" i="19"/>
  <c r="M23" i="19" s="1"/>
  <c r="I22" i="19"/>
  <c r="M22" i="19" s="1"/>
  <c r="I21" i="19"/>
  <c r="M21" i="19" s="1"/>
  <c r="I20" i="19"/>
  <c r="M20" i="19" s="1"/>
  <c r="I19" i="19"/>
  <c r="M19" i="19" s="1"/>
  <c r="I18" i="19"/>
  <c r="M18" i="19" s="1"/>
  <c r="I17" i="19"/>
  <c r="M17" i="19" s="1"/>
  <c r="I16" i="19"/>
  <c r="M16" i="19" s="1"/>
  <c r="I15" i="19"/>
  <c r="M15" i="19" s="1"/>
  <c r="I14" i="19"/>
  <c r="M14" i="19" s="1"/>
  <c r="I13" i="19"/>
  <c r="M13" i="19" s="1"/>
  <c r="I12" i="19"/>
  <c r="M12" i="19" s="1"/>
  <c r="I11" i="19"/>
  <c r="M11" i="19" s="1"/>
  <c r="I10" i="19"/>
  <c r="M10" i="19" s="1"/>
  <c r="I9" i="19"/>
  <c r="M9" i="19" s="1"/>
  <c r="I8" i="19"/>
  <c r="M8" i="19" s="1"/>
  <c r="I7" i="19"/>
  <c r="M7" i="19" s="1"/>
  <c r="D12" i="3"/>
  <c r="D11" i="3"/>
  <c r="F10" i="3"/>
  <c r="D12" i="4"/>
  <c r="D11" i="4"/>
  <c r="F10" i="4"/>
  <c r="D12" i="5"/>
  <c r="D11" i="5"/>
  <c r="F10" i="5"/>
  <c r="D12" i="6"/>
  <c r="D11" i="6"/>
  <c r="F10" i="6"/>
  <c r="D12" i="8"/>
  <c r="D11" i="8"/>
  <c r="F10" i="8"/>
  <c r="H12" i="19" s="1"/>
  <c r="D12" i="9"/>
  <c r="D11" i="9"/>
  <c r="F10" i="9"/>
  <c r="D13" i="10"/>
  <c r="D12" i="10"/>
  <c r="F11" i="10"/>
  <c r="H14" i="19" s="1"/>
  <c r="D12" i="11"/>
  <c r="D11" i="11"/>
  <c r="F10" i="11"/>
  <c r="H15" i="19" s="1"/>
  <c r="D12" i="12"/>
  <c r="D11" i="12"/>
  <c r="F10" i="12"/>
  <c r="H16" i="19" s="1"/>
  <c r="D12" i="13"/>
  <c r="D11" i="13"/>
  <c r="F10" i="13"/>
  <c r="D12" i="14"/>
  <c r="D11" i="14"/>
  <c r="F10" i="14"/>
  <c r="D12" i="15"/>
  <c r="D11" i="15"/>
  <c r="F10" i="15"/>
  <c r="D12" i="16"/>
  <c r="D11" i="16"/>
  <c r="D12" i="17"/>
  <c r="D11" i="17"/>
  <c r="F10" i="17"/>
  <c r="D12" i="18"/>
  <c r="D11" i="18"/>
  <c r="F10" i="18"/>
  <c r="D12" i="20"/>
  <c r="D11" i="20"/>
  <c r="F10" i="20"/>
  <c r="D12" i="21"/>
  <c r="D11" i="21"/>
  <c r="F10" i="21"/>
  <c r="D12" i="22"/>
  <c r="F10" i="22"/>
  <c r="D12" i="23"/>
  <c r="D11" i="23"/>
  <c r="F10" i="23"/>
  <c r="D12" i="24"/>
  <c r="D11" i="24"/>
  <c r="F10" i="24"/>
  <c r="D12" i="25"/>
  <c r="D11" i="25"/>
  <c r="F10" i="25"/>
  <c r="D11" i="26"/>
  <c r="D10" i="26"/>
  <c r="F9" i="26"/>
  <c r="H29" i="19" s="1"/>
  <c r="D12" i="27"/>
  <c r="D11" i="27"/>
  <c r="F10" i="27"/>
  <c r="D12" i="28"/>
  <c r="D11" i="28"/>
  <c r="F10" i="28"/>
  <c r="D12" i="29"/>
  <c r="D11" i="29"/>
  <c r="F10" i="29"/>
  <c r="D12" i="2"/>
  <c r="D11" i="2"/>
  <c r="F10" i="2"/>
  <c r="I6" i="19"/>
  <c r="M6" i="19" s="1"/>
  <c r="D12" i="1"/>
  <c r="D11" i="1"/>
  <c r="G30" i="29"/>
  <c r="D29" i="33"/>
  <c r="F57" i="23"/>
  <c r="D56" i="23"/>
  <c r="D55" i="23"/>
  <c r="D54" i="23"/>
  <c r="D53" i="23"/>
  <c r="D52" i="23"/>
  <c r="D26" i="33"/>
  <c r="F122" i="24" s="1"/>
  <c r="D117" i="24"/>
  <c r="D118" i="24"/>
  <c r="D119" i="24"/>
  <c r="D120" i="24"/>
  <c r="D121" i="24"/>
  <c r="I23" i="21"/>
  <c r="D20" i="33"/>
  <c r="H30" i="17" s="1"/>
  <c r="I22" i="17"/>
  <c r="H21" i="16"/>
  <c r="H22" i="16" s="1"/>
  <c r="F20" i="19" s="1"/>
  <c r="G21" i="16"/>
  <c r="G22" i="16" s="1"/>
  <c r="E20" i="19" s="1"/>
  <c r="F21" i="16"/>
  <c r="F22" i="16" s="1"/>
  <c r="D20" i="19" s="1"/>
  <c r="E21" i="16"/>
  <c r="E22" i="16" s="1"/>
  <c r="C20" i="19" s="1"/>
  <c r="Q21" i="14"/>
  <c r="Q22" i="14" s="1"/>
  <c r="D8" i="14" s="1"/>
  <c r="F18" i="19" s="1"/>
  <c r="Q20" i="14"/>
  <c r="Q19" i="14"/>
  <c r="N17" i="12"/>
  <c r="N18" i="12"/>
  <c r="N19" i="12" s="1"/>
  <c r="N20" i="12" s="1"/>
  <c r="N21" i="12" s="1"/>
  <c r="M22" i="12"/>
  <c r="M34" i="12"/>
  <c r="K28" i="12"/>
  <c r="K43" i="12" s="1"/>
  <c r="K27" i="12"/>
  <c r="K42" i="12" s="1"/>
  <c r="K26" i="12"/>
  <c r="K41" i="12" s="1"/>
  <c r="K29" i="12"/>
  <c r="K44" i="12"/>
  <c r="E20" i="12"/>
  <c r="G15" i="33" s="1"/>
  <c r="H30" i="12" s="1"/>
  <c r="E69" i="10"/>
  <c r="H58" i="10"/>
  <c r="G58" i="10"/>
  <c r="F58" i="10"/>
  <c r="E58" i="10"/>
  <c r="E46" i="10"/>
  <c r="E35" i="10"/>
  <c r="J18" i="11"/>
  <c r="H69" i="10"/>
  <c r="G69" i="10"/>
  <c r="F69" i="10"/>
  <c r="H94" i="10"/>
  <c r="H96" i="10" s="1"/>
  <c r="G94" i="10"/>
  <c r="G95" i="10"/>
  <c r="F94" i="10"/>
  <c r="F95" i="10"/>
  <c r="H95" i="10"/>
  <c r="H46" i="10"/>
  <c r="G46" i="10"/>
  <c r="F46" i="10"/>
  <c r="E95" i="10"/>
  <c r="I95" i="10" s="1"/>
  <c r="E94" i="10"/>
  <c r="H35" i="10"/>
  <c r="G35" i="10"/>
  <c r="F35" i="10"/>
  <c r="F24" i="10"/>
  <c r="E24" i="10"/>
  <c r="D70" i="1"/>
  <c r="D88" i="1"/>
  <c r="E63" i="1"/>
  <c r="E81" i="1"/>
  <c r="G81" i="1"/>
  <c r="H81" i="1"/>
  <c r="I81" i="1"/>
  <c r="J81" i="1"/>
  <c r="G82" i="1"/>
  <c r="H82" i="1"/>
  <c r="I82" i="1"/>
  <c r="J82" i="1"/>
  <c r="G83" i="1"/>
  <c r="H83" i="1"/>
  <c r="I83" i="1"/>
  <c r="J83" i="1"/>
  <c r="D66" i="1"/>
  <c r="D84" i="1"/>
  <c r="G84" i="1"/>
  <c r="H84" i="1"/>
  <c r="I84" i="1"/>
  <c r="J84" i="1"/>
  <c r="G85" i="1"/>
  <c r="H85" i="1"/>
  <c r="I85" i="1"/>
  <c r="J85" i="1"/>
  <c r="F68" i="1"/>
  <c r="F86" i="1"/>
  <c r="G86" i="1"/>
  <c r="H86" i="1"/>
  <c r="I86" i="1"/>
  <c r="J86" i="1"/>
  <c r="G87" i="1"/>
  <c r="H87" i="1"/>
  <c r="I87" i="1"/>
  <c r="J87" i="1"/>
  <c r="G88" i="1"/>
  <c r="H88" i="1"/>
  <c r="I88" i="1"/>
  <c r="J88" i="1"/>
  <c r="F71" i="1"/>
  <c r="F89" i="1"/>
  <c r="G89" i="1"/>
  <c r="H89" i="1"/>
  <c r="I89" i="1"/>
  <c r="J89" i="1"/>
  <c r="G90" i="1"/>
  <c r="H90" i="1"/>
  <c r="I90" i="1"/>
  <c r="J90" i="1"/>
  <c r="G91" i="1"/>
  <c r="H91" i="1"/>
  <c r="I91" i="1"/>
  <c r="J91" i="1"/>
  <c r="E74" i="1"/>
  <c r="E92" i="1" s="1"/>
  <c r="G92" i="1"/>
  <c r="H92" i="1"/>
  <c r="I92" i="1"/>
  <c r="J92" i="1"/>
  <c r="G93" i="1"/>
  <c r="H93" i="1"/>
  <c r="I93" i="1"/>
  <c r="J93" i="1"/>
  <c r="D63" i="1"/>
  <c r="D81" i="1" s="1"/>
  <c r="F63" i="1"/>
  <c r="F81" i="1" s="1"/>
  <c r="D64" i="1"/>
  <c r="D82" i="1"/>
  <c r="E64" i="1"/>
  <c r="E82" i="1" s="1"/>
  <c r="F64" i="1"/>
  <c r="F82" i="1"/>
  <c r="D65" i="1"/>
  <c r="D83" i="1"/>
  <c r="E65" i="1"/>
  <c r="E83" i="1"/>
  <c r="F65" i="1"/>
  <c r="F83" i="1" s="1"/>
  <c r="E66" i="1"/>
  <c r="E84" i="1"/>
  <c r="F66" i="1"/>
  <c r="F84" i="1"/>
  <c r="D67" i="1"/>
  <c r="D85" i="1"/>
  <c r="E67" i="1"/>
  <c r="E85" i="1" s="1"/>
  <c r="F67" i="1"/>
  <c r="F85" i="1"/>
  <c r="D68" i="1"/>
  <c r="D86" i="1"/>
  <c r="E68" i="1"/>
  <c r="E86" i="1" s="1"/>
  <c r="D69" i="1"/>
  <c r="D87" i="1" s="1"/>
  <c r="E69" i="1"/>
  <c r="E87" i="1"/>
  <c r="F69" i="1"/>
  <c r="F87" i="1"/>
  <c r="E70" i="1"/>
  <c r="E88" i="1"/>
  <c r="F70" i="1"/>
  <c r="F88" i="1" s="1"/>
  <c r="D71" i="1"/>
  <c r="D89" i="1"/>
  <c r="E71" i="1"/>
  <c r="E89" i="1"/>
  <c r="D72" i="1"/>
  <c r="D90" i="1" s="1"/>
  <c r="E72" i="1"/>
  <c r="E90" i="1" s="1"/>
  <c r="F72" i="1"/>
  <c r="F90" i="1"/>
  <c r="D73" i="1"/>
  <c r="D91" i="1"/>
  <c r="E73" i="1"/>
  <c r="E91" i="1"/>
  <c r="F73" i="1"/>
  <c r="F91" i="1" s="1"/>
  <c r="D74" i="1"/>
  <c r="D92" i="1"/>
  <c r="F74" i="1"/>
  <c r="F92" i="1"/>
  <c r="D75" i="1"/>
  <c r="D93" i="1"/>
  <c r="E75" i="1"/>
  <c r="E93" i="1" s="1"/>
  <c r="F75" i="1"/>
  <c r="F93" i="1"/>
  <c r="D62" i="1"/>
  <c r="D80" i="1" s="1"/>
  <c r="D15" i="33"/>
  <c r="E30" i="12" s="1"/>
  <c r="E15" i="33"/>
  <c r="F30" i="12" s="1"/>
  <c r="F15" i="33"/>
  <c r="G30" i="12" s="1"/>
  <c r="E43" i="20"/>
  <c r="E42" i="20"/>
  <c r="E41" i="20"/>
  <c r="E40" i="20"/>
  <c r="E44" i="20"/>
  <c r="E20" i="20"/>
  <c r="I18" i="20"/>
  <c r="E42" i="21"/>
  <c r="D42" i="21"/>
  <c r="E41" i="21"/>
  <c r="D41" i="21"/>
  <c r="E40" i="21"/>
  <c r="D40" i="21"/>
  <c r="E39" i="21"/>
  <c r="D39" i="21"/>
  <c r="E38" i="21"/>
  <c r="D38" i="21"/>
  <c r="E37" i="21"/>
  <c r="D37" i="21"/>
  <c r="E36" i="21"/>
  <c r="D36" i="21"/>
  <c r="G43" i="21"/>
  <c r="H43" i="21"/>
  <c r="I43" i="21"/>
  <c r="F36" i="22"/>
  <c r="G41" i="29"/>
  <c r="G40" i="29"/>
  <c r="G39" i="29"/>
  <c r="G38" i="29"/>
  <c r="G37" i="29"/>
  <c r="G36" i="29"/>
  <c r="G41" i="22"/>
  <c r="G40" i="22"/>
  <c r="G39" i="22"/>
  <c r="G38" i="22"/>
  <c r="G37" i="22"/>
  <c r="G36" i="22"/>
  <c r="F41" i="22"/>
  <c r="F40" i="22"/>
  <c r="F39" i="22"/>
  <c r="F38" i="22"/>
  <c r="F37" i="22"/>
  <c r="F37" i="29"/>
  <c r="F36" i="29"/>
  <c r="E21" i="25"/>
  <c r="C28" i="19" s="1"/>
  <c r="F27" i="28"/>
  <c r="E27" i="28"/>
  <c r="E21" i="28"/>
  <c r="F21" i="28"/>
  <c r="G21" i="28"/>
  <c r="F41" i="29"/>
  <c r="F40" i="29"/>
  <c r="F39" i="29"/>
  <c r="E41" i="29"/>
  <c r="E40" i="29"/>
  <c r="E39" i="29"/>
  <c r="E37" i="29"/>
  <c r="E36" i="29"/>
  <c r="E42" i="29" s="1"/>
  <c r="D8" i="29" s="1"/>
  <c r="F32" i="19" s="1"/>
  <c r="J36" i="21"/>
  <c r="H20" i="20"/>
  <c r="G20" i="20"/>
  <c r="E23" i="19" s="1"/>
  <c r="F20" i="20"/>
  <c r="D23" i="19" s="1"/>
  <c r="H22" i="18"/>
  <c r="G22" i="18"/>
  <c r="E22" i="19" s="1"/>
  <c r="F22" i="18"/>
  <c r="D22" i="19" s="1"/>
  <c r="E22" i="18"/>
  <c r="I21" i="15"/>
  <c r="H21" i="15"/>
  <c r="F21" i="15"/>
  <c r="E21" i="15"/>
  <c r="P22" i="14"/>
  <c r="O22" i="14"/>
  <c r="N22" i="14"/>
  <c r="M22" i="14"/>
  <c r="L22" i="14"/>
  <c r="K22" i="14"/>
  <c r="J22" i="14"/>
  <c r="I22" i="14"/>
  <c r="H22" i="14"/>
  <c r="G22" i="14"/>
  <c r="F22" i="14"/>
  <c r="E22" i="14"/>
  <c r="E20" i="13"/>
  <c r="F20" i="13"/>
  <c r="I20" i="11"/>
  <c r="H20" i="11"/>
  <c r="E15" i="19" s="1"/>
  <c r="G20" i="11"/>
  <c r="D15" i="19" s="1"/>
  <c r="F20" i="11"/>
  <c r="C15" i="19" s="1"/>
  <c r="E20" i="11"/>
  <c r="H19" i="9"/>
  <c r="G19" i="9"/>
  <c r="E13" i="19" s="1"/>
  <c r="F19" i="9"/>
  <c r="D13" i="19" s="1"/>
  <c r="E19" i="9"/>
  <c r="C13" i="19" s="1"/>
  <c r="H19" i="8"/>
  <c r="G19" i="8"/>
  <c r="E12" i="19" s="1"/>
  <c r="F19" i="8"/>
  <c r="D12" i="19" s="1"/>
  <c r="E19" i="8"/>
  <c r="C12" i="19" s="1"/>
  <c r="H22" i="5"/>
  <c r="G22" i="5"/>
  <c r="E10" i="19" s="1"/>
  <c r="F22" i="5"/>
  <c r="D10" i="19" s="1"/>
  <c r="E22" i="5"/>
  <c r="H23" i="4"/>
  <c r="G23" i="4"/>
  <c r="E9" i="19" s="1"/>
  <c r="F23" i="4"/>
  <c r="D9" i="19" s="1"/>
  <c r="E23" i="4"/>
  <c r="H22" i="3"/>
  <c r="G22" i="3"/>
  <c r="E8" i="19" s="1"/>
  <c r="F22" i="3"/>
  <c r="D8" i="19" s="1"/>
  <c r="E22" i="3"/>
  <c r="C8" i="19" s="1"/>
  <c r="H23" i="2"/>
  <c r="G23" i="2"/>
  <c r="E7" i="19" s="1"/>
  <c r="F23" i="2"/>
  <c r="D7" i="19" s="1"/>
  <c r="E23" i="2"/>
  <c r="C7" i="19" s="1"/>
  <c r="H40" i="13"/>
  <c r="I52" i="10"/>
  <c r="D24" i="33"/>
  <c r="D42" i="22" s="1"/>
  <c r="D23" i="33"/>
  <c r="H30" i="21" s="1"/>
  <c r="D22" i="33"/>
  <c r="D45" i="20" s="1"/>
  <c r="D5" i="33"/>
  <c r="D100" i="1" s="1"/>
  <c r="I17" i="29"/>
  <c r="D31" i="33"/>
  <c r="D42" i="29" s="1"/>
  <c r="E24" i="6"/>
  <c r="H26" i="6"/>
  <c r="G26" i="6"/>
  <c r="G24" i="6"/>
  <c r="G25" i="6"/>
  <c r="F26" i="6"/>
  <c r="H25" i="6"/>
  <c r="F25" i="6"/>
  <c r="H24" i="6"/>
  <c r="F24" i="6"/>
  <c r="E25" i="6"/>
  <c r="E26" i="6"/>
  <c r="J80" i="1"/>
  <c r="I80" i="1"/>
  <c r="H80" i="1"/>
  <c r="G80" i="1"/>
  <c r="H27" i="6"/>
  <c r="F62" i="1"/>
  <c r="F80" i="1" s="1"/>
  <c r="H65" i="27"/>
  <c r="H43" i="27"/>
  <c r="G46" i="27"/>
  <c r="G47" i="27" s="1"/>
  <c r="F46" i="27"/>
  <c r="F47" i="27" s="1"/>
  <c r="E68" i="27"/>
  <c r="E69" i="27" s="1"/>
  <c r="H69" i="27" s="1"/>
  <c r="H70" i="27" s="1"/>
  <c r="E74" i="27" s="1"/>
  <c r="L59" i="27"/>
  <c r="L60" i="27"/>
  <c r="K59" i="27"/>
  <c r="K60" i="27" s="1"/>
  <c r="J59" i="27"/>
  <c r="J60" i="27" s="1"/>
  <c r="I59" i="27"/>
  <c r="I60" i="27" s="1"/>
  <c r="H59" i="27"/>
  <c r="H60" i="27" s="1"/>
  <c r="G59" i="27"/>
  <c r="G60" i="27" s="1"/>
  <c r="F59" i="27"/>
  <c r="F60" i="27" s="1"/>
  <c r="E59" i="27"/>
  <c r="E60" i="27" s="1"/>
  <c r="G68" i="27"/>
  <c r="G69" i="27"/>
  <c r="F68" i="27"/>
  <c r="F69" i="27"/>
  <c r="H67" i="27"/>
  <c r="H66" i="27"/>
  <c r="H45" i="27"/>
  <c r="H44" i="27"/>
  <c r="G17" i="26"/>
  <c r="F17" i="26"/>
  <c r="D29" i="19" s="1"/>
  <c r="E17" i="26"/>
  <c r="C29" i="19" s="1"/>
  <c r="H21" i="25"/>
  <c r="G21" i="25"/>
  <c r="E28" i="19" s="1"/>
  <c r="F21" i="25"/>
  <c r="D28" i="19" s="1"/>
  <c r="H114" i="24"/>
  <c r="G114" i="24"/>
  <c r="F114" i="24"/>
  <c r="E114" i="24"/>
  <c r="E121" i="24" s="1"/>
  <c r="G121" i="24" s="1"/>
  <c r="H101" i="24"/>
  <c r="G101" i="24"/>
  <c r="F101" i="24"/>
  <c r="E101" i="24"/>
  <c r="I100" i="24"/>
  <c r="I99" i="24"/>
  <c r="H94" i="24"/>
  <c r="G94" i="24"/>
  <c r="F94" i="24"/>
  <c r="E94" i="24"/>
  <c r="E120" i="24" s="1"/>
  <c r="G120" i="24" s="1"/>
  <c r="H83" i="24"/>
  <c r="G83" i="24"/>
  <c r="F83" i="24"/>
  <c r="E83" i="24"/>
  <c r="H76" i="24"/>
  <c r="G76" i="24"/>
  <c r="F76" i="24"/>
  <c r="E76" i="24"/>
  <c r="E119" i="24" s="1"/>
  <c r="G119" i="24" s="1"/>
  <c r="H62" i="24"/>
  <c r="G62" i="24"/>
  <c r="F62" i="24"/>
  <c r="E62" i="24"/>
  <c r="H55" i="24"/>
  <c r="G55" i="24"/>
  <c r="F55" i="24"/>
  <c r="E55" i="24"/>
  <c r="E118" i="24" s="1"/>
  <c r="G118" i="24" s="1"/>
  <c r="H41" i="24"/>
  <c r="G41" i="24"/>
  <c r="E41" i="24"/>
  <c r="F41" i="24"/>
  <c r="H24" i="24"/>
  <c r="G24" i="24"/>
  <c r="F24" i="24"/>
  <c r="E24" i="24"/>
  <c r="E117" i="24" s="1"/>
  <c r="G117" i="24" s="1"/>
  <c r="H49" i="23"/>
  <c r="G49" i="23"/>
  <c r="F49" i="23"/>
  <c r="E49" i="23"/>
  <c r="E56" i="23"/>
  <c r="G56" i="23" s="1"/>
  <c r="H42" i="23"/>
  <c r="G42" i="23"/>
  <c r="F42" i="23"/>
  <c r="E42" i="23"/>
  <c r="E55" i="23" s="1"/>
  <c r="G55" i="23" s="1"/>
  <c r="H35" i="23"/>
  <c r="G35" i="23"/>
  <c r="F35" i="23"/>
  <c r="E35" i="23"/>
  <c r="E54" i="23" s="1"/>
  <c r="G54" i="23" s="1"/>
  <c r="H28" i="23"/>
  <c r="G28" i="23"/>
  <c r="F28" i="23"/>
  <c r="E28" i="23"/>
  <c r="E53" i="23" s="1"/>
  <c r="G53" i="23" s="1"/>
  <c r="H21" i="23"/>
  <c r="G21" i="23"/>
  <c r="F21" i="23"/>
  <c r="E21" i="23"/>
  <c r="E52" i="23" s="1"/>
  <c r="J30" i="22"/>
  <c r="K42" i="21"/>
  <c r="J42" i="21"/>
  <c r="K41" i="21"/>
  <c r="J41" i="21"/>
  <c r="K40" i="21"/>
  <c r="J40" i="21"/>
  <c r="K39" i="21"/>
  <c r="J39" i="21"/>
  <c r="K38" i="21"/>
  <c r="J38" i="21"/>
  <c r="K37" i="21"/>
  <c r="J37" i="21"/>
  <c r="K36" i="21"/>
  <c r="I29" i="21"/>
  <c r="I28" i="21"/>
  <c r="I27" i="21"/>
  <c r="I24" i="21"/>
  <c r="I25" i="21"/>
  <c r="I26" i="21"/>
  <c r="G33" i="20"/>
  <c r="I29" i="17"/>
  <c r="I28" i="17"/>
  <c r="I27" i="17"/>
  <c r="I26" i="17"/>
  <c r="I23" i="17"/>
  <c r="I24" i="17"/>
  <c r="I25" i="17"/>
  <c r="J20" i="15"/>
  <c r="J19" i="15"/>
  <c r="J21" i="15" s="1"/>
  <c r="J18" i="15"/>
  <c r="G20" i="15"/>
  <c r="G21" i="15" s="1"/>
  <c r="G19" i="15"/>
  <c r="K19" i="15" s="1"/>
  <c r="G18" i="15"/>
  <c r="K18" i="15" s="1"/>
  <c r="G19" i="13"/>
  <c r="G20" i="13" s="1"/>
  <c r="G18" i="13"/>
  <c r="G17" i="13"/>
  <c r="I22" i="4"/>
  <c r="I23" i="4" s="1"/>
  <c r="I21" i="4"/>
  <c r="E62" i="1"/>
  <c r="E80" i="1"/>
  <c r="I51" i="6"/>
  <c r="H51" i="6"/>
  <c r="G51" i="6"/>
  <c r="F51" i="6"/>
  <c r="J37" i="9"/>
  <c r="I37" i="9"/>
  <c r="H37" i="9"/>
  <c r="G37" i="9"/>
  <c r="F37" i="9"/>
  <c r="G23" i="10"/>
  <c r="G22" i="10"/>
  <c r="G21" i="10"/>
  <c r="G20" i="10"/>
  <c r="G19" i="10"/>
  <c r="K40" i="13"/>
  <c r="J40" i="13"/>
  <c r="I40" i="13"/>
  <c r="K40" i="14"/>
  <c r="J40" i="14"/>
  <c r="I40" i="14"/>
  <c r="H40" i="14"/>
  <c r="K37" i="15"/>
  <c r="J37" i="15"/>
  <c r="H37" i="15"/>
  <c r="I37" i="15"/>
  <c r="F33" i="16"/>
  <c r="J33" i="16"/>
  <c r="I33" i="16"/>
  <c r="H33" i="16"/>
  <c r="G33" i="16"/>
  <c r="J33" i="20"/>
  <c r="I33" i="20"/>
  <c r="H33" i="20"/>
  <c r="F45" i="20" s="1"/>
  <c r="K30" i="22"/>
  <c r="I30" i="22"/>
  <c r="I19" i="22"/>
  <c r="H30" i="22"/>
  <c r="I18" i="22"/>
  <c r="J30" i="29"/>
  <c r="I30" i="29"/>
  <c r="H30" i="29"/>
  <c r="I19" i="29"/>
  <c r="I18" i="29"/>
  <c r="I20" i="25"/>
  <c r="I19" i="25"/>
  <c r="I18" i="25"/>
  <c r="I113" i="24"/>
  <c r="I112" i="24"/>
  <c r="I93" i="24"/>
  <c r="I92" i="24"/>
  <c r="I82" i="24"/>
  <c r="I83" i="24" s="1"/>
  <c r="I81" i="24"/>
  <c r="I75" i="24"/>
  <c r="I74" i="24"/>
  <c r="I61" i="24"/>
  <c r="I60" i="24"/>
  <c r="I62" i="24" s="1"/>
  <c r="I54" i="24"/>
  <c r="I53" i="24"/>
  <c r="I23" i="24"/>
  <c r="I24" i="24" s="1"/>
  <c r="I22" i="24"/>
  <c r="I48" i="23"/>
  <c r="I47" i="23"/>
  <c r="I49" i="23" s="1"/>
  <c r="I41" i="23"/>
  <c r="I40" i="23"/>
  <c r="I34" i="23"/>
  <c r="I33" i="23"/>
  <c r="I35" i="23" s="1"/>
  <c r="I27" i="23"/>
  <c r="I26" i="23"/>
  <c r="I28" i="23" s="1"/>
  <c r="I20" i="23"/>
  <c r="I19" i="23"/>
  <c r="I17" i="22"/>
  <c r="I18" i="21"/>
  <c r="I19" i="20"/>
  <c r="I20" i="20"/>
  <c r="I21" i="18"/>
  <c r="I22" i="18" s="1"/>
  <c r="I20" i="18"/>
  <c r="I18" i="17"/>
  <c r="J19" i="11"/>
  <c r="J20" i="11" s="1"/>
  <c r="I63" i="10"/>
  <c r="I40" i="10"/>
  <c r="I29" i="10"/>
  <c r="I22" i="2"/>
  <c r="I21" i="2"/>
  <c r="F27" i="6"/>
  <c r="D11" i="19" s="1"/>
  <c r="E96" i="10"/>
  <c r="C14" i="19" s="1"/>
  <c r="E24" i="33"/>
  <c r="K43" i="21" l="1"/>
  <c r="I42" i="23"/>
  <c r="G57" i="23"/>
  <c r="F42" i="29"/>
  <c r="L32" i="19" s="1"/>
  <c r="G42" i="29"/>
  <c r="E30" i="28"/>
  <c r="D8" i="28" s="1"/>
  <c r="F31" i="19" s="1"/>
  <c r="E79" i="27"/>
  <c r="D7" i="26"/>
  <c r="F29" i="19"/>
  <c r="I21" i="25"/>
  <c r="D8" i="25"/>
  <c r="F28" i="19"/>
  <c r="I114" i="24"/>
  <c r="I76" i="24"/>
  <c r="I55" i="24"/>
  <c r="G122" i="24"/>
  <c r="D8" i="24" s="1"/>
  <c r="F27" i="19" s="1"/>
  <c r="L27" i="19"/>
  <c r="I21" i="23"/>
  <c r="E57" i="23"/>
  <c r="G52" i="23"/>
  <c r="F24" i="33"/>
  <c r="G42" i="22" s="1"/>
  <c r="F42" i="22"/>
  <c r="L25" i="19" s="1"/>
  <c r="E42" i="22"/>
  <c r="D8" i="22" s="1"/>
  <c r="F25" i="19" s="1"/>
  <c r="J43" i="21"/>
  <c r="L23" i="19"/>
  <c r="C23" i="19"/>
  <c r="D8" i="20"/>
  <c r="F23" i="19"/>
  <c r="D8" i="18"/>
  <c r="F22" i="19"/>
  <c r="L22" i="19"/>
  <c r="C22" i="19"/>
  <c r="E20" i="33"/>
  <c r="I30" i="17" s="1"/>
  <c r="D8" i="17" s="1"/>
  <c r="K20" i="15"/>
  <c r="K21" i="15" s="1"/>
  <c r="D8" i="15" s="1"/>
  <c r="F19" i="19" s="1"/>
  <c r="L17" i="19"/>
  <c r="D8" i="13"/>
  <c r="F17" i="19" s="1"/>
  <c r="D8" i="11"/>
  <c r="F15" i="19"/>
  <c r="D9" i="10"/>
  <c r="F14" i="19"/>
  <c r="F96" i="10"/>
  <c r="D14" i="19" s="1"/>
  <c r="L14" i="19" s="1"/>
  <c r="D8" i="9"/>
  <c r="F13" i="19"/>
  <c r="D8" i="6"/>
  <c r="F11" i="19"/>
  <c r="D8" i="5"/>
  <c r="F10" i="19"/>
  <c r="D8" i="4"/>
  <c r="F9" i="19"/>
  <c r="L9" i="19"/>
  <c r="C9" i="19"/>
  <c r="D8" i="3"/>
  <c r="F8" i="19"/>
  <c r="I23" i="2"/>
  <c r="F7" i="19"/>
  <c r="D8" i="2"/>
  <c r="E29" i="19"/>
  <c r="L10" i="19"/>
  <c r="C10" i="19"/>
  <c r="L28" i="19"/>
  <c r="L7" i="19"/>
  <c r="L15" i="19"/>
  <c r="L16" i="19"/>
  <c r="L8" i="19"/>
  <c r="L12" i="19"/>
  <c r="L26" i="19"/>
  <c r="L31" i="19"/>
  <c r="L18" i="19"/>
  <c r="L29" i="19"/>
  <c r="L13" i="19"/>
  <c r="L19" i="19"/>
  <c r="I97" i="1"/>
  <c r="G98" i="1"/>
  <c r="G97" i="1"/>
  <c r="I98" i="1"/>
  <c r="G99" i="1"/>
  <c r="J97" i="1"/>
  <c r="E27" i="6"/>
  <c r="I101" i="24"/>
  <c r="G27" i="6"/>
  <c r="E11" i="19" s="1"/>
  <c r="E23" i="33"/>
  <c r="I30" i="21" s="1"/>
  <c r="D8" i="21" s="1"/>
  <c r="H98" i="1"/>
  <c r="J98" i="1"/>
  <c r="J99" i="1"/>
  <c r="H99" i="1"/>
  <c r="I99" i="1"/>
  <c r="L20" i="19"/>
  <c r="G96" i="10"/>
  <c r="E14" i="19" s="1"/>
  <c r="I94" i="10"/>
  <c r="I96" i="10" s="1"/>
  <c r="H97" i="1"/>
  <c r="I94" i="24"/>
  <c r="E45" i="20"/>
  <c r="G24" i="10"/>
  <c r="H47" i="27"/>
  <c r="H48" i="27" s="1"/>
  <c r="E73" i="27" s="1"/>
  <c r="E75" i="27" s="1"/>
  <c r="M45" i="12"/>
  <c r="I15" i="33"/>
  <c r="D8" i="23" l="1"/>
  <c r="F26" i="19" s="1"/>
  <c r="E29" i="33"/>
  <c r="D8" i="27" s="1"/>
  <c r="F30" i="19" s="1"/>
  <c r="E80" i="27"/>
  <c r="L24" i="19"/>
  <c r="F24" i="19"/>
  <c r="L21" i="19"/>
  <c r="F21" i="19"/>
  <c r="L11" i="19"/>
  <c r="C11" i="19"/>
  <c r="L30" i="19"/>
  <c r="F5" i="33"/>
  <c r="H100" i="1" s="1"/>
  <c r="D6" i="19" s="1"/>
  <c r="H5" i="33"/>
  <c r="J100" i="1" s="1"/>
  <c r="E5" i="33"/>
  <c r="G100" i="1" s="1"/>
  <c r="C6" i="19" s="1"/>
  <c r="G5" i="33"/>
  <c r="I100" i="1" s="1"/>
  <c r="F6" i="19" l="1"/>
  <c r="D8" i="1"/>
  <c r="E6" i="19"/>
  <c r="L6" i="19"/>
</calcChain>
</file>

<file path=xl/comments1.xml><?xml version="1.0" encoding="utf-8"?>
<comments xmlns="http://schemas.openxmlformats.org/spreadsheetml/2006/main">
  <authors>
    <author>Usuario</author>
    <author>CORPORACION AUTONOMA REGIONAL DEL MAGDALENA</author>
  </authors>
  <commentList>
    <comment ref="AS22" authorId="0" shapeId="0">
      <text>
        <r>
          <rPr>
            <b/>
            <sz val="9"/>
            <color indexed="81"/>
            <rFont val="Tahoma"/>
            <family val="2"/>
          </rPr>
          <t>Usuario:</t>
        </r>
        <r>
          <rPr>
            <sz val="9"/>
            <color indexed="81"/>
            <rFont val="Tahoma"/>
            <family val="2"/>
          </rPr>
          <t xml:space="preserve">
Reporte 2020: $632.429.707, diferencias en proyectos 2.4 y 2.6</t>
        </r>
      </text>
    </comment>
    <comment ref="AU22" authorId="0" shapeId="0">
      <text>
        <r>
          <rPr>
            <b/>
            <sz val="9"/>
            <color indexed="81"/>
            <rFont val="Tahoma"/>
            <family val="2"/>
          </rPr>
          <t>Usuario:</t>
        </r>
        <r>
          <rPr>
            <sz val="9"/>
            <color indexed="81"/>
            <rFont val="Tahoma"/>
            <family val="2"/>
          </rPr>
          <t xml:space="preserve">
Reporte 2020: $632.429.707, diferencias en proyectos 2.4 y 2.6</t>
        </r>
      </text>
    </comment>
    <comment ref="AS52" authorId="0" shapeId="0">
      <text>
        <r>
          <rPr>
            <b/>
            <sz val="9"/>
            <color indexed="81"/>
            <rFont val="Tahoma"/>
            <family val="2"/>
          </rPr>
          <t>Usuario:</t>
        </r>
        <r>
          <rPr>
            <sz val="9"/>
            <color indexed="81"/>
            <rFont val="Tahoma"/>
            <family val="2"/>
          </rPr>
          <t xml:space="preserve">
Reporte 2020: $223.881.450</t>
        </r>
      </text>
    </comment>
    <comment ref="AT52" authorId="0" shapeId="0">
      <text>
        <r>
          <rPr>
            <b/>
            <sz val="9"/>
            <color indexed="81"/>
            <rFont val="Tahoma"/>
            <family val="2"/>
          </rPr>
          <t>Usuario:</t>
        </r>
        <r>
          <rPr>
            <sz val="9"/>
            <color indexed="81"/>
            <rFont val="Tahoma"/>
            <family val="2"/>
          </rPr>
          <t xml:space="preserve">
Reporte 2020: $223.881.450</t>
        </r>
      </text>
    </comment>
    <comment ref="AS61" authorId="0" shapeId="0">
      <text>
        <r>
          <rPr>
            <b/>
            <sz val="9"/>
            <color indexed="81"/>
            <rFont val="Tahoma"/>
            <family val="2"/>
          </rPr>
          <t>Usuario:</t>
        </r>
        <r>
          <rPr>
            <sz val="9"/>
            <color indexed="81"/>
            <rFont val="Tahoma"/>
            <family val="2"/>
          </rPr>
          <t xml:space="preserve">
Reporte 2020: $200.671.427</t>
        </r>
      </text>
    </comment>
    <comment ref="AS67" authorId="0" shapeId="0">
      <text>
        <r>
          <rPr>
            <b/>
            <sz val="9"/>
            <color indexed="81"/>
            <rFont val="Tahoma"/>
            <family val="2"/>
          </rPr>
          <t>Usuario:</t>
        </r>
        <r>
          <rPr>
            <sz val="9"/>
            <color indexed="81"/>
            <rFont val="Tahoma"/>
            <family val="2"/>
          </rPr>
          <t xml:space="preserve">
No hay reporte de reserva para el año 2020</t>
        </r>
      </text>
    </comment>
    <comment ref="AS83" authorId="0" shapeId="0">
      <text>
        <r>
          <rPr>
            <b/>
            <sz val="9"/>
            <color indexed="81"/>
            <rFont val="Tahoma"/>
            <family val="2"/>
          </rPr>
          <t>Usuario:</t>
        </r>
        <r>
          <rPr>
            <sz val="9"/>
            <color indexed="81"/>
            <rFont val="Tahoma"/>
            <family val="2"/>
          </rPr>
          <t xml:space="preserve">
Reporte 2020: 455.500.000</t>
        </r>
      </text>
    </comment>
    <comment ref="AS163" authorId="0" shapeId="0">
      <text>
        <r>
          <rPr>
            <b/>
            <sz val="9"/>
            <color indexed="81"/>
            <rFont val="Tahoma"/>
            <family val="2"/>
          </rPr>
          <t>Usuario:</t>
        </r>
        <r>
          <rPr>
            <sz val="9"/>
            <color indexed="81"/>
            <rFont val="Tahoma"/>
            <family val="2"/>
          </rPr>
          <t xml:space="preserve">
Reporte 2020: 87.677.126.405</t>
        </r>
      </text>
    </comment>
    <comment ref="AR164" authorId="1" shapeId="0">
      <text>
        <r>
          <rPr>
            <b/>
            <sz val="9"/>
            <color indexed="81"/>
            <rFont val="Tahoma"/>
            <family val="2"/>
          </rPr>
          <t>CORPORACION AUTONOMA REGIONAL DEL MAGDALENA:</t>
        </r>
        <r>
          <rPr>
            <sz val="9"/>
            <color indexed="81"/>
            <rFont val="Tahoma"/>
            <family val="2"/>
          </rPr>
          <t xml:space="preserve">
Recuros Regalías vigencia de dos años. Estos recursos no generan reservas presupuestales.</t>
        </r>
      </text>
    </comment>
    <comment ref="AU164" authorId="1" shapeId="0">
      <text>
        <r>
          <rPr>
            <b/>
            <sz val="9"/>
            <color indexed="81"/>
            <rFont val="Tahoma"/>
            <family val="2"/>
          </rPr>
          <t>CORPORACION AUTONOMA REGIONAL DEL MAGDALENA:</t>
        </r>
        <r>
          <rPr>
            <sz val="9"/>
            <color indexed="81"/>
            <rFont val="Tahoma"/>
            <family val="2"/>
          </rPr>
          <t xml:space="preserve">
Recuros Regalías vigencia de dos años. Estos recursos no generan reservas presupuestales.</t>
        </r>
      </text>
    </comment>
  </commentList>
</comments>
</file>

<file path=xl/comments2.xml><?xml version="1.0" encoding="utf-8"?>
<comments xmlns="http://schemas.openxmlformats.org/spreadsheetml/2006/main">
  <authors>
    <author>Usuario</author>
  </authors>
  <commentList>
    <comment ref="C5" authorId="0" shapeId="0">
      <text>
        <r>
          <rPr>
            <b/>
            <sz val="9"/>
            <color indexed="81"/>
            <rFont val="Tahoma"/>
            <family val="2"/>
          </rPr>
          <t>Usuario:</t>
        </r>
        <r>
          <rPr>
            <sz val="9"/>
            <color indexed="81"/>
            <rFont val="Tahoma"/>
            <family val="2"/>
          </rPr>
          <t xml:space="preserve">
Datos tomados de Informe 2020</t>
        </r>
      </text>
    </comment>
    <comment ref="C17" authorId="0" shapeId="0">
      <text>
        <r>
          <rPr>
            <b/>
            <sz val="9"/>
            <color indexed="81"/>
            <rFont val="Tahoma"/>
            <family val="2"/>
          </rPr>
          <t>Usuario:</t>
        </r>
        <r>
          <rPr>
            <sz val="9"/>
            <color indexed="81"/>
            <rFont val="Tahoma"/>
            <family val="2"/>
          </rPr>
          <t xml:space="preserve">
Copiar el dato reportado en la vigencia</t>
        </r>
      </text>
    </comment>
    <comment ref="D17" authorId="0" shapeId="0">
      <text>
        <r>
          <rPr>
            <b/>
            <sz val="9"/>
            <color indexed="81"/>
            <rFont val="Tahoma"/>
            <family val="2"/>
          </rPr>
          <t>Usuario:</t>
        </r>
        <r>
          <rPr>
            <sz val="9"/>
            <color indexed="81"/>
            <rFont val="Tahoma"/>
            <family val="2"/>
          </rPr>
          <t xml:space="preserve">
Copiar el dato reportado en la vigencia</t>
        </r>
      </text>
    </comment>
    <comment ref="E17" authorId="0" shapeId="0">
      <text>
        <r>
          <rPr>
            <b/>
            <sz val="9"/>
            <color indexed="81"/>
            <rFont val="Tahoma"/>
            <family val="2"/>
          </rPr>
          <t>Usuario:</t>
        </r>
        <r>
          <rPr>
            <sz val="9"/>
            <color indexed="81"/>
            <rFont val="Tahoma"/>
            <family val="2"/>
          </rPr>
          <t xml:space="preserve">
Copiar el dato reportado en la vigencia</t>
        </r>
      </text>
    </comment>
    <comment ref="C18" authorId="0" shapeId="0">
      <text>
        <r>
          <rPr>
            <b/>
            <sz val="9"/>
            <color indexed="81"/>
            <rFont val="Tahoma"/>
            <family val="2"/>
          </rPr>
          <t>Usuario:</t>
        </r>
        <r>
          <rPr>
            <sz val="9"/>
            <color indexed="81"/>
            <rFont val="Tahoma"/>
            <family val="2"/>
          </rPr>
          <t xml:space="preserve">
Copiar el dato reportado en la vigencia</t>
        </r>
      </text>
    </comment>
    <comment ref="D18" authorId="0" shapeId="0">
      <text>
        <r>
          <rPr>
            <b/>
            <sz val="9"/>
            <color indexed="81"/>
            <rFont val="Tahoma"/>
            <family val="2"/>
          </rPr>
          <t>Usuario:</t>
        </r>
        <r>
          <rPr>
            <sz val="9"/>
            <color indexed="81"/>
            <rFont val="Tahoma"/>
            <family val="2"/>
          </rPr>
          <t xml:space="preserve">
Copiar el dato reportado en la vigencia</t>
        </r>
      </text>
    </comment>
    <comment ref="E18" authorId="0" shapeId="0">
      <text>
        <r>
          <rPr>
            <b/>
            <sz val="9"/>
            <color indexed="81"/>
            <rFont val="Tahoma"/>
            <family val="2"/>
          </rPr>
          <t>Usuario:</t>
        </r>
        <r>
          <rPr>
            <sz val="9"/>
            <color indexed="81"/>
            <rFont val="Tahoma"/>
            <family val="2"/>
          </rPr>
          <t xml:space="preserve">
Copiar el dato reportado en la vigencia</t>
        </r>
      </text>
    </comment>
    <comment ref="C19" authorId="0" shapeId="0">
      <text>
        <r>
          <rPr>
            <b/>
            <sz val="9"/>
            <color indexed="81"/>
            <rFont val="Tahoma"/>
            <family val="2"/>
          </rPr>
          <t>Usuario:</t>
        </r>
        <r>
          <rPr>
            <sz val="9"/>
            <color indexed="81"/>
            <rFont val="Tahoma"/>
            <family val="2"/>
          </rPr>
          <t xml:space="preserve">
Copiar el dato reportado en la vigencia</t>
        </r>
      </text>
    </comment>
    <comment ref="D19" authorId="0" shapeId="0">
      <text>
        <r>
          <rPr>
            <b/>
            <sz val="9"/>
            <color indexed="81"/>
            <rFont val="Tahoma"/>
            <family val="2"/>
          </rPr>
          <t>Usuario:</t>
        </r>
        <r>
          <rPr>
            <sz val="9"/>
            <color indexed="81"/>
            <rFont val="Tahoma"/>
            <family val="2"/>
          </rPr>
          <t xml:space="preserve">
Copiar el dato reportado en la vigencia</t>
        </r>
      </text>
    </comment>
    <comment ref="E19" authorId="0" shapeId="0">
      <text>
        <r>
          <rPr>
            <b/>
            <sz val="9"/>
            <color indexed="81"/>
            <rFont val="Tahoma"/>
            <family val="2"/>
          </rPr>
          <t>Usuario:</t>
        </r>
        <r>
          <rPr>
            <sz val="9"/>
            <color indexed="81"/>
            <rFont val="Tahoma"/>
            <family val="2"/>
          </rPr>
          <t xml:space="preserve">
Copiar el dato reportado en la vigencia</t>
        </r>
      </text>
    </comment>
    <comment ref="C21" authorId="0" shapeId="0">
      <text>
        <r>
          <rPr>
            <b/>
            <sz val="9"/>
            <color indexed="81"/>
            <rFont val="Tahoma"/>
            <family val="2"/>
          </rPr>
          <t>Usuario:</t>
        </r>
        <r>
          <rPr>
            <sz val="9"/>
            <color indexed="81"/>
            <rFont val="Tahoma"/>
            <family val="2"/>
          </rPr>
          <t xml:space="preserve">
Copiar el dato reportado en la vigencia</t>
        </r>
      </text>
    </comment>
    <comment ref="D21" authorId="0" shapeId="0">
      <text>
        <r>
          <rPr>
            <b/>
            <sz val="9"/>
            <color indexed="81"/>
            <rFont val="Tahoma"/>
            <family val="2"/>
          </rPr>
          <t>Usuario:</t>
        </r>
        <r>
          <rPr>
            <sz val="9"/>
            <color indexed="81"/>
            <rFont val="Tahoma"/>
            <family val="2"/>
          </rPr>
          <t xml:space="preserve">
Copiar el dato reportado en la vigencia</t>
        </r>
      </text>
    </comment>
    <comment ref="E21" authorId="0" shapeId="0">
      <text>
        <r>
          <rPr>
            <b/>
            <sz val="9"/>
            <color indexed="81"/>
            <rFont val="Tahoma"/>
            <family val="2"/>
          </rPr>
          <t>Usuario:</t>
        </r>
        <r>
          <rPr>
            <sz val="9"/>
            <color indexed="81"/>
            <rFont val="Tahoma"/>
            <family val="2"/>
          </rPr>
          <t xml:space="preserve">
Copiar el dato reportado en la vigencia</t>
        </r>
      </text>
    </comment>
    <comment ref="C24" authorId="0" shapeId="0">
      <text>
        <r>
          <rPr>
            <b/>
            <sz val="9"/>
            <color indexed="81"/>
            <rFont val="Tahoma"/>
            <family val="2"/>
          </rPr>
          <t>Usuario:</t>
        </r>
        <r>
          <rPr>
            <sz val="9"/>
            <color indexed="81"/>
            <rFont val="Tahoma"/>
            <family val="2"/>
          </rPr>
          <t xml:space="preserve">
Copiar el dato reportado en la vigencia</t>
        </r>
      </text>
    </comment>
    <comment ref="D24" authorId="0" shapeId="0">
      <text>
        <r>
          <rPr>
            <b/>
            <sz val="9"/>
            <color indexed="81"/>
            <rFont val="Tahoma"/>
            <family val="2"/>
          </rPr>
          <t>Usuario:</t>
        </r>
        <r>
          <rPr>
            <sz val="9"/>
            <color indexed="81"/>
            <rFont val="Tahoma"/>
            <family val="2"/>
          </rPr>
          <t xml:space="preserve">
Copiar el dato reportado en la vigencia</t>
        </r>
      </text>
    </comment>
    <comment ref="E24" authorId="0" shapeId="0">
      <text>
        <r>
          <rPr>
            <b/>
            <sz val="9"/>
            <color indexed="81"/>
            <rFont val="Tahoma"/>
            <family val="2"/>
          </rPr>
          <t>Usuario:</t>
        </r>
        <r>
          <rPr>
            <sz val="9"/>
            <color indexed="81"/>
            <rFont val="Tahoma"/>
            <family val="2"/>
          </rPr>
          <t xml:space="preserve">
Copiar el dato reportado en la vigencia</t>
        </r>
      </text>
    </comment>
    <comment ref="C25" authorId="0" shapeId="0">
      <text>
        <r>
          <rPr>
            <b/>
            <sz val="9"/>
            <color indexed="81"/>
            <rFont val="Tahoma"/>
            <family val="2"/>
          </rPr>
          <t>Usuario:</t>
        </r>
        <r>
          <rPr>
            <sz val="9"/>
            <color indexed="81"/>
            <rFont val="Tahoma"/>
            <family val="2"/>
          </rPr>
          <t xml:space="preserve">
Copiar el dato reportado en la vigencia</t>
        </r>
      </text>
    </comment>
    <comment ref="D25" authorId="0" shapeId="0">
      <text>
        <r>
          <rPr>
            <b/>
            <sz val="9"/>
            <color indexed="81"/>
            <rFont val="Tahoma"/>
            <family val="2"/>
          </rPr>
          <t>Usuario:</t>
        </r>
        <r>
          <rPr>
            <sz val="9"/>
            <color indexed="81"/>
            <rFont val="Tahoma"/>
            <family val="2"/>
          </rPr>
          <t xml:space="preserve">
Copiar el dato reportado en la vigencia</t>
        </r>
      </text>
    </comment>
    <comment ref="E25" authorId="0" shapeId="0">
      <text>
        <r>
          <rPr>
            <b/>
            <sz val="9"/>
            <color indexed="81"/>
            <rFont val="Tahoma"/>
            <family val="2"/>
          </rPr>
          <t>Usuario:</t>
        </r>
        <r>
          <rPr>
            <sz val="9"/>
            <color indexed="81"/>
            <rFont val="Tahoma"/>
            <family val="2"/>
          </rPr>
          <t xml:space="preserve">
Copiar el dato reportado en la vigencia</t>
        </r>
      </text>
    </comment>
    <comment ref="C26" authorId="0" shapeId="0">
      <text>
        <r>
          <rPr>
            <b/>
            <sz val="9"/>
            <color indexed="81"/>
            <rFont val="Tahoma"/>
            <family val="2"/>
          </rPr>
          <t>Usuario:</t>
        </r>
        <r>
          <rPr>
            <sz val="9"/>
            <color indexed="81"/>
            <rFont val="Tahoma"/>
            <family val="2"/>
          </rPr>
          <t xml:space="preserve">
Copiar el dato reportado en la vigencia</t>
        </r>
      </text>
    </comment>
    <comment ref="D26" authorId="0" shapeId="0">
      <text>
        <r>
          <rPr>
            <b/>
            <sz val="9"/>
            <color indexed="81"/>
            <rFont val="Tahoma"/>
            <family val="2"/>
          </rPr>
          <t>Usuario:</t>
        </r>
        <r>
          <rPr>
            <sz val="9"/>
            <color indexed="81"/>
            <rFont val="Tahoma"/>
            <family val="2"/>
          </rPr>
          <t xml:space="preserve">
Copiar el dato reportado en la vigencia</t>
        </r>
      </text>
    </comment>
    <comment ref="E26" authorId="0" shapeId="0">
      <text>
        <r>
          <rPr>
            <b/>
            <sz val="9"/>
            <color indexed="81"/>
            <rFont val="Tahoma"/>
            <family val="2"/>
          </rPr>
          <t>Usuario:</t>
        </r>
        <r>
          <rPr>
            <sz val="9"/>
            <color indexed="81"/>
            <rFont val="Tahoma"/>
            <family val="2"/>
          </rPr>
          <t xml:space="preserve">
Copiar el dato reportado en la vigencia</t>
        </r>
      </text>
    </comment>
    <comment ref="C27" authorId="0" shapeId="0">
      <text>
        <r>
          <rPr>
            <b/>
            <sz val="9"/>
            <color indexed="81"/>
            <rFont val="Tahoma"/>
            <family val="2"/>
          </rPr>
          <t>Usuario:</t>
        </r>
        <r>
          <rPr>
            <sz val="9"/>
            <color indexed="81"/>
            <rFont val="Tahoma"/>
            <family val="2"/>
          </rPr>
          <t xml:space="preserve">
Copiar el dato reportado en la vigencia</t>
        </r>
      </text>
    </comment>
    <comment ref="D27" authorId="0" shapeId="0">
      <text>
        <r>
          <rPr>
            <b/>
            <sz val="9"/>
            <color indexed="81"/>
            <rFont val="Tahoma"/>
            <family val="2"/>
          </rPr>
          <t>Usuario:</t>
        </r>
        <r>
          <rPr>
            <sz val="9"/>
            <color indexed="81"/>
            <rFont val="Tahoma"/>
            <family val="2"/>
          </rPr>
          <t xml:space="preserve">
Copiar el dato reportado en la vigencia</t>
        </r>
      </text>
    </comment>
    <comment ref="E27" authorId="0" shapeId="0">
      <text>
        <r>
          <rPr>
            <b/>
            <sz val="9"/>
            <color indexed="81"/>
            <rFont val="Tahoma"/>
            <family val="2"/>
          </rPr>
          <t>Usuario:</t>
        </r>
        <r>
          <rPr>
            <sz val="9"/>
            <color indexed="81"/>
            <rFont val="Tahoma"/>
            <family val="2"/>
          </rPr>
          <t xml:space="preserve">
Copiar el dato reportado en la vigencia</t>
        </r>
      </text>
    </comment>
    <comment ref="C30" authorId="0" shapeId="0">
      <text>
        <r>
          <rPr>
            <b/>
            <sz val="9"/>
            <color indexed="81"/>
            <rFont val="Tahoma"/>
            <family val="2"/>
          </rPr>
          <t>Usuario:</t>
        </r>
        <r>
          <rPr>
            <sz val="9"/>
            <color indexed="81"/>
            <rFont val="Tahoma"/>
            <family val="2"/>
          </rPr>
          <t xml:space="preserve">
Copiar el dato reportado en la vigencia</t>
        </r>
      </text>
    </comment>
    <comment ref="D30" authorId="0" shapeId="0">
      <text>
        <r>
          <rPr>
            <b/>
            <sz val="9"/>
            <color indexed="81"/>
            <rFont val="Tahoma"/>
            <family val="2"/>
          </rPr>
          <t>Usuario:</t>
        </r>
        <r>
          <rPr>
            <sz val="9"/>
            <color indexed="81"/>
            <rFont val="Tahoma"/>
            <family val="2"/>
          </rPr>
          <t xml:space="preserve">
Copiar el dato reportado en la vigencia</t>
        </r>
      </text>
    </comment>
    <comment ref="E30" authorId="0" shapeId="0">
      <text>
        <r>
          <rPr>
            <b/>
            <sz val="9"/>
            <color indexed="81"/>
            <rFont val="Tahoma"/>
            <family val="2"/>
          </rPr>
          <t>Usuario:</t>
        </r>
        <r>
          <rPr>
            <sz val="9"/>
            <color indexed="81"/>
            <rFont val="Tahoma"/>
            <family val="2"/>
          </rPr>
          <t xml:space="preserve">
Copiar el dato reportado en la vigencia</t>
        </r>
      </text>
    </comment>
    <comment ref="C31" authorId="0" shapeId="0">
      <text>
        <r>
          <rPr>
            <b/>
            <sz val="9"/>
            <color indexed="81"/>
            <rFont val="Tahoma"/>
            <family val="2"/>
          </rPr>
          <t>Usuario:</t>
        </r>
        <r>
          <rPr>
            <sz val="9"/>
            <color indexed="81"/>
            <rFont val="Tahoma"/>
            <family val="2"/>
          </rPr>
          <t xml:space="preserve">
Copiar el dato reportado en la vigencia</t>
        </r>
      </text>
    </comment>
    <comment ref="D31" authorId="0" shapeId="0">
      <text>
        <r>
          <rPr>
            <b/>
            <sz val="9"/>
            <color indexed="81"/>
            <rFont val="Tahoma"/>
            <family val="2"/>
          </rPr>
          <t>Usuario:</t>
        </r>
        <r>
          <rPr>
            <sz val="9"/>
            <color indexed="81"/>
            <rFont val="Tahoma"/>
            <family val="2"/>
          </rPr>
          <t xml:space="preserve">
Copiar el dato reportado en la vigencia</t>
        </r>
      </text>
    </comment>
    <comment ref="E31" authorId="0" shapeId="0">
      <text>
        <r>
          <rPr>
            <b/>
            <sz val="9"/>
            <color indexed="81"/>
            <rFont val="Tahoma"/>
            <family val="2"/>
          </rPr>
          <t>Usuario:</t>
        </r>
        <r>
          <rPr>
            <sz val="9"/>
            <color indexed="81"/>
            <rFont val="Tahoma"/>
            <family val="2"/>
          </rPr>
          <t xml:space="preserve">
Copiar el dato reportado en la vigencia</t>
        </r>
      </text>
    </comment>
    <comment ref="C32" authorId="0" shapeId="0">
      <text>
        <r>
          <rPr>
            <b/>
            <sz val="9"/>
            <color indexed="81"/>
            <rFont val="Tahoma"/>
            <family val="2"/>
          </rPr>
          <t>Usuario:</t>
        </r>
        <r>
          <rPr>
            <sz val="9"/>
            <color indexed="81"/>
            <rFont val="Tahoma"/>
            <family val="2"/>
          </rPr>
          <t xml:space="preserve">
Copiar el dato reportado en la vigencia</t>
        </r>
      </text>
    </comment>
    <comment ref="D32" authorId="0" shapeId="0">
      <text>
        <r>
          <rPr>
            <b/>
            <sz val="9"/>
            <color indexed="81"/>
            <rFont val="Tahoma"/>
            <family val="2"/>
          </rPr>
          <t>Usuario:</t>
        </r>
        <r>
          <rPr>
            <sz val="9"/>
            <color indexed="81"/>
            <rFont val="Tahoma"/>
            <family val="2"/>
          </rPr>
          <t xml:space="preserve">
Copiar el dato reportado en la vigencia</t>
        </r>
      </text>
    </comment>
    <comment ref="E32" authorId="0" shapeId="0">
      <text>
        <r>
          <rPr>
            <b/>
            <sz val="9"/>
            <color indexed="81"/>
            <rFont val="Tahoma"/>
            <family val="2"/>
          </rPr>
          <t>Usuario:</t>
        </r>
        <r>
          <rPr>
            <sz val="9"/>
            <color indexed="81"/>
            <rFont val="Tahoma"/>
            <family val="2"/>
          </rPr>
          <t xml:space="preserve">
Copiar el dato reportado en la vigencia</t>
        </r>
      </text>
    </comment>
  </commentList>
</comments>
</file>

<file path=xl/comments3.xml><?xml version="1.0" encoding="utf-8"?>
<comments xmlns="http://schemas.openxmlformats.org/spreadsheetml/2006/main">
  <authors>
    <author>Usuario</author>
  </authors>
  <commentList>
    <comment ref="E96" authorId="0" shapeId="0">
      <text>
        <r>
          <rPr>
            <b/>
            <sz val="9"/>
            <color indexed="81"/>
            <rFont val="Tahoma"/>
            <family val="2"/>
          </rPr>
          <t>Usuario:</t>
        </r>
        <r>
          <rPr>
            <sz val="9"/>
            <color indexed="81"/>
            <rFont val="Tahoma"/>
            <family val="2"/>
          </rPr>
          <t xml:space="preserve">
Asigne un valor de ponderación para cada tipo de instrumento contemplado en la vigencia objeto de reporte. La suma debe ser 100%</t>
        </r>
      </text>
    </comment>
  </commentList>
</comments>
</file>

<file path=xl/sharedStrings.xml><?xml version="1.0" encoding="utf-8"?>
<sst xmlns="http://schemas.openxmlformats.org/spreadsheetml/2006/main" count="7465" uniqueCount="2485">
  <si>
    <r>
      <t>Porcentaje de avance en la formulación y/o ajuste de los Planes de Ordenación y Manejo de Cuencas (POMCAS), Planes de Manejo de Acuíferos (PMA) y Planes de Manejo de Microcuencas (PMM</t>
    </r>
    <r>
      <rPr>
        <b/>
        <sz val="9"/>
        <color rgb="FF000000"/>
        <rFont val="Calibri"/>
        <family val="2"/>
        <scheme val="minor"/>
      </rPr>
      <t>)</t>
    </r>
  </si>
  <si>
    <t>(Hoja metodológica versión 1,00)</t>
  </si>
  <si>
    <t>Metodología de cálculo</t>
  </si>
  <si>
    <t>Para su cálculo, se diligencia la siguiente información:</t>
  </si>
  <si>
    <t>Número de cuencas objeto de POMCA en la jurisdicción de la CAR según la zonificación hidrográfica:</t>
  </si>
  <si>
    <t>Número de cuencas objeto de POMCA priorizadas para el cuatrienio en la jurisdicción de la CAR:</t>
  </si>
  <si>
    <t>Datos generales de los POMCAS:</t>
  </si>
  <si>
    <t>Cuencas, acuíferos y microcuencas objeto de planes en la jurisdicción de la CAR</t>
  </si>
  <si>
    <t>Tipo de Plan (a)</t>
  </si>
  <si>
    <t>Código (b)</t>
  </si>
  <si>
    <t>Nombre de Cuenca, Microcuenca, Acuífero</t>
  </si>
  <si>
    <t>POMCA</t>
  </si>
  <si>
    <t>PMA</t>
  </si>
  <si>
    <t>PMM</t>
  </si>
  <si>
    <t>Utilice tantas líneas cuantas sean necesarias.</t>
  </si>
  <si>
    <r>
      <t>(a)</t>
    </r>
    <r>
      <rPr>
        <sz val="7"/>
        <color rgb="FF000000"/>
        <rFont val="Times New Roman"/>
        <family val="1"/>
      </rPr>
      <t xml:space="preserve">     </t>
    </r>
    <r>
      <rPr>
        <sz val="9"/>
        <color rgb="FF000000"/>
        <rFont val="Calibri"/>
        <family val="2"/>
      </rPr>
      <t>POMCA, PMA, PMM</t>
    </r>
  </si>
  <si>
    <r>
      <t>(b)</t>
    </r>
    <r>
      <rPr>
        <sz val="7"/>
        <color rgb="FF000000"/>
        <rFont val="Times New Roman"/>
        <family val="1"/>
      </rPr>
      <t xml:space="preserve">     </t>
    </r>
    <r>
      <rPr>
        <sz val="9"/>
        <color rgb="FF000000"/>
        <rFont val="Calibri"/>
        <family val="2"/>
      </rPr>
      <t>Si aplica</t>
    </r>
  </si>
  <si>
    <r>
      <t>(c)</t>
    </r>
    <r>
      <rPr>
        <sz val="7"/>
        <color rgb="FF000000"/>
        <rFont val="Times New Roman"/>
        <family val="1"/>
      </rPr>
      <t xml:space="preserve">     </t>
    </r>
    <r>
      <rPr>
        <sz val="9"/>
        <color rgb="FF000000"/>
        <rFont val="Calibri"/>
        <family val="2"/>
      </rPr>
      <t>Procesos formales previos, En Fase de Aprestamiento, Diagnóstico, En Fase de Prospectiva y Zonificación Ambiental, en Fase de Formulación y Aprobado. Si está aprobado, escriba el número del acto administrativo.</t>
    </r>
  </si>
  <si>
    <t>Meta anual de avance (%) en la formulación de cada plan</t>
  </si>
  <si>
    <t>N</t>
  </si>
  <si>
    <t>Año 1</t>
  </si>
  <si>
    <t>Año 2</t>
  </si>
  <si>
    <t>Año 3</t>
  </si>
  <si>
    <t>Año 4</t>
  </si>
  <si>
    <t>Utilice tantas líneas cuantas sean necesarias e indique las metas anuales teniendo como base la ponderación establecida para cada fase, hasta alcanzar el 100% con la aprobación del plan.</t>
  </si>
  <si>
    <t>Reporte de porcentaje de avance en la formulación de cada plan (*) (%)</t>
  </si>
  <si>
    <t>Código</t>
  </si>
  <si>
    <t>(*) Para el caso de los POMCA, el avance alcanza el 100% cuando ha sido aprobado a través del respectivo acto administrativo, pues de acuerdo con la Guía Técnica para la formulación de Planes de Ordenación y manejo de Cuencas Hidrográficas (Resolución 1907 de 2013), la fase de formulación concluye con la publicidad y aprobación del plan.</t>
  </si>
  <si>
    <t>Porcentaje de avance de la meta anual en la formulación de cada plan</t>
  </si>
  <si>
    <t>Porcentaje promedio de avance anual en la formulación de los planes</t>
  </si>
  <si>
    <t>Tipo de Plan</t>
  </si>
  <si>
    <t>Ponderación regional</t>
  </si>
  <si>
    <t>POMCAS</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</si>
  <si>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y/o ajuste de los Planes de Ordenación y Manejo de Cuencas (POMCAS), Planes de Manejo de Acuíferos (PMA) y Planes de Manejo de Microcuencas (PMM)</t>
    </r>
  </si>
  <si>
    <t>Interpretación</t>
  </si>
  <si>
    <t>El indicador hace seguimiento a la función de planificación ambiental relacionada con el recurso hídrico a cargo de las corporaciones autónomas regionales. Cuanto más cercano a cien por ciento, mayor es el cumplimiento de las metas establecidas en la planificación de dicho recurso.</t>
  </si>
  <si>
    <t>Restricciones o Limitaciones</t>
  </si>
  <si>
    <t>Teniendo en cuenta que la formulación de los POMCAS, PMA y PMM que realizan las Corporaciones Autónomas Regionales y de Desarrollo Sostenible en el marco de sus competencias obedecen a procesos técnicos y sociales particulares de cada región, se pueden presentar situaciones de orden operativo, político y social que pueden afectar los cronogramas definidos para la formulación de dichos instrumentos de planificación.</t>
  </si>
  <si>
    <t>Responsable del reporte de las variables del indicador</t>
  </si>
  <si>
    <t>Entidad</t>
  </si>
  <si>
    <t>Dependencia</t>
  </si>
  <si>
    <t>Nombre del funcionario</t>
  </si>
  <si>
    <t>Cargo</t>
  </si>
  <si>
    <t>Correo electrónico</t>
  </si>
  <si>
    <t>Teléfono</t>
  </si>
  <si>
    <t>Dirección</t>
  </si>
  <si>
    <t>Responsable del cálculo del indicador</t>
  </si>
  <si>
    <t>Ministerio de Ambiente y Desarrollo Sostenible MADS</t>
  </si>
  <si>
    <t>Dirección de Ordenamiento Territorial y Coordinación del Sistema Ambiental – SINA</t>
  </si>
  <si>
    <t xml:space="preserve">Información sobre la Hoja Metodológica </t>
  </si>
  <si>
    <t>Fecha</t>
  </si>
  <si>
    <t>Versión</t>
  </si>
  <si>
    <t>Datos del autor o de quien ajustó la hoja metodológica</t>
  </si>
  <si>
    <t>Descripción de los ajustes</t>
  </si>
  <si>
    <r>
      <t>Hoja Metodológica de referencia:</t>
    </r>
    <r>
      <rPr>
        <sz val="9"/>
        <color rgb="FF000000"/>
        <rFont val="Calibri"/>
        <family val="2"/>
        <scheme val="minor"/>
      </rPr>
      <t xml:space="preserve"> MADS (2016). </t>
    </r>
    <r>
      <rPr>
        <i/>
        <sz val="9"/>
        <color rgb="FF000000"/>
        <rFont val="Calibri"/>
        <family val="2"/>
        <scheme val="minor"/>
      </rPr>
      <t>Hoja metodológica del Porcentaje de avance en la formulación de los Planes de Ordenación y Manejo de Cuencas (POMCAS), Planes de Manejo de Acuíferos (PMA) y Planes de Manejo de Microcuencas (PMM) (Versión 1.0).</t>
    </r>
    <r>
      <rPr>
        <sz val="9"/>
        <color rgb="FF000000"/>
        <rFont val="Calibri"/>
        <family val="2"/>
        <scheme val="minor"/>
      </rPr>
      <t xml:space="preserve"> Ministerio de Ambiente y Desarrollo Sostenible MADS, DGOAT-SINA y DRH.</t>
    </r>
  </si>
  <si>
    <t>Observaciones</t>
  </si>
  <si>
    <t>Descripción del Indicador</t>
  </si>
  <si>
    <t>Definición</t>
  </si>
  <si>
    <t>Es el porcentaje de avance en la formulación o ajuste de los Planes de Ordenación y Manejo de Cuencas (POMCAS), Planes de Manejo de Acuíferos (PMA) y Planes de Manejo de Microcuencas (PMM) priorizados por la Corporación.</t>
  </si>
  <si>
    <t>Pertinencia</t>
  </si>
  <si>
    <t>Finalidad / Propósito:</t>
  </si>
  <si>
    <t>El indicador mide el cumplimiento de las metas establecidas en relación con la formulación o ajuste de los Planes de Ordenación y Manejo de Cuencas (POMCAS), Planes de Manejo de Acuíferos (PMA) y Planes de Manejo de Microcuencas (PMM).</t>
  </si>
  <si>
    <t>Seguimiento a las metas del Plan Nacional de Desarrollo 2014-2018 (POMCAS formulados)</t>
  </si>
  <si>
    <t>Normatividad de soporte:</t>
  </si>
  <si>
    <t>Ley 99 de 1993.</t>
  </si>
  <si>
    <t>Decreto 1076 de 2015.</t>
  </si>
  <si>
    <t>Resolución 1907 de 2013.</t>
  </si>
  <si>
    <t>Resolución 509 de 2013.</t>
  </si>
  <si>
    <t>Documentación de Referencia:</t>
  </si>
  <si>
    <t>Política Nacional para la Gestión Integral del Recurso Hídrico</t>
  </si>
  <si>
    <t>Plan Nacional de Desarrollo 2014-2018</t>
  </si>
  <si>
    <t>Guía Técnica para la formulación de Planes de Ordenación y manejo de Cuencas Hidrográficas.</t>
  </si>
  <si>
    <t>Metas / Estándares</t>
  </si>
  <si>
    <t>Marco conceptual</t>
  </si>
  <si>
    <t>El Plan de Ordenación y manejo de Cuencas Hidrográficas (POMCA) es el instrumento a través del cual se realiza la planeación del uso coordinado del suelo, de las aguas, de la flora y la fauna; y el manejo de la cuenca, entendido como la ejecución de obras y tratamientos, en la perspectiva de mantener el equilibrio entre el aprovechamiento social y económico de tales recursos, y la conservación de la estructura físico -biótica de la cuenca y particularmente del recurso hídrico (Artículo 2.2.3.1.5.1 del Decreto 1076 de 2015).</t>
  </si>
  <si>
    <r>
      <t>Plan de Ordenación y Manejo de Cuenca (POMCA)</t>
    </r>
    <r>
      <rPr>
        <sz val="9"/>
        <color rgb="FF000000"/>
        <rFont val="Calibri"/>
        <family val="2"/>
        <scheme val="minor"/>
      </rPr>
      <t>:</t>
    </r>
  </si>
  <si>
    <t>Para la elaboración o ajuste de los POMCAS, las Corporaciones Autónomas Regionales y de Desarrollo Sostenible deberán desarrollar los siguientes procesos formales previos, las fases e hitos establecidos en la Resolución 1907 de 2013:</t>
  </si>
  <si>
    <r>
      <t>1.</t>
    </r>
    <r>
      <rPr>
        <sz val="7"/>
        <color rgb="FF000000"/>
        <rFont val="Times New Roman"/>
        <family val="1"/>
      </rPr>
      <t xml:space="preserve">       </t>
    </r>
    <r>
      <rPr>
        <sz val="9"/>
        <color rgb="FF000000"/>
        <rFont val="Calibri"/>
        <family val="2"/>
        <scheme val="minor"/>
      </rPr>
      <t>Procesos formales previos (Priorización de Cuencas, Conformación o Reconformación de Comisiones Conjuntas, Declaratoria de Cuencas en Ordenación)</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</si>
  <si>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</si>
  <si>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</si>
  <si>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</si>
  <si>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</si>
  <si>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Plan de Manejo de Acuíferos (PMA)</t>
    </r>
    <r>
      <rPr>
        <sz val="9"/>
        <color rgb="FF000000"/>
        <rFont val="Calibri"/>
        <family val="2"/>
        <scheme val="minor"/>
      </rPr>
      <t>:</t>
    </r>
  </si>
  <si>
    <t>Para la elaboración o ajuste de PMA con base en el Decreto 1076 de 2015 (Dto 1640 de 2012), las Corporaciones Autónomas Regionales y de Desarrollo Sostenible deberán desarrollar las siguientes fases:</t>
  </si>
  <si>
    <r>
      <t>1.</t>
    </r>
    <r>
      <rPr>
        <sz val="7"/>
        <color rgb="FF000000"/>
        <rFont val="Times New Roman"/>
        <family val="1"/>
      </rPr>
      <t xml:space="preserve">       </t>
    </r>
    <r>
      <rPr>
        <sz val="9"/>
        <color rgb="FF000000"/>
        <rFont val="Calibri"/>
        <family val="2"/>
        <scheme val="minor"/>
      </rPr>
      <t>Fase de Aprestamiento</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</si>
  <si>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</si>
  <si>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</si>
  <si>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 (PMM)</t>
    </r>
    <r>
      <rPr>
        <sz val="9"/>
        <color rgb="FF000000"/>
        <rFont val="Calibri"/>
        <family val="2"/>
        <scheme val="minor"/>
      </rPr>
      <t>:</t>
    </r>
  </si>
  <si>
    <t>Para la elaboración o ajuste de PMM con base en el Decreto 1076 de 2015 (Dto 1640 de 2012), las Corporaciones Autónomas Regionales y de Desarrollo Sostenible deberán desarrollar las siguientes fases:</t>
  </si>
  <si>
    <r>
      <t>3.</t>
    </r>
    <r>
      <rPr>
        <i/>
        <sz val="7"/>
        <color rgb="FF000000"/>
        <rFont val="Times New Roman"/>
        <family val="1"/>
      </rPr>
      <t xml:space="preserve">       </t>
    </r>
    <r>
      <rPr>
        <sz val="9"/>
        <color rgb="FF000000"/>
        <rFont val="Calibri"/>
        <family val="2"/>
        <scheme val="minor"/>
      </rPr>
      <t>Fase de Formulación</t>
    </r>
  </si>
  <si>
    <t>Fórmula de cálculo</t>
  </si>
  <si>
    <t>Donde:</t>
  </si>
  <si>
    <r>
      <t xml:space="preserve">PAFP </t>
    </r>
    <r>
      <rPr>
        <vertAlign val="subscript"/>
        <sz val="9"/>
        <color rgb="FF000000"/>
        <rFont val="Calibri"/>
        <family val="2"/>
        <scheme val="minor"/>
      </rPr>
      <t>t</t>
    </r>
    <r>
      <rPr>
        <sz val="9"/>
        <color rgb="FF000000"/>
        <rFont val="Calibri"/>
        <family val="2"/>
        <scheme val="minor"/>
      </rPr>
      <t xml:space="preserve"> = Porcentaje de avance en la formulación de los Planes de Ordenación y Manejo de Cuencas (POMCAS), Planes de Manejo de Acuíferos (PMA) y Planes de Manejo de Microcuencas (PMM), en el tiempo t.</t>
    </r>
  </si>
  <si>
    <r>
      <t xml:space="preserve">PPAPOMCAS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Ordenación y Manejo de Cuencas (POMCAS), en el tiempo t.</t>
    </r>
  </si>
  <si>
    <r>
      <t xml:space="preserve">PPAPMA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Manejo de Acuíferos (PMA), en el tiempo t.</t>
    </r>
  </si>
  <si>
    <r>
      <t xml:space="preserve">PPAPMM </t>
    </r>
    <r>
      <rPr>
        <vertAlign val="subscript"/>
        <sz val="9"/>
        <color rgb="FF000000"/>
        <rFont val="Calibri"/>
        <family val="2"/>
        <scheme val="minor"/>
      </rPr>
      <t>t</t>
    </r>
    <r>
      <rPr>
        <sz val="9"/>
        <color rgb="FF000000"/>
        <rFont val="Calibri"/>
        <family val="2"/>
        <scheme val="minor"/>
      </rPr>
      <t xml:space="preserve"> = Porcentaje promedio de avance en la formulación de los Planes de Microcuencas (PMM), en el tiempo t.</t>
    </r>
  </si>
  <si>
    <t>a = ponderador de POMCAS</t>
  </si>
  <si>
    <t>b = ponderador de PMA</t>
  </si>
  <si>
    <t>c = ponderador de PMM</t>
  </si>
  <si>
    <t>a + b + c = 1</t>
  </si>
  <si>
    <t>Los ponderadores de POMCAS, PMA y PMM serán definidos por cada CAR teniendo en cuenta las metas de los diferentes tipos de planes y las condiciones particulares regionales.</t>
  </si>
  <si>
    <t>Los ponderadores de las fases de POMCAS, PMA y PMM en el cuatrienio son los siguientes:</t>
  </si>
  <si>
    <r>
      <t>Plan de Ordenación y Manejo de Cuenca (POMCA)</t>
    </r>
    <r>
      <rPr>
        <sz val="9"/>
        <color rgb="FF000000"/>
        <rFont val="Calibri"/>
        <family val="2"/>
        <scheme val="minor"/>
      </rPr>
      <t xml:space="preserve">: </t>
    </r>
  </si>
  <si>
    <t>Fase</t>
  </si>
  <si>
    <t>Ponderación fase</t>
  </si>
  <si>
    <t>Ponderación acumulada</t>
  </si>
  <si>
    <r>
      <t>1.</t>
    </r>
    <r>
      <rPr>
        <sz val="7"/>
        <color rgb="FF000000"/>
        <rFont val="Times New Roman"/>
        <family val="1"/>
      </rPr>
      <t xml:space="preserve"> </t>
    </r>
    <r>
      <rPr>
        <sz val="9"/>
        <color rgb="FF000000"/>
        <rFont val="Calibri"/>
        <family val="2"/>
        <scheme val="minor"/>
      </rPr>
      <t>Procesos formales previos</t>
    </r>
  </si>
  <si>
    <r>
      <t>2.</t>
    </r>
    <r>
      <rPr>
        <sz val="7"/>
        <color rgb="FF000000"/>
        <rFont val="Times New Roman"/>
        <family val="1"/>
      </rPr>
      <t xml:space="preserve"> </t>
    </r>
    <r>
      <rPr>
        <sz val="9"/>
        <color rgb="FF000000"/>
        <rFont val="Calibri"/>
        <family val="2"/>
        <scheme val="minor"/>
      </rPr>
      <t>Fase de Aprestamiento</t>
    </r>
  </si>
  <si>
    <r>
      <t>3.</t>
    </r>
    <r>
      <rPr>
        <sz val="7"/>
        <color rgb="FF000000"/>
        <rFont val="Times New Roman"/>
        <family val="1"/>
      </rPr>
      <t xml:space="preserve"> </t>
    </r>
    <r>
      <rPr>
        <sz val="9"/>
        <color rgb="FF000000"/>
        <rFont val="Calibri"/>
        <family val="2"/>
        <scheme val="minor"/>
      </rPr>
      <t>Fase Diagnóstico</t>
    </r>
  </si>
  <si>
    <r>
      <t>4.</t>
    </r>
    <r>
      <rPr>
        <sz val="7"/>
        <color rgb="FF000000"/>
        <rFont val="Times New Roman"/>
        <family val="1"/>
      </rPr>
      <t xml:space="preserve"> </t>
    </r>
    <r>
      <rPr>
        <sz val="9"/>
        <color rgb="FF000000"/>
        <rFont val="Calibri"/>
        <family val="2"/>
        <scheme val="minor"/>
      </rPr>
      <t>Fase de Prospectiva y Zonificación Ambiental</t>
    </r>
  </si>
  <si>
    <r>
      <t>5.</t>
    </r>
    <r>
      <rPr>
        <sz val="7"/>
        <color rgb="FF000000"/>
        <rFont val="Times New Roman"/>
        <family val="1"/>
      </rPr>
      <t xml:space="preserve"> </t>
    </r>
    <r>
      <rPr>
        <sz val="9"/>
        <color rgb="FF000000"/>
        <rFont val="Calibri"/>
        <family val="2"/>
        <scheme val="minor"/>
      </rPr>
      <t>Fase de Formulación</t>
    </r>
  </si>
  <si>
    <r>
      <t>1.</t>
    </r>
    <r>
      <rPr>
        <sz val="7"/>
        <color rgb="FF000000"/>
        <rFont val="Times New Roman"/>
        <family val="1"/>
      </rPr>
      <t xml:space="preserve">                </t>
    </r>
    <r>
      <rPr>
        <sz val="9"/>
        <color rgb="FF000000"/>
        <rFont val="Calibri"/>
        <family val="2"/>
        <scheme val="minor"/>
      </rPr>
      <t xml:space="preserve">Fase de Aprestamiento </t>
    </r>
  </si>
  <si>
    <r>
      <t>2.</t>
    </r>
    <r>
      <rPr>
        <sz val="7"/>
        <color rgb="FF000000"/>
        <rFont val="Times New Roman"/>
        <family val="1"/>
      </rPr>
      <t xml:space="preserve">                </t>
    </r>
    <r>
      <rPr>
        <sz val="9"/>
        <color rgb="FF000000"/>
        <rFont val="Calibri"/>
        <family val="2"/>
        <scheme val="minor"/>
      </rPr>
      <t>Fase Diagnóstico</t>
    </r>
  </si>
  <si>
    <r>
      <t>3.</t>
    </r>
    <r>
      <rPr>
        <sz val="7"/>
        <color rgb="FF000000"/>
        <rFont val="Times New Roman"/>
        <family val="1"/>
      </rPr>
      <t xml:space="preserve">                </t>
    </r>
    <r>
      <rPr>
        <sz val="9"/>
        <color rgb="FF000000"/>
        <rFont val="Calibri"/>
        <family val="2"/>
        <scheme val="minor"/>
      </rPr>
      <t>Fase de Formulación</t>
    </r>
  </si>
  <si>
    <r>
      <t>Plan de Manejo de Microcuencas</t>
    </r>
    <r>
      <rPr>
        <sz val="9"/>
        <color rgb="FF000000"/>
        <rFont val="Calibri"/>
        <family val="2"/>
        <scheme val="minor"/>
      </rPr>
      <t xml:space="preserve"> </t>
    </r>
  </si>
  <si>
    <r>
      <t>1.</t>
    </r>
    <r>
      <rPr>
        <sz val="7"/>
        <color rgb="FF000000"/>
        <rFont val="Times New Roman"/>
        <family val="1"/>
      </rPr>
      <t xml:space="preserve">                </t>
    </r>
    <r>
      <rPr>
        <sz val="9"/>
        <color rgb="FF000000"/>
        <rFont val="Calibri"/>
        <family val="2"/>
        <scheme val="minor"/>
      </rPr>
      <t>Fase de Aprestamiento</t>
    </r>
  </si>
  <si>
    <r>
      <t>Porcentaje de avance de la meta anual en la formulación de cada plan</t>
    </r>
    <r>
      <rPr>
        <sz val="9"/>
        <color rgb="FF000000"/>
        <rFont val="Calibri"/>
        <family val="2"/>
        <scheme val="minor"/>
      </rPr>
      <t xml:space="preserve"> (ejemplo: POMCA de Cuenca Río Frío)</t>
    </r>
  </si>
  <si>
    <t>Es resultado del cociente entre el avance en la formulación de cada plan y la meta anual en la formulación de un determinado plan, al cierre de cada vigencia.</t>
  </si>
  <si>
    <t xml:space="preserve"> * 100</t>
  </si>
  <si>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del Plan z, en el tiempo t.</t>
    </r>
  </si>
  <si>
    <r>
      <t xml:space="preserve">PAFP </t>
    </r>
    <r>
      <rPr>
        <vertAlign val="subscript"/>
        <sz val="9"/>
        <color rgb="FF000000"/>
        <rFont val="Calibri"/>
        <family val="2"/>
        <scheme val="minor"/>
      </rPr>
      <t>zt</t>
    </r>
    <r>
      <rPr>
        <sz val="9"/>
        <color rgb="FF000000"/>
        <rFont val="Calibri"/>
        <family val="2"/>
        <scheme val="minor"/>
      </rPr>
      <t xml:space="preserve"> = Porcentaje de avance en la formulación del Plan z, en el tiempo t.</t>
    </r>
  </si>
  <si>
    <r>
      <t>MFP</t>
    </r>
    <r>
      <rPr>
        <vertAlign val="subscript"/>
        <sz val="9"/>
        <color rgb="FF000000"/>
        <rFont val="Calibri"/>
        <family val="2"/>
        <scheme val="minor"/>
      </rPr>
      <t xml:space="preserve"> zt</t>
    </r>
    <r>
      <rPr>
        <sz val="9"/>
        <color rgb="FF000000"/>
        <rFont val="Calibri"/>
        <family val="2"/>
        <scheme val="minor"/>
      </rPr>
      <t xml:space="preserve"> = Meta anual de avance (%) en la formulación del plan z, en el tiempo t.</t>
    </r>
  </si>
  <si>
    <r>
      <t xml:space="preserve">Porcentaje promedio de avance anual en la formulación de los planes </t>
    </r>
    <r>
      <rPr>
        <sz val="9"/>
        <color rgb="FF000000"/>
        <rFont val="Calibri"/>
        <family val="2"/>
        <scheme val="minor"/>
      </rPr>
      <t>(ejemplo: los POMCAS priorizados para el cuatrienio)</t>
    </r>
  </si>
  <si>
    <t>El cálculo del Porcentaje promedio de avance anual en la formulación de los planes se obtiene de la siguiente manera:</t>
  </si>
  <si>
    <r>
      <t xml:space="preserve">PPAP </t>
    </r>
    <r>
      <rPr>
        <vertAlign val="subscript"/>
        <sz val="9"/>
        <color rgb="FF000000"/>
        <rFont val="Calibri"/>
        <family val="2"/>
        <scheme val="minor"/>
      </rPr>
      <t>it</t>
    </r>
    <r>
      <rPr>
        <sz val="9"/>
        <color rgb="FF000000"/>
        <rFont val="Calibri"/>
        <family val="2"/>
        <scheme val="minor"/>
      </rPr>
      <t xml:space="preserve"> = Porcentaje promedio de avance anual en la formulación de los planes i, en el tiempo t.</t>
    </r>
  </si>
  <si>
    <r>
      <t xml:space="preserve">PAMAP </t>
    </r>
    <r>
      <rPr>
        <vertAlign val="subscript"/>
        <sz val="9"/>
        <color rgb="FF000000"/>
        <rFont val="Calibri"/>
        <family val="2"/>
        <scheme val="minor"/>
      </rPr>
      <t>zt</t>
    </r>
    <r>
      <rPr>
        <sz val="9"/>
        <color rgb="FF000000"/>
        <rFont val="Calibri"/>
        <family val="2"/>
        <scheme val="minor"/>
      </rPr>
      <t xml:space="preserve"> = Porcentaje de avance de la meta anual en la formulación del Plan z, en el tiempo t.</t>
    </r>
  </si>
  <si>
    <r>
      <t xml:space="preserve">N </t>
    </r>
    <r>
      <rPr>
        <vertAlign val="subscript"/>
        <sz val="9"/>
        <color rgb="FF000000"/>
        <rFont val="Calibri"/>
        <family val="2"/>
        <scheme val="minor"/>
      </rPr>
      <t>t</t>
    </r>
    <r>
      <rPr>
        <sz val="9"/>
        <color rgb="FF000000"/>
        <rFont val="Calibri"/>
        <family val="2"/>
        <scheme val="minor"/>
      </rPr>
      <t xml:space="preserve"> = número total de planes en el tiempo t</t>
    </r>
  </si>
  <si>
    <r>
      <t xml:space="preserve">i = </t>
    </r>
    <r>
      <rPr>
        <sz val="9"/>
        <color rgb="FF000000"/>
        <rFont val="Calibri"/>
        <family val="2"/>
        <scheme val="minor"/>
      </rPr>
      <t>Planes de Ordenación y Manejo de Cuencas (POMCAS), Planes de Manejo de Acuíferos (PMA) y Planes de Manejo de Microcuencas (PMM)</t>
    </r>
    <r>
      <rPr>
        <i/>
        <sz val="9"/>
        <color rgb="FF000000"/>
        <rFont val="Calibri"/>
        <family val="2"/>
        <scheme val="minor"/>
      </rPr>
      <t xml:space="preserve"> </t>
    </r>
  </si>
  <si>
    <t>Datos reportados por la Corporación</t>
  </si>
  <si>
    <t>Datos establecidos por el MADS</t>
  </si>
  <si>
    <t>Datos calculados por el sistema</t>
  </si>
  <si>
    <t>Porcentaje de cuerpos de agua con planes de ordenamiento del recurso hídrico (PORH) adoptados</t>
  </si>
  <si>
    <t>Es la relación entre el número de cuerpos de agua con planes de ordenamiento del recurso hídrico (PORH) adoptados y la meta de cuerpos de agua priorizados para la adopción de dichos planes por parte de la autoridad ambiental.</t>
  </si>
  <si>
    <t>El indicador mide el cumplimiento de las metas que la autoridad ambiental se ha propuesto alcanzar en relación con el número de cuerpos de agua con planes de ordenamiento del recurso hídrico (PORH) adoptados.</t>
  </si>
  <si>
    <t>Normatividad relacionada:</t>
  </si>
  <si>
    <t>Decreto Ley 2811/74, Decreto-Ley 1875 de 1979</t>
  </si>
  <si>
    <t>Ley 99 de 1993. Ley Marco del Medio Ambiente.</t>
  </si>
  <si>
    <t>Decreto 1076 de 2015,</t>
  </si>
  <si>
    <t>Resolución 509 de 2013. Define los lineamientos para la conformación de los Consejos de Cuenca y su participación en las fases del plan de ordenación y manejo de la cuenca</t>
  </si>
  <si>
    <t>Resolución 1907 de 2013. Expide la Guía técnica para la formulación de los planes de ordenación y manejo de cuencas hidrográficas.</t>
  </si>
  <si>
    <t>Resolución 1207 de 2014. Adopta disposiciones relacionadas con el uso de aguas residuales tratadas.</t>
  </si>
  <si>
    <t>Documentación de referencia:</t>
  </si>
  <si>
    <t>Política Nacional de Gestión Integral del Recurso Hídrico – PNGIRH.</t>
  </si>
  <si>
    <t>El Plan de Ordenamiento del Recurso Hídrico- PORH es el instrumento de planificación que se rige por lo dispuesto en el Decreto 1076 de 2015.</t>
  </si>
  <si>
    <r>
      <t xml:space="preserve">PPORHA </t>
    </r>
    <r>
      <rPr>
        <vertAlign val="subscript"/>
        <sz val="9"/>
        <color rgb="FF000000"/>
        <rFont val="Calibri"/>
        <family val="2"/>
        <scheme val="minor"/>
      </rPr>
      <t>t</t>
    </r>
    <r>
      <rPr>
        <sz val="9"/>
        <color rgb="FF000000"/>
        <rFont val="Calibri"/>
        <family val="2"/>
        <scheme val="minor"/>
      </rPr>
      <t xml:space="preserve"> = Porcentaje de cuerpos de agua con planes de ordenamiento del recurso hídrico (PORH) adoptados, en el tiempo t.</t>
    </r>
  </si>
  <si>
    <r>
      <t xml:space="preserve">PORHA </t>
    </r>
    <r>
      <rPr>
        <vertAlign val="subscript"/>
        <sz val="9"/>
        <color rgb="FF000000"/>
        <rFont val="Calibri"/>
        <family val="2"/>
        <scheme val="minor"/>
      </rPr>
      <t>t</t>
    </r>
    <r>
      <rPr>
        <sz val="9"/>
        <color rgb="FF000000"/>
        <rFont val="Calibri"/>
        <family val="2"/>
        <scheme val="minor"/>
      </rPr>
      <t xml:space="preserve"> = Número de Cuerpos de agua con planes de ordenamiento del recurso hídrico adoptados, en el tiempo t.</t>
    </r>
  </si>
  <si>
    <r>
      <t xml:space="preserve">MPORHA </t>
    </r>
    <r>
      <rPr>
        <vertAlign val="subscript"/>
        <sz val="9"/>
        <color rgb="FF000000"/>
        <rFont val="Calibri"/>
        <family val="2"/>
        <scheme val="minor"/>
      </rPr>
      <t>t</t>
    </r>
    <r>
      <rPr>
        <sz val="9"/>
        <color rgb="FF000000"/>
        <rFont val="Calibri"/>
        <family val="2"/>
        <scheme val="minor"/>
      </rPr>
      <t xml:space="preserve"> = Meta de Cuerpos de agua con plan de ordenamiento del recurso hídrico adoptados, en el tiempo t.</t>
    </r>
  </si>
  <si>
    <t>La meta de número de cuerpos de agua con planes de ordenamiento del recurso hídrico adoptados es establecida en el Plan de Acción de la Corporación.</t>
  </si>
  <si>
    <t>Número total de cuerpos de agua sujeto de reglamentación de planes de ordenamiento del recurso hídrico (PORH):</t>
  </si>
  <si>
    <t>Número total de Cuerpos de agua con plan de ordenamiento del recurso hídrico (PORH) priorizados por la Corporación para su adopción durante el cuatrienio:</t>
  </si>
  <si>
    <t>Variable</t>
  </si>
  <si>
    <t>Total</t>
  </si>
  <si>
    <t>A</t>
  </si>
  <si>
    <t>Meta de cuerpos de agua con planes de ordenamiento del recurso hídrico (PORH) adoptados MPORHA</t>
  </si>
  <si>
    <t>B</t>
  </si>
  <si>
    <t>Número de cuerpos de agua con planes de ordenamiento del recurso hídrico adoptados (PORHA)</t>
  </si>
  <si>
    <t>C</t>
  </si>
  <si>
    <t>Porcentaje de Cuerpos de agua con planes de ordenamiento del recurso hídrico adoptados (PPORHA) (C = B / A)</t>
  </si>
  <si>
    <t>Cuanto más cercano a cien por ciento, mayor es el cumplimiento de las metas que la autoridad ambiental se ha propuesto alcanzar en relación con el número de cuerpos de agua con planes de ordenamiento del recurso hídrico (PORH) adoptados.</t>
  </si>
  <si>
    <t>Se pueden presentar situaciones de orden operativo, político y social que pueden afectar la ejecución de los presupuestos y el cumplimiento de los cronogramas definidos en el Plan de Acción de la Corporación.</t>
  </si>
  <si>
    <t>Dirección de Ordenamiento Territorial y Coordinación del Sistema Ambiental - SINA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</si>
  <si>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planes de ordenamiento del recurso hídrico (PORH) adoptados (Versión 1.0).</t>
    </r>
    <r>
      <rPr>
        <sz val="9"/>
        <color rgb="FF000000"/>
        <rFont val="Calibri"/>
        <family val="2"/>
        <scheme val="minor"/>
      </rPr>
      <t xml:space="preserve"> Ministerio de Ambiente y Desarrollo Sostenible, DGOAT-SINA y DRH.</t>
    </r>
  </si>
  <si>
    <t>Porcentaje de Planes de Saneamiento y Manejo de Vertimientos (PSMV) con seguimiento</t>
  </si>
  <si>
    <t>Es la relación entre el número de Planes de Saneamiento y Manejo de Vertimientos (PSMV) con seguimiento con respecto a la meta de seguimiento de dichos planes por parte de la autoridad ambiental.</t>
  </si>
  <si>
    <t>El indicador mide el cumplimiento de las metas que la autoridad ambiental se ha propuesto alcanzar en relación con el seguimiento a los Planes de Saneamiento y Manejo de Vertimientos (PSMV).</t>
  </si>
  <si>
    <t>Decreto 1076 de 2015</t>
  </si>
  <si>
    <t>Resolución SSPD 20151300054195 de 2015</t>
  </si>
  <si>
    <t>Resolución 1433 de 2004 del MAVDT</t>
  </si>
  <si>
    <t>Resolución 2145 de 2005 de MAVDT</t>
  </si>
  <si>
    <t>El prestador del servicio de alcantarillado como usuario del recurso hídrico, deberá dar cumplimiento a la norma de vertimiento vigente y contar con el respectivo permiso de vertimiento o con el Plan de Saneamiento y Manejo de Vertimientos – PSMV reglamentado por la Resolución 1433 de 2004 del Ministerio de Ambiente y Desarrollo Sostenible.</t>
  </si>
  <si>
    <t>Por su parte, las autoridades ambientales deberán realizar el seguimiento, control y verificación del cumplimiento de lo dispuesto en los permisos de vertimiento, los Planes de Cumplimiento y Planes de Saneamiento y Manejo de Vertimientos, y efectuarán inspecciones periódicas a todos los usuarios.</t>
  </si>
  <si>
    <t>El incumplimiento de los términos, condiciones y obligaciones previstos en el permiso de vertimiento, Plan de Cumplimiento o Plan de Saneamiento y Manejo de Vertimientos, dará lugar a la imposición de las medidas preventivas y sancionatorias, siguiendo el procedimiento previsto en la Ley 1333 de 2009 o la norma que la adicione, modifique o sustituya.</t>
  </si>
  <si>
    <r>
      <t xml:space="preserve">PPSMVCS </t>
    </r>
    <r>
      <rPr>
        <vertAlign val="subscript"/>
        <sz val="9"/>
        <color rgb="FF000000"/>
        <rFont val="Calibri"/>
        <family val="2"/>
        <scheme val="minor"/>
      </rPr>
      <t>t</t>
    </r>
    <r>
      <rPr>
        <sz val="9"/>
        <color rgb="FF000000"/>
        <rFont val="Calibri"/>
        <family val="2"/>
        <scheme val="minor"/>
      </rPr>
      <t xml:space="preserve"> = Porcentaje de Planes de Saneamiento y Manejo de Vertimientos (PSMV) con seguimiento, en el tiempo t.</t>
    </r>
  </si>
  <si>
    <r>
      <t xml:space="preserve">PSMVCS </t>
    </r>
    <r>
      <rPr>
        <vertAlign val="subscript"/>
        <sz val="9"/>
        <color rgb="FF000000"/>
        <rFont val="Calibri"/>
        <family val="2"/>
        <scheme val="minor"/>
      </rPr>
      <t>t</t>
    </r>
    <r>
      <rPr>
        <sz val="9"/>
        <color rgb="FF000000"/>
        <rFont val="Calibri"/>
        <family val="2"/>
        <scheme val="minor"/>
      </rPr>
      <t xml:space="preserve"> = Número de Planes de Saneamiento y Manejo de Vertimientos con seguimiento, en el tiempo t.</t>
    </r>
  </si>
  <si>
    <r>
      <t xml:space="preserve">MPSMVCS </t>
    </r>
    <r>
      <rPr>
        <vertAlign val="subscript"/>
        <sz val="9"/>
        <color rgb="FF000000"/>
        <rFont val="Calibri"/>
        <family val="2"/>
        <scheme val="minor"/>
      </rPr>
      <t>t</t>
    </r>
    <r>
      <rPr>
        <sz val="9"/>
        <color rgb="FF000000"/>
        <rFont val="Calibri"/>
        <family val="2"/>
        <scheme val="minor"/>
      </rPr>
      <t xml:space="preserve"> = Meta de Planes de Saneamiento y Manejo de Vertimientos con seguimiento, en el tiempo t.</t>
    </r>
  </si>
  <si>
    <t>La meta de número de Planes de Saneamiento y Manejo de Vertimientos sujetos a seguimiento es establecida en el Plan de Acción de la Corporación.</t>
  </si>
  <si>
    <t>Número total de Planes de Saneamiento y Manejo de Vertimientos (PSMV) aprobados por la Corporación:</t>
  </si>
  <si>
    <t>Número total de Planes de Saneamiento y Manejo de Vertimientos (PSMV) priorizados por la Corporación para hacer seguimiento en el cuatrienio:</t>
  </si>
  <si>
    <t>Meta de Planes de Saneamiento y Manejo de Vertimientos (PSMV) con seguimiento MPSMVCS</t>
  </si>
  <si>
    <t>Número de Planes de Saneamiento y Manejo de Vertimientos con seguimiento (PSMVCS)</t>
  </si>
  <si>
    <t>Porcentaje de Planes de Saneamiento y Manejo de Vertimientos con seguimiento (PPSMVCS) (C = B / A)</t>
  </si>
  <si>
    <t>Cuanto más cercano a cien por ciento, mayor es el cumplimiento de las metas que la autoridad ambiental se ha propuesto alcanzar en relación con el seguimiento a los Planes de Saneamiento y Manejo de Vertimientos (PSMV)</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</si>
  <si>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Saneamiento y Manejo de Vertimientos (PSMV) con seguimiento (Versión 1.0).</t>
    </r>
    <r>
      <rPr>
        <sz val="9"/>
        <color rgb="FF000000"/>
        <rFont val="Calibri"/>
        <family val="2"/>
        <scheme val="minor"/>
      </rPr>
      <t xml:space="preserve"> Ministerio de Ambiente y Desarrollo Sostenible, DGOAT-SINA y DRH.</t>
    </r>
  </si>
  <si>
    <t>Porcentaje de cuerpos de agua con reglamentación del uso de las aguas</t>
  </si>
  <si>
    <t>Es la relación entre el número de cuerpos de agua con reglamentación del uso de las aguas y la meta de cuerpos de agua a ser reglamentados en su uso de las aguas por parte de la autoridad ambiental.</t>
  </si>
  <si>
    <t>El indicador mide el cumplimiento de las metas que la autoridad ambiental se ha propuesto alcanzar en relación con el número de cuerpos de agua con reglamentación del uso de las aguas.</t>
  </si>
  <si>
    <t>La reglamentación del uso de las aguas es un instrumento que busca distribuir adecuadamente el agua en las corrientes hídricas, establecer obras de captación y conducción para el uso racional del recurso hídrico, legalizar el uso del agua, incentivar un manejo responsable del caudal otorgado y un uso eficiente del recurso.</t>
  </si>
  <si>
    <t>Así mismo el decreto 1076 de 2015, precisa que: “en todo caso, el Plan de Ordenamiento del Recurso Hídrico deberá definir la conveniencia de adelantar la reglamentación del uso de las aguas, de conformidad con lo establecido en el artículo 2.2.3.2.13.2 del presente Decreto o la norma que lo modifique o sustituya, y la reglamentación de vertimientos según lo dispuesto en el presente decreto o de administrar el cuerpo de agua a través de concesiones de agua y permisos de vertimiento. Así mismo, dará lugar al ajuste de la reglamentación del uso de las aguas, de la reglamentación de vertimientos, de las concesiones, de los permisos de vertimiento, de los planes de cumplimiento y de los planes de saneamiento y manejo de vertimientos y de las metas de reducción, según el caso.”</t>
  </si>
  <si>
    <t>De lo anterior se concluye que adelantar los procedimientos mencionados obedecerá a los resultados de los análisis elaborados en el PORH.</t>
  </si>
  <si>
    <r>
      <t xml:space="preserve">PRUA </t>
    </r>
    <r>
      <rPr>
        <vertAlign val="subscript"/>
        <sz val="9"/>
        <color rgb="FF000000"/>
        <rFont val="Calibri"/>
        <family val="2"/>
        <scheme val="minor"/>
      </rPr>
      <t>t</t>
    </r>
    <r>
      <rPr>
        <sz val="9"/>
        <color rgb="FF000000"/>
        <rFont val="Calibri"/>
        <family val="2"/>
        <scheme val="minor"/>
      </rPr>
      <t xml:space="preserve"> = Porcentaje de cuerpos de agua con reglamentación del uso de las aguas, en el tiempo t.</t>
    </r>
  </si>
  <si>
    <r>
      <t xml:space="preserve">RUA </t>
    </r>
    <r>
      <rPr>
        <vertAlign val="subscript"/>
        <sz val="9"/>
        <color rgb="FF000000"/>
        <rFont val="Calibri"/>
        <family val="2"/>
        <scheme val="minor"/>
      </rPr>
      <t>t</t>
    </r>
    <r>
      <rPr>
        <sz val="9"/>
        <color rgb="FF000000"/>
        <rFont val="Calibri"/>
        <family val="2"/>
        <scheme val="minor"/>
      </rPr>
      <t xml:space="preserve"> = Número de cuerpos de agua con reglamentación del uso de las aguas, en el tiempo t.</t>
    </r>
  </si>
  <si>
    <r>
      <t xml:space="preserve">MRUA </t>
    </r>
    <r>
      <rPr>
        <vertAlign val="subscript"/>
        <sz val="9"/>
        <color rgb="FF000000"/>
        <rFont val="Calibri"/>
        <family val="2"/>
        <scheme val="minor"/>
      </rPr>
      <t>t</t>
    </r>
    <r>
      <rPr>
        <sz val="9"/>
        <color rgb="FF000000"/>
        <rFont val="Calibri"/>
        <family val="2"/>
        <scheme val="minor"/>
      </rPr>
      <t xml:space="preserve"> = Meta de número de cuerpos de agua con reglamentación del uso de las aguas, en el tiempo t.</t>
    </r>
  </si>
  <si>
    <t>La meta de número de cuerpos de agua con reglamentación del uso de las aguas es establecida en el Plan de Acción de la Corporación.</t>
  </si>
  <si>
    <t>Número total de cuerpos de agua sujeto de reglamentación del uso de las aguas:</t>
  </si>
  <si>
    <t>Número total de cuerpos de agua a ser reglamentados en su uso de las aguas durante el cuatrienio:</t>
  </si>
  <si>
    <t>Meta de cuerpos de agua con reglamentación del uso de las aguas (MRUA)</t>
  </si>
  <si>
    <t>Número de cuerpos de agua con reglamentación del uso de las aguas (RUA)</t>
  </si>
  <si>
    <t>Porcentaje de Cuerpos de agua con reglamentación del uso de las aguas (PRUA) (C = B / A)</t>
  </si>
  <si>
    <t>Cuanto más cercano a cien por ciento, mayor es el cumplimiento de las metas que la autoridad ambiental se ha propuesto alcanzar en relación con el número de cuerpos de agua con reglamentación del uso de las aguas.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</si>
  <si>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Cuerpos de agua con reglamentación del uso de las aguas (Versión 1.0).</t>
    </r>
    <r>
      <rPr>
        <sz val="9"/>
        <color rgb="FF000000"/>
        <rFont val="Calibri"/>
        <family val="2"/>
        <scheme val="minor"/>
      </rPr>
      <t xml:space="preserve"> Ministerio de Ambiente y Desarrollo Sostenible, DGOAT-SINA y DRH.</t>
    </r>
  </si>
  <si>
    <t>Porcentaje de Programas de Uso Eficiente y Ahorro del Agua (PUEAA) con seguimiento</t>
  </si>
  <si>
    <t>Es la relación entre el número de Programas de Uso Eficiente y Ahorro del Agua (PUEAA) con seguimiento con respecto a la meta de seguimiento de dichos planes por parte de la autoridad ambiental.</t>
  </si>
  <si>
    <t>El indicador mide el cumplimiento de las metas que la autoridad ambiental se ha propuesto alcanzar en relación con el seguimiento a los Programas de Uso Eficiente y Ahorro del Agua (PUEAA).</t>
  </si>
  <si>
    <t>Ley 1437 de 2011</t>
  </si>
  <si>
    <t>Ley 373 de 1997</t>
  </si>
  <si>
    <t>Ley 1450 de 2011 (literal h del artículo 215) (vigente)</t>
  </si>
  <si>
    <t>La Ley 373 de 1997 define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Así mismo, la mencionada Ley establece que todo plan ambiental regional y municipal debe incorporar obligatoriamente un programa para el uso eficiente y ahorro de agua.</t>
  </si>
  <si>
    <t>Adicionalmente, la citada Ley determina que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t>
  </si>
  <si>
    <t>El Programa de Uso Eficiente y Ahorro del Agua (PUEAA) es quinquenal y deberá estar basado en el diagnóstico de la oferta hídrica de las fuentes de abastecimiento y la demanda de agua, y contener las metas anuales de reducción de pérdidas, las campañas educativas a la comunidad, la utilización de aguas superficiales, lluvias y subterráneas, los incentivos y otros aspectos que definan las Corporaciones Autónomas Regionales y demás autoridades ambientales, las entidades prestadoras de los servicios de acueducto y alcantarillado, las que manejen proyectos de riego y drenaje, las hidroeléctricas y demás usuarios del recurso, que se consideren convenientes para el cumplimiento del programa.</t>
  </si>
  <si>
    <t>Por su parte, el literal h del artículo 215 de la Ley 1450 de 2011 (vigente) estableció la competencia de las corporaciones autónomas regionales en el seguimiento a los Planes de Uso Eficiente y Ahorro del Agua.</t>
  </si>
  <si>
    <r>
      <t xml:space="preserve">PPUEAACS </t>
    </r>
    <r>
      <rPr>
        <vertAlign val="subscript"/>
        <sz val="9"/>
        <color rgb="FF000000"/>
        <rFont val="Calibri"/>
        <family val="2"/>
        <scheme val="minor"/>
      </rPr>
      <t>t</t>
    </r>
    <r>
      <rPr>
        <sz val="9"/>
        <color rgb="FF000000"/>
        <rFont val="Calibri"/>
        <family val="2"/>
        <scheme val="minor"/>
      </rPr>
      <t xml:space="preserve"> = Porcentaje de Programas de Uso Eficiente y Ahorro del Agua (PUEAA) con seguimiento, en el tiempo t.</t>
    </r>
  </si>
  <si>
    <r>
      <t xml:space="preserve">PUEAACS </t>
    </r>
    <r>
      <rPr>
        <vertAlign val="subscript"/>
        <sz val="9"/>
        <color rgb="FF000000"/>
        <rFont val="Calibri"/>
        <family val="2"/>
        <scheme val="minor"/>
      </rPr>
      <t>t</t>
    </r>
    <r>
      <rPr>
        <sz val="9"/>
        <color rgb="FF000000"/>
        <rFont val="Calibri"/>
        <family val="2"/>
        <scheme val="minor"/>
      </rPr>
      <t xml:space="preserve"> = Número de Programas de Uso Eficiente y Ahorro del Agua con seguimiento, en el tiempo t.</t>
    </r>
  </si>
  <si>
    <r>
      <t xml:space="preserve">MPUEAACS </t>
    </r>
    <r>
      <rPr>
        <vertAlign val="subscript"/>
        <sz val="9"/>
        <color rgb="FF000000"/>
        <rFont val="Calibri"/>
        <family val="2"/>
        <scheme val="minor"/>
      </rPr>
      <t>t</t>
    </r>
    <r>
      <rPr>
        <sz val="9"/>
        <color rgb="FF000000"/>
        <rFont val="Calibri"/>
        <family val="2"/>
        <scheme val="minor"/>
      </rPr>
      <t xml:space="preserve"> = Meta de Programas de Uso Eficiente y Ahorro del Agua con seguimiento, en el tiempo t.</t>
    </r>
  </si>
  <si>
    <t>La meta de número de Programas de Uso Eficiente y Ahorro del Agua sujetos a seguimiento es establecida en el Plan de Acción de la Corporación.</t>
  </si>
  <si>
    <t>Número total de Programas de Uso Eficiente y Ahorro del Agua (PUEAA) priorizados por la Corporación para hacer seguimiento en el cuatrienio:</t>
  </si>
  <si>
    <t>Meta de Programas de Uso Eficiente y Ahorro del Agua (PUEAA) con seguimiento MPUEAACS</t>
  </si>
  <si>
    <t>Número de Programas de Uso Eficiente y Ahorro del Agua con seguimiento (PPUEAACS)</t>
  </si>
  <si>
    <t>Porcentaje de Programas de Uso Eficiente y Ahorro del Agua con seguimiento (PPUEAACS) (C = B / A)</t>
  </si>
  <si>
    <t>Cuanto más cercano a cien por ciento, mayor es el cumplimiento de las metas que la autoridad ambiental se ha propuesto alcanzar en relación con el seguimiento a los Programas de Uso Eficiente y Ahorro del Agua (PUEAA)</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</si>
  <si>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Programas de Uso Eficiente y Ahorro del Agua (PUEAA) con seguimiento (Versión 1.0).</t>
    </r>
    <r>
      <rPr>
        <sz val="9"/>
        <color rgb="FF000000"/>
        <rFont val="Calibri"/>
        <family val="2"/>
        <scheme val="minor"/>
      </rPr>
      <t xml:space="preserve"> Ministerio de Ambiente y Desarrollo Sostenible, DGOAT-SINA y DRH.</t>
    </r>
  </si>
  <si>
    <t>Porcentaje de Planes de Ordenación y Manejo de Cuencas (POMCAS), Planes de Manejo de Acuíferos (PMA) y Planes de Manejo de Microcuencas (PMM) en ejecución</t>
  </si>
  <si>
    <t>Es el porcentaje de Planes de Ordenación y Manejo de Cuencas (POMCAS), Planes de Manejo de Acuíferos (PMA) y Planes de Manejo de Microcuencas (PMM) en ejecución, en relación con los Planes de Ordenación y Manejo de Cuencas (POMCAS), Planes de Manejo de Acuíferos (PMA) y Planes de Manejo de Microcuencas (PMM) aprobados en la corporación.</t>
  </si>
  <si>
    <t>El indicador mide el cumplimiento de las metas establecidas en relación con la ejecución de los Planes de Ordenación y Manejo de Cuencas (POMCAS), Planes de Manejo de Acuíferos (PMA) y Planes de Manejo de Microcuencas (PMM).</t>
  </si>
  <si>
    <t>Seguimiento a las metas del Plan Nacional de Desarrollo 2014-2018 (Planes Estratégicos de Macrocuenca, POMCA y PMA acuíferos en implementación)</t>
  </si>
  <si>
    <r>
      <t>Normatividad de soporte</t>
    </r>
    <r>
      <rPr>
        <sz val="9"/>
        <color rgb="FF000000"/>
        <rFont val="Calibri"/>
        <family val="2"/>
        <scheme val="minor"/>
      </rPr>
      <t>:</t>
    </r>
  </si>
  <si>
    <t>Resolución 1907 de 2013</t>
  </si>
  <si>
    <t>El Plan de Ordenación y manejo de Cuencas Hidrográficas (POMCA) es el instrumento a través del cual se realiza la planeación del adecuado uso del suelo, de las aguas, de la flora y la fauna; y el manejo de la cuenca, entendido como la ejecución de obras y tratamientos, con el propósito de mantener el equilibrio entre el aprovechamiento social y el aprovechamiento económico de tales recursos, así como la conservación de la estructura físico -biótica de la cuenca y particularmente del recurso hídrico.</t>
  </si>
  <si>
    <t>La implementación de los POMCAS es resultado de un esfuerzo conjunto de diversas instituciones presentes en la región. El indicador se centra en la implementación de las acciones previstas en los POMCAS que están a cargo de las corporaciones autónomas regionales, incluyendo el seguimiento por parte de la autoridad ambiental a los compromisos de las demás entidades responsables de la ejecución de los POMCAS.</t>
  </si>
  <si>
    <r>
      <t xml:space="preserve">PPEE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Planes de Manejo de Acuíferos (PMA) y Planes de Manejo de Microcuencas (PMM) en ejecución, en el tiempo t.</t>
    </r>
  </si>
  <si>
    <r>
      <t xml:space="preserve">PPOMCASEE </t>
    </r>
    <r>
      <rPr>
        <vertAlign val="subscript"/>
        <sz val="9"/>
        <color rgb="FF000000"/>
        <rFont val="Calibri"/>
        <family val="2"/>
        <scheme val="minor"/>
      </rPr>
      <t>t</t>
    </r>
    <r>
      <rPr>
        <sz val="9"/>
        <color rgb="FF000000"/>
        <rFont val="Calibri"/>
        <family val="2"/>
        <scheme val="minor"/>
      </rPr>
      <t xml:space="preserve"> = Porcentaje de Planes de Ordenación y Manejo de Cuencas (POMCAS) en ejecución, en el tiempo t.</t>
    </r>
  </si>
  <si>
    <r>
      <t xml:space="preserve">PPMAEE </t>
    </r>
    <r>
      <rPr>
        <vertAlign val="subscript"/>
        <sz val="9"/>
        <color rgb="FF000000"/>
        <rFont val="Calibri"/>
        <family val="2"/>
        <scheme val="minor"/>
      </rPr>
      <t>t</t>
    </r>
    <r>
      <rPr>
        <sz val="9"/>
        <color rgb="FF000000"/>
        <rFont val="Calibri"/>
        <family val="2"/>
        <scheme val="minor"/>
      </rPr>
      <t xml:space="preserve"> = Porcentaje de Planes de Manejo de Acuíferos (PMA) en ejecución, en el tiempo t.</t>
    </r>
  </si>
  <si>
    <r>
      <t xml:space="preserve">PPMMME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</si>
  <si>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t>a = ponderador de PPOMCASEE</t>
  </si>
  <si>
    <t>b = ponderador de PPMAEE</t>
  </si>
  <si>
    <t>c = ponderador de PPMMME</t>
  </si>
  <si>
    <r>
      <t>Nota:</t>
    </r>
    <r>
      <rPr>
        <sz val="9"/>
        <color rgb="FF000000"/>
        <rFont val="Calibri"/>
        <family val="2"/>
        <scheme val="minor"/>
      </rPr>
      <t xml:space="preserve"> los ponderadores de las acciones serán definidos por las CAR teniendo en cuenta el presupuesto asignado para cada una de ellas. Por su parte, la ejecución de cada acción corresponde a la ejecución presupuestal de la acción (compromisos / presupuesto definitivo).</t>
    </r>
  </si>
  <si>
    <r>
      <t xml:space="preserve">Porcentaje de POMCAS en ejecución </t>
    </r>
    <r>
      <rPr>
        <sz val="9"/>
        <color rgb="FF000000"/>
        <rFont val="Calibri"/>
        <family val="2"/>
        <scheme val="minor"/>
      </rPr>
      <t>(PPOMCASEE)</t>
    </r>
  </si>
  <si>
    <r>
      <t xml:space="preserve">POMCASEE </t>
    </r>
    <r>
      <rPr>
        <vertAlign val="subscript"/>
        <sz val="9"/>
        <color rgb="FF000000"/>
        <rFont val="Calibri"/>
        <family val="2"/>
        <scheme val="minor"/>
      </rPr>
      <t>t</t>
    </r>
    <r>
      <rPr>
        <sz val="9"/>
        <color rgb="FF000000"/>
        <rFont val="Calibri"/>
        <family val="2"/>
        <scheme val="minor"/>
      </rPr>
      <t xml:space="preserve"> = Número de POMCAS en ejecución, en el tiempo t.</t>
    </r>
  </si>
  <si>
    <t>POMCASF = Número de POMCAS aprobados.</t>
  </si>
  <si>
    <r>
      <t>Porcentaje de PMA en ejecución (</t>
    </r>
    <r>
      <rPr>
        <sz val="9"/>
        <color rgb="FF000000"/>
        <rFont val="Calibri"/>
        <family val="2"/>
        <scheme val="minor"/>
      </rPr>
      <t>PPMAEE)</t>
    </r>
  </si>
  <si>
    <r>
      <t xml:space="preserve">PMAEE </t>
    </r>
    <r>
      <rPr>
        <vertAlign val="subscript"/>
        <sz val="9"/>
        <color rgb="FF000000"/>
        <rFont val="Calibri"/>
        <family val="2"/>
        <scheme val="minor"/>
      </rPr>
      <t>t</t>
    </r>
    <r>
      <rPr>
        <sz val="9"/>
        <color rgb="FF000000"/>
        <rFont val="Calibri"/>
        <family val="2"/>
        <scheme val="minor"/>
      </rPr>
      <t xml:space="preserve"> = Número de POMCAS en ejecución, en el tiempo t.</t>
    </r>
  </si>
  <si>
    <t>PMAF = Número de POMCAS aprobados.</t>
  </si>
  <si>
    <r>
      <t>Porcentaje de PMM en ejecución (</t>
    </r>
    <r>
      <rPr>
        <sz val="9"/>
        <color rgb="FF000000"/>
        <rFont val="Calibri"/>
        <family val="2"/>
        <scheme val="minor"/>
      </rPr>
      <t>PPMMEE)</t>
    </r>
  </si>
  <si>
    <r>
      <t xml:space="preserve">PPMMEE </t>
    </r>
    <r>
      <rPr>
        <vertAlign val="subscript"/>
        <sz val="9"/>
        <color rgb="FF000000"/>
        <rFont val="Calibri"/>
        <family val="2"/>
        <scheme val="minor"/>
      </rPr>
      <t>t</t>
    </r>
    <r>
      <rPr>
        <sz val="9"/>
        <color rgb="FF000000"/>
        <rFont val="Calibri"/>
        <family val="2"/>
        <scheme val="minor"/>
      </rPr>
      <t xml:space="preserve"> = Porcentaje de Planes de Manejo de Microcuencas (PMM) en ejecución, en el tiempo t.</t>
    </r>
  </si>
  <si>
    <r>
      <t xml:space="preserve">PMMEE </t>
    </r>
    <r>
      <rPr>
        <vertAlign val="subscript"/>
        <sz val="9"/>
        <color rgb="FF000000"/>
        <rFont val="Calibri"/>
        <family val="2"/>
        <scheme val="minor"/>
      </rPr>
      <t>t</t>
    </r>
    <r>
      <rPr>
        <sz val="9"/>
        <color rgb="FF000000"/>
        <rFont val="Calibri"/>
        <family val="2"/>
        <scheme val="minor"/>
      </rPr>
      <t xml:space="preserve"> = Número de PMM en ejecución, en el tiempo t.</t>
    </r>
  </si>
  <si>
    <t>PMMF = Número de PMM aprobados.</t>
  </si>
  <si>
    <t>Indicador complementario:</t>
  </si>
  <si>
    <t>Ejecución presupuestal de acciones relacionadas con la implementación de los POMCAS, PMA y PMM</t>
  </si>
  <si>
    <t>.</t>
  </si>
  <si>
    <r>
      <t xml:space="preserve">EPPAM </t>
    </r>
    <r>
      <rPr>
        <vertAlign val="subscript"/>
        <sz val="9"/>
        <color rgb="FF000000"/>
        <rFont val="Calibri"/>
        <family val="2"/>
        <scheme val="minor"/>
      </rPr>
      <t>t</t>
    </r>
    <r>
      <rPr>
        <sz val="9"/>
        <color rgb="FF000000"/>
        <rFont val="Calibri"/>
        <family val="2"/>
        <scheme val="minor"/>
      </rPr>
      <t xml:space="preserve"> = Ejecución presupuestal de acciones relacionadas con la implementación de los POMCAS, PMA y PMM, en el año t.</t>
    </r>
  </si>
  <si>
    <r>
      <t xml:space="preserve">CPAM </t>
    </r>
    <r>
      <rPr>
        <vertAlign val="subscript"/>
        <sz val="9"/>
        <color rgb="FF000000"/>
        <rFont val="Calibri"/>
        <family val="2"/>
        <scheme val="minor"/>
      </rPr>
      <t>it</t>
    </r>
    <r>
      <rPr>
        <sz val="9"/>
        <color rgb="FF000000"/>
        <rFont val="Calibri"/>
        <family val="2"/>
        <scheme val="minor"/>
      </rPr>
      <t xml:space="preserve"> = Compromisos correspondientes a la acción i relacionada con la implementación de los POMCAS, PMA y PMM, en el año t.</t>
    </r>
  </si>
  <si>
    <r>
      <t xml:space="preserve">PDPAM </t>
    </r>
    <r>
      <rPr>
        <vertAlign val="subscript"/>
        <sz val="9"/>
        <color rgb="FF000000"/>
        <rFont val="Calibri"/>
        <family val="2"/>
        <scheme val="minor"/>
      </rPr>
      <t>it</t>
    </r>
    <r>
      <rPr>
        <sz val="9"/>
        <color rgb="FF000000"/>
        <rFont val="Calibri"/>
        <family val="2"/>
        <scheme val="minor"/>
      </rPr>
      <t xml:space="preserve"> = Presupuesto definitivo a la acción i relacionada con la implementación de los POMCAS, PMA y PMM, en el año t.</t>
    </r>
  </si>
  <si>
    <t>Reporte de ejecución de POMCAS, PMA y PMM</t>
  </si>
  <si>
    <t>Número / Año</t>
  </si>
  <si>
    <t>Acumulado</t>
  </si>
  <si>
    <t>Número de POMCAS aprobados</t>
  </si>
  <si>
    <t>Número de POMCAS en ejecución</t>
  </si>
  <si>
    <t>Número de PMA aprobados</t>
  </si>
  <si>
    <t>D</t>
  </si>
  <si>
    <t>Número de PMA en ejecución</t>
  </si>
  <si>
    <t>E</t>
  </si>
  <si>
    <t>Número de PMM aprobados</t>
  </si>
  <si>
    <t>F</t>
  </si>
  <si>
    <t>Número de PMM en ejecución</t>
  </si>
  <si>
    <t>G</t>
  </si>
  <si>
    <t>Porcentaje de POMCAS en ejecución (G = B / A)</t>
  </si>
  <si>
    <t>H</t>
  </si>
  <si>
    <t>Porcentaje de PMA en ejecución (H = D /C)</t>
  </si>
  <si>
    <t>I</t>
  </si>
  <si>
    <t>Porcentaje de PMM en ejecución (I = F / E)</t>
  </si>
  <si>
    <t>Nombre de acción / proyecto (*)</t>
  </si>
  <si>
    <t>Plan</t>
  </si>
  <si>
    <t>PPTO Inicial</t>
  </si>
  <si>
    <t>PPTO. Def.</t>
  </si>
  <si>
    <t>Compromisos</t>
  </si>
  <si>
    <t>Pagos</t>
  </si>
  <si>
    <t>(*) nombre del proyecto o actividad en el Plan de Acción de la Corporación. Utilice tantas filas cuantas sean necesarias</t>
  </si>
  <si>
    <t>Cuanto más cercano a cien por ciento, mayor es el cumplimiento de las metas establecidas en relación con la implementación de los Planes de Ordenación y Manejo de Cuencas (POMCAS), Planes de Manejo de Acuíferos (PMA) y Planes de Manejo de Microcuencas (PMM) aprobados.</t>
  </si>
  <si>
    <t>Se pueden presentar situaciones de orden operativo, político y social que pueden afectar los cronogramas definidos.</t>
  </si>
  <si>
    <r>
      <t>Hoja Metodológica de referencia:</t>
    </r>
    <r>
      <rPr>
        <sz val="9"/>
        <color rgb="FF000000"/>
        <rFont val="Calibri"/>
        <family val="2"/>
        <scheme val="minor"/>
      </rPr>
      <t xml:space="preserve"> MADS (2016). </t>
    </r>
    <r>
      <rPr>
        <i/>
        <sz val="9"/>
        <color rgb="FF000000"/>
        <rFont val="Calibri"/>
        <family val="2"/>
        <scheme val="minor"/>
      </rPr>
      <t>Hoja metodológica de Planes de Ordenación y Manejo de Cuencas (POMCAS), Planes de Manejo de Acuíferos (PMA) y Planes de Manejo de Microcuencas (PMM) en ejecución (Versión 1.0).</t>
    </r>
    <r>
      <rPr>
        <sz val="9"/>
        <color rgb="FF000000"/>
        <rFont val="Calibri"/>
        <family val="2"/>
        <scheme val="minor"/>
      </rPr>
      <t xml:space="preserve"> Ministerio de Ambiente y Desarrollo Sostenible MADS, DGOAT-SINA y DRH.</t>
    </r>
  </si>
  <si>
    <t>Porcentaje de entes territoriales asesorados en la incorporación, planificación y ejecución de acciones relacionadas con cambio climático en el marco de los instrumentos de planificación territorial</t>
  </si>
  <si>
    <t>Es la relación entre el número de entes territoriales asesorados en la incorporación, planificación y ejecución de acciones relacionadas con cambio climático en el marco de los instrumentos de planificación territorial, con respecto a la meta de entes territoriales a ser asesorados durante un periodo de gobierno en los departamentos y municipios.</t>
  </si>
  <si>
    <t>El indicador mide el cumplimiento de las metas establecidas, por parte de la Corporación Autónoma Regional, en relación con la asesoría a los entes territoriales en la incorporación, planificación y ejecución de acciones de cambio climático en sus instrumentos de planificación territorial.</t>
  </si>
  <si>
    <t>Cumplimiento y Seguimiento a las metas del Plan Nacional de Desarrollo 2014-2018 (Entidades territoriales que incorporan en los instrumentos de planificación acciones de cambio climático)</t>
  </si>
  <si>
    <t>Convención Marco de Cambio Climático CMCC</t>
  </si>
  <si>
    <t>Objetivos de Desarrollo Sostenible, Objetivo 13: adoptar medidas urgentes para combatir el cambio climático y sus efectos.</t>
  </si>
  <si>
    <t>Ley 99 de 1993, Artículo 31, numerales 4 y 5.</t>
  </si>
  <si>
    <t>Ley 1753 de 2015, Plan Nacional de Desarrollo (Crecimiento Verde), Artículo 170 y ss.</t>
  </si>
  <si>
    <t>Documentos de referencia:</t>
  </si>
  <si>
    <t>Plan Nacional de Desarrollo</t>
  </si>
  <si>
    <t>Acuerdo COP 21 y Guía para la incorporación de cambio climático en el ciclo del ordenamiento territorial.</t>
  </si>
  <si>
    <t>Mayor información: http://cambioclimatico.minambiente.gov.co/</t>
  </si>
  <si>
    <t>El Plan Nacional de Desarrollo 2014-2018 (crecimiento verde) establece que las entidades territoriales incorporen, en sus instrumentos formales de planificación del desarrollo y de ordenamiento territorial, acciones de adaptación y/o mitigación al cambio climático; mediante la reducción de vulnerabilidad, el incremento de la capacidad adaptativa y la reducción de la exposición y sensibilidad; así como la reducción de emisiones de Gases de Efecto Invernadero. Cabe indicar que los instrumentos formales de planificación del desarrollo y de ordenamiento territorial abarcan los Planes de Desarrollo departamentales y municipales y Planes de Ordenamiento Territorial.</t>
  </si>
  <si>
    <t>En éste mismo sentido la Ley 99 de 1993 en su Artículo 31, numerales 4 y 5, contempla que “asesorar a los Departamentos, Distritos y Municipios de su comprensión territorial en la definición de los planes de desarrollo ambiental y en sus programas y proyectos en materia de protección del medio ambiente” y “Participar con los demás organismos y entes competentes en el ámbito de su jurisdicción, en los procesos de planificación y ordenamiento territorial a fin de que el factor ambiental sea tenido en cuenta en las decisiones que se adopten”</t>
  </si>
  <si>
    <t>Las autoridades ambientales juegan un papel central como asesores técnicos de la incorporación del cambio climático en sus instrumentos de planificación de los entes territoriales, tanto a nivel departamental como municipal.</t>
  </si>
  <si>
    <t>Por asesoría se entienden las siguientes acciones:</t>
  </si>
  <si>
    <r>
      <t>·</t>
    </r>
    <r>
      <rPr>
        <sz val="7"/>
        <color rgb="FF000000"/>
        <rFont val="Times New Roman"/>
        <family val="1"/>
      </rPr>
      <t xml:space="preserve">        </t>
    </r>
    <r>
      <rPr>
        <sz val="9"/>
        <color rgb="FF000000"/>
        <rFont val="Calibri"/>
        <family val="2"/>
      </rPr>
      <t>Elaborar informes de análisis de la incorporación de cambio climático en el proceso de formulación de los Planes de Desarrollo departamentales y municipales y en los Planes de Ordenamiento Territorial.</t>
    </r>
  </si>
  <si>
    <r>
      <t>·</t>
    </r>
    <r>
      <rPr>
        <sz val="7"/>
        <color rgb="FF000000"/>
        <rFont val="Times New Roman"/>
        <family val="1"/>
      </rPr>
      <t xml:space="preserve">        </t>
    </r>
    <r>
      <rPr>
        <sz val="9"/>
        <color rgb="FF000000"/>
        <rFont val="Calibri"/>
        <family val="2"/>
      </rPr>
      <t>Entregar a los territorios documentos con recomendaciones y orientaciones específicas para la incorporación, planificación y ejecución de acciones de cambio climático en los instrumentos de planificación del desarrollo y de ordenamiento territorial</t>
    </r>
  </si>
  <si>
    <r>
      <t>·</t>
    </r>
    <r>
      <rPr>
        <sz val="7"/>
        <color rgb="FF000000"/>
        <rFont val="Times New Roman"/>
        <family val="1"/>
      </rPr>
      <t xml:space="preserve">        </t>
    </r>
    <r>
      <rPr>
        <sz val="9"/>
        <color rgb="FF000000"/>
        <rFont val="Calibri"/>
        <family val="2"/>
      </rPr>
      <t>Elaborar estudios para medir el riesgo climático en la jurisdicción y realizar la socialización con los entes territoriales.</t>
    </r>
  </si>
  <si>
    <r>
      <t>·</t>
    </r>
    <r>
      <rPr>
        <sz val="7"/>
        <color rgb="FF000000"/>
        <rFont val="Times New Roman"/>
        <family val="1"/>
      </rPr>
      <t xml:space="preserve">        </t>
    </r>
    <r>
      <rPr>
        <sz val="9"/>
        <color rgb="FF000000"/>
        <rFont val="Calibri"/>
        <family val="2"/>
      </rPr>
      <t>Elaboración y difusión de estudios sobre las oportunidades del cambio climático a nivel regional.</t>
    </r>
  </si>
  <si>
    <r>
      <t>·</t>
    </r>
    <r>
      <rPr>
        <sz val="7"/>
        <color rgb="FF000000"/>
        <rFont val="Times New Roman"/>
        <family val="1"/>
      </rPr>
      <t xml:space="preserve">        </t>
    </r>
    <r>
      <rPr>
        <sz val="9"/>
        <color rgb="FF000000"/>
        <rFont val="Calibri"/>
        <family val="2"/>
      </rPr>
      <t>Fortalecer los sistemas de información que permitan generar conocimiento del cambio climático y sus efectos a nivel regional y local.</t>
    </r>
  </si>
  <si>
    <r>
      <t>·</t>
    </r>
    <r>
      <rPr>
        <sz val="7"/>
        <color rgb="FF000000"/>
        <rFont val="Times New Roman"/>
        <family val="1"/>
      </rPr>
      <t xml:space="preserve">        </t>
    </r>
    <r>
      <rPr>
        <sz val="9"/>
        <color rgb="FF000000"/>
        <rFont val="Calibri"/>
        <family val="2"/>
      </rPr>
      <t>Realizar eventos de capacitación para la incorporación de cambio climático en los Planes de Desarrollo departamentales y municipales y en los Planes de Ordenamiento Territorial.</t>
    </r>
  </si>
  <si>
    <r>
      <t xml:space="preserve">PETACC </t>
    </r>
    <r>
      <rPr>
        <vertAlign val="subscript"/>
        <sz val="9"/>
        <color rgb="FF000000"/>
        <rFont val="Calibri"/>
        <family val="2"/>
        <scheme val="minor"/>
      </rPr>
      <t>t</t>
    </r>
    <r>
      <rPr>
        <sz val="9"/>
        <color rgb="FF000000"/>
        <rFont val="Calibri"/>
        <family val="2"/>
        <scheme val="minor"/>
      </rPr>
      <t xml:space="preserve"> = Porcentaje de entes territoriales asesorados en la incorporación, planificación y ejecución de cambio climático en los instrumentos de planificación territorial, en el tiempo t.</t>
    </r>
  </si>
  <si>
    <r>
      <t xml:space="preserve">ETACC </t>
    </r>
    <r>
      <rPr>
        <vertAlign val="subscript"/>
        <sz val="9"/>
        <color rgb="FF000000"/>
        <rFont val="Calibri"/>
        <family val="2"/>
        <scheme val="minor"/>
      </rPr>
      <t>t</t>
    </r>
    <r>
      <rPr>
        <sz val="9"/>
        <color rgb="FF000000"/>
        <rFont val="Calibri"/>
        <family val="2"/>
        <scheme val="minor"/>
      </rPr>
      <t xml:space="preserve"> = Número de entes territoriales efectivamente asesorados en la incorporación, planificación y ejecución de cambio climático en los instrumentos de planificación territorial, en el tiempo t.</t>
    </r>
  </si>
  <si>
    <r>
      <t xml:space="preserve">METACC </t>
    </r>
    <r>
      <rPr>
        <vertAlign val="subscript"/>
        <sz val="9"/>
        <color rgb="FF000000"/>
        <rFont val="Calibri"/>
        <family val="2"/>
        <scheme val="minor"/>
      </rPr>
      <t>t</t>
    </r>
    <r>
      <rPr>
        <sz val="9"/>
        <color rgb="FF000000"/>
        <rFont val="Calibri"/>
        <family val="2"/>
        <scheme val="minor"/>
      </rPr>
      <t xml:space="preserve"> = Meta de entes territoriales a ser asesorados en la incorporación, planificación y ejecución de cambio climático en los instrumentos de planificación territorial, en el tiempo t.</t>
    </r>
  </si>
  <si>
    <t>Meta de entes territoriales a ser asesorados en la incorporación, planificación y ejecución de cambio climático en los instrumentos de planificación territorial (METACC)</t>
  </si>
  <si>
    <t>Entes territoriales efectivamente asesorados en la incorporación, planificación y ejecución de cambio climático en los instrumentos de planificación territorial (ETACC)</t>
  </si>
  <si>
    <t>Porcentaje de entes territoriales asesorados en la incorporación, planificación y ejecución de cambio climático en los instrumentos de planificación territorial (PETACC)</t>
  </si>
  <si>
    <t>Detalle de acciones de asesoría realizadas en la vigencia (utilice tantas filas cuantas sean necesarias)</t>
  </si>
  <si>
    <t>Acciones</t>
  </si>
  <si>
    <t>Nombres de entidades territoriales</t>
  </si>
  <si>
    <t>Cuanto más cercano a cien por ciento, mayor es el cumplimiento de las metas establecidas en relación con la asesoría a los entes territoriales en la incorporación de cambio climático en los instrumentos de planificación territorial.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</si>
  <si>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entes territoriales asesorados en la incorporación de cambio climático en los instrumentos de planificación territorial (Versión 1.0).</t>
    </r>
    <r>
      <rPr>
        <sz val="9"/>
        <color rgb="FF000000"/>
        <rFont val="Calibri"/>
        <family val="2"/>
        <scheme val="minor"/>
      </rPr>
      <t xml:space="preserve"> Ministerio de Ambiente y Desarrollo Sostenible MADS, DGOAT-SINA y DCC.</t>
    </r>
  </si>
  <si>
    <t xml:space="preserve">Número de entes territoriales </t>
  </si>
  <si>
    <t>Porcentaje de suelos degradados en recuperación o rehabilitación</t>
  </si>
  <si>
    <t>Es la relación entre la superficie de suelos en restauración y en rehabilitación, con respecto a la meta de suelos en restauración y rehabilitación priorizadas por la Corporación.</t>
  </si>
  <si>
    <t>El indicador mide el cumplimiento de las metas de la Corporación en materia de restauración y rehabilitación de suelos, como contribución a la implementación regional de la Política de Gestión Sostenible del Suelo.</t>
  </si>
  <si>
    <t>Normas soporte:</t>
  </si>
  <si>
    <t>Ley 99 de 1993</t>
  </si>
  <si>
    <t>Decreto 1076 de 2015. Artículo 2.2.1.1.18.7. “En todo caso los propietarios están obligados a…… cooperar en las labores de prevención o corrección que adelante la autoridad ambiental competente”</t>
  </si>
  <si>
    <t>La estrategia transversal “Crecimiento Verde” del Plan Nacional de Desarrollo 2014-2018, “Todos por un nuevo país: Paz, Equidad y Educación”, tiene entre sus objetivos: “Proteger y asegurar el uso sostenible del capital natural y mejorar la calidad y la gobernanza ambiental”, y plantea como una de sus acciones prioritarias, aprobar e implementar la política para la gestión sostenible del suelo, “(…) a través de la cual se definirán los lineamientos para su uso sostenible relacionados con 1) promover la investigación, innovación y transferencia de tecnología para el conocimiento de los suelos, su conservación, recuperación, uso y manejo sostenible; 2) articular instrumentos normativos relacionados con la gestión del suelo y; 3) adelantar procesos de monitoreo y seguimiento a la calidad de los suelos”.</t>
  </si>
  <si>
    <t>Política de Gestión Sostenible del Suelo</t>
  </si>
  <si>
    <t>La Política de Gestión Sostenible del Suelo concibe los suelos como sistemas complejos y dinámicos, que se constituyen en componente fundamental del ambiente, y cumplen múltiples funciones vitales para la supervivencia humana y las relaciones sociales. Entre los servicios ecosistémicos asociados al suelo se destacan: producción de alimentos; filtrado e intercambio de gases; depuración de la contaminación; regulación climática e hídrica; ciclado de nutrientes; filtrado de agua; soporte para industria, infraestructura y turismo; entre otros.</t>
  </si>
  <si>
    <t>Los suelos hacen parte de la diversidad natural y biológica y están compuestos por minerales, agua, aire y organismos vivos; sus usos son esencialmente culturales, según las prácticas y las costumbres de los individuos y las comunidades, las cuales están predeterminadas por normas, reglas u orientaciones sociales, comunitarias o estatales.</t>
  </si>
  <si>
    <t>Así mismo, son indispensables y determinantes para la estructura y el funcionamiento de los ciclos del agua, del aire y de los nutrientes, así como para la biodiversidad. Esto en razón a que el suelo es parte esencial de los ciclos biogeoquímicos, en los cuales hay distribución, transporte, almacenamiento y transformación de materiales y energía necesarios para la vida en el planeta.</t>
  </si>
  <si>
    <t>A pesar de su importancia, el uso insostenible del suelo, entre otras actividades antrópicas, ocasiona su degradación, la cual resulta particularmente preocupante, por el efecto negativo en los ecosistemas, los organismos y las comunidades.</t>
  </si>
  <si>
    <t>Los procesos de degradación más relevantes en Colombia son la erosión, el sellamiento de suelos, la contaminación, la pérdida de la materia orgánica, la salinización, la compactación y la desertificación.</t>
  </si>
  <si>
    <t>Los procesos de recuperación o rehabilitación de suelos degradados deben dar cuenta de las acciones adelantadas para el mejoramiento de las condiciones del suelo (propiedades físicas, químicas y bilógicas) y las acciones para el monitoreo y seguimiento al mejoramiento de su calidad de acuerdo con las orientaciones establecidas en la Política para la Gestión Sostenible del Suelo. La Corporación partiendo de la información línea base disponible deberá identificar y priorizar las áreas con suelos degradados a intervenir, las cuales serán objeto de seguimiento al presente indicador.</t>
  </si>
  <si>
    <t>Entre la información línea base, se encuentra el mapa de degradación de suelos por erosión a escala 1:100.000 elaborado por el IDEAM y el MADS, los estudios de suelos e información del IGAC, las investigaciones desarrolladas por los Institutos de Investigación y las Universidades y la generada por las Corporaciones.</t>
  </si>
  <si>
    <t>Porcentaje de suelos degradados en recuperación o rehabilitación.</t>
  </si>
  <si>
    <r>
      <t xml:space="preserve">PSER </t>
    </r>
    <r>
      <rPr>
        <vertAlign val="subscript"/>
        <sz val="9"/>
        <color rgb="FF000000"/>
        <rFont val="Calibri"/>
        <family val="2"/>
        <scheme val="minor"/>
      </rPr>
      <t>t</t>
    </r>
    <r>
      <rPr>
        <sz val="9"/>
        <color rgb="FF000000"/>
        <rFont val="Calibri"/>
        <family val="2"/>
        <scheme val="minor"/>
      </rPr>
      <t xml:space="preserve"> = Porcentaje de suelos degradados en recuperación o rehabilitación, en el tiempo t.</t>
    </r>
  </si>
  <si>
    <r>
      <t xml:space="preserve">SER </t>
    </r>
    <r>
      <rPr>
        <vertAlign val="subscript"/>
        <sz val="9"/>
        <color rgb="FF000000"/>
        <rFont val="Calibri"/>
        <family val="2"/>
        <scheme val="minor"/>
      </rPr>
      <t>it</t>
    </r>
    <r>
      <rPr>
        <sz val="9"/>
        <color rgb="FF000000"/>
        <rFont val="Calibri"/>
        <family val="2"/>
        <scheme val="minor"/>
      </rPr>
      <t xml:space="preserve"> = Superficie de suelos degradados en recuperación o rehabilitación (ha), en el tiempo t.</t>
    </r>
  </si>
  <si>
    <r>
      <t xml:space="preserve">MSER </t>
    </r>
    <r>
      <rPr>
        <vertAlign val="subscript"/>
        <sz val="9"/>
        <color rgb="FF000000"/>
        <rFont val="Calibri"/>
        <family val="2"/>
        <scheme val="minor"/>
      </rPr>
      <t>it</t>
    </r>
    <r>
      <rPr>
        <sz val="9"/>
        <color rgb="FF000000"/>
        <rFont val="Calibri"/>
        <family val="2"/>
        <scheme val="minor"/>
      </rPr>
      <t xml:space="preserve"> = Meta de suelos degradados en recuperación o rehabilitación (ha), en el tiempo t.</t>
    </r>
  </si>
  <si>
    <t>Inversión asociada a recuperación o rehabilitación de suelos degradados (Millones de $)</t>
  </si>
  <si>
    <r>
      <t xml:space="preserve">IRSD </t>
    </r>
    <r>
      <rPr>
        <vertAlign val="subscript"/>
        <sz val="9"/>
        <color rgb="FF000000"/>
        <rFont val="Calibri"/>
        <family val="2"/>
        <scheme val="minor"/>
      </rPr>
      <t>t</t>
    </r>
    <r>
      <rPr>
        <sz val="9"/>
        <color rgb="FF000000"/>
        <rFont val="Calibri"/>
        <family val="2"/>
        <scheme val="minor"/>
      </rPr>
      <t xml:space="preserve"> = Inversión asociada a recuperación o rehabilitación de suelos degradados, en el año t.</t>
    </r>
  </si>
  <si>
    <r>
      <t xml:space="preserve">PDARSD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recuperación o rehabilitación de suelos degradados, en el año t.</t>
    </r>
  </si>
  <si>
    <t>Para su cálculo, se reporta la siguiente información:</t>
  </si>
  <si>
    <t>Meta de suelos degradados en recuperación o rehabilitación (ha)</t>
  </si>
  <si>
    <t>Áreas de suelos degradados en recuperación o rehabilitación (ha)</t>
  </si>
  <si>
    <t>Porcentaje de suelos degradados en recuperación o rehabilitación (C = B / A)</t>
  </si>
  <si>
    <t>(*) Adicione tantas filas cuantas sean necesarias.</t>
  </si>
  <si>
    <t xml:space="preserve">Tipo de acción </t>
  </si>
  <si>
    <t>Área de intervención (ha)</t>
  </si>
  <si>
    <t>Ppto. inicial</t>
  </si>
  <si>
    <t>Presupuesto Definitivo</t>
  </si>
  <si>
    <r>
      <t>Cuanto más cercano a cien por ciento, mayor es el cumplimiento de las metas establecidas por la Corporación en materia de recuperación o rehabilitación</t>
    </r>
    <r>
      <rPr>
        <b/>
        <sz val="9"/>
        <color rgb="FF000000"/>
        <rFont val="Calibri"/>
        <family val="2"/>
        <scheme val="minor"/>
      </rPr>
      <t xml:space="preserve"> </t>
    </r>
    <r>
      <rPr>
        <sz val="9"/>
        <color rgb="FF000000"/>
        <rFont val="Calibri"/>
        <family val="2"/>
        <scheme val="minor"/>
      </rPr>
      <t>de suelos degradados.</t>
    </r>
  </si>
  <si>
    <t>Se pueden presentar situaciones de orden operativo, financiero, político y social que pueden afectar los presupuestos y los cronogramas definidos en 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</si>
  <si>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suelos degradados en recuperación o rehabilitación. (Versión 1.0).</t>
    </r>
    <r>
      <rPr>
        <sz val="9"/>
        <color rgb="FF000000"/>
        <rFont val="Calibri"/>
        <family val="2"/>
        <scheme val="minor"/>
      </rPr>
      <t xml:space="preserve"> Ministerio de Ambiente y Desarrollo Sostenible MADS, DGOAT-SINA y DAASU.</t>
    </r>
  </si>
  <si>
    <t>Porcentaje de la superficie de áreas protegidas regionales declaradas, homologadas o recategorizadas, inscritas en el RUNAP</t>
  </si>
  <si>
    <t>Mide la superficie en hectáreas de las áreas protegidas regionales, declaradas homologadas o recategorizadas inscritas en el RUNAP, con respecto a la meta de áreas protegidas regionales definida en el Plan de Acción de la Corporación. Comprende las áreas protegidas tanto continentales como marinas, costeras e insulares.</t>
  </si>
  <si>
    <t>El indicador busca hacer seguimiento a la contribución de las CAR a la Política Nacional de Gestión Integral de la Biodiversidad y sus Servicios Ecosistémicos y específicamente a la estrategia de declaración de áreas protegidas.</t>
  </si>
  <si>
    <t>Contribución a la Meta del plan de desarrollo (Hectáreas de Áreas Protegidas declaradas en el SINAP)</t>
  </si>
  <si>
    <t>Resolución 1125 de 2015.</t>
  </si>
  <si>
    <t>Política Nacional de Gestión Integral de la Biodiversidad y sus Servicios Ecosistémicos.</t>
  </si>
  <si>
    <t>Ruta declaratoria de áreas protegidas del Sistema Nacional de Áreas Protegidas (SINAP).</t>
  </si>
  <si>
    <t>Plan Nacional de Desarrollo 2014-2018.</t>
  </si>
  <si>
    <t>El Convenio sobre Diversidad Biológica, aprobado por la Ley 165 de 1994, señala que los objetivos de conservación de la biodiversidad que se persiguen son: la conservación de la diversidad, la utilización sostenible de sus componentes y la participación justa y equitativa en los beneficios que se deriven del uso de recursos genéticos.</t>
  </si>
  <si>
    <t>La Decisión VII.28 de la Séptima Conferencia de las Partes -COP 7- del Convenio sobre Diversidad Biológica, aprobó el Programa Temático de Áreas Protegidas que confirma que es indispensable hacer esfuerzos para establecer y mantener sistemas de áreas protegidas, aplicando el enfoque ecosistémico con el objetivo de establecer y mantener sistemas completos, eficazmente manejados y ecológicamente representativos de áreas protegidas.</t>
  </si>
  <si>
    <r>
      <t xml:space="preserve">La Meta 11 de Aichi planteada en el marco del plan estratégico de biodiversidad definido en Nagoya establece que para </t>
    </r>
    <r>
      <rPr>
        <b/>
        <sz val="9"/>
        <color rgb="FF000000"/>
        <rFont val="Calibri"/>
        <family val="2"/>
        <scheme val="minor"/>
      </rPr>
      <t xml:space="preserve">2020, </t>
    </r>
    <r>
      <rPr>
        <sz val="9"/>
        <color rgb="FF000000"/>
        <rFont val="Calibri"/>
        <family val="2"/>
        <scheme val="minor"/>
      </rPr>
      <t xml:space="preserve">al menos el </t>
    </r>
    <r>
      <rPr>
        <b/>
        <sz val="9"/>
        <color rgb="FF000000"/>
        <rFont val="Calibri"/>
        <family val="2"/>
        <scheme val="minor"/>
      </rPr>
      <t xml:space="preserve">17 por ciento de las zonas terrestres </t>
    </r>
    <r>
      <rPr>
        <sz val="9"/>
        <color rgb="FF000000"/>
        <rFont val="Calibri"/>
        <family val="2"/>
        <scheme val="minor"/>
      </rPr>
      <t xml:space="preserve">y de aguas continentales y el </t>
    </r>
    <r>
      <rPr>
        <b/>
        <sz val="9"/>
        <color rgb="FF000000"/>
        <rFont val="Calibri"/>
        <family val="2"/>
        <scheme val="minor"/>
      </rPr>
      <t xml:space="preserve">10 por ciento de las zonas marinas y costeras, </t>
    </r>
    <r>
      <rPr>
        <sz val="9"/>
        <color rgb="FF000000"/>
        <rFont val="Calibri"/>
        <family val="2"/>
        <scheme val="minor"/>
      </rPr>
      <t xml:space="preserve">especialmente aquellas de particular importancia para la diversidad biológica y los servicios de los ecosistemas, </t>
    </r>
    <r>
      <rPr>
        <b/>
        <sz val="9"/>
        <color rgb="FF000000"/>
        <rFont val="Calibri"/>
        <family val="2"/>
        <scheme val="minor"/>
      </rPr>
      <t xml:space="preserve">se conservan por medio de sistemas de áreas protegidas administrados de manera eficaz y equitativa, ecológicamente representativos y bien conectados </t>
    </r>
    <r>
      <rPr>
        <sz val="9"/>
        <color rgb="FF000000"/>
        <rFont val="Calibri"/>
        <family val="2"/>
        <scheme val="minor"/>
      </rPr>
      <t>y otras medidas de conservación eficaces basadas en áreas, y están integradas en los paisajes terrestres y marinos más amplios.</t>
    </r>
  </si>
  <si>
    <t>En tal sentido, el Decreto 1076 de 2015 define un área protegida como una superficie definida geográficamente que haya sido designada, regulada y administrada a fin de alcanzar objetivos específicos de conservación.</t>
  </si>
  <si>
    <t>De acuerdo con el Decreto 1076 de 2015, las categorías de áreas protegidas son: Sistema de Parques Nacionales Naturales, Reserva Forestal Protectora Nacional, Distrito de Manejo Integrado Nacional, Reserva Forestal Protectora Regional, Distrito de Manejo Integrado Regional, Distrito de Conservación de Suelos, Área de Recreación y Reserva Natural de la Sociedad Civil.</t>
  </si>
  <si>
    <r>
      <t xml:space="preserve">PAPR </t>
    </r>
    <r>
      <rPr>
        <vertAlign val="subscript"/>
        <sz val="9"/>
        <color rgb="FF000000"/>
        <rFont val="Calibri"/>
        <family val="2"/>
        <scheme val="minor"/>
      </rPr>
      <t>t</t>
    </r>
    <r>
      <rPr>
        <sz val="9"/>
        <color rgb="FF000000"/>
        <rFont val="Calibri"/>
        <family val="2"/>
        <scheme val="minor"/>
      </rPr>
      <t xml:space="preserve"> = Porcentaje de áreas protegidas regionales declaradas, homologadas o recategorizadas, inscritas en el RUNAP, en el tiempo t.</t>
    </r>
  </si>
  <si>
    <r>
      <t xml:space="preserve">SAPR </t>
    </r>
    <r>
      <rPr>
        <vertAlign val="subscript"/>
        <sz val="9"/>
        <color rgb="FF000000"/>
        <rFont val="Calibri"/>
        <family val="2"/>
        <scheme val="minor"/>
      </rPr>
      <t>it</t>
    </r>
    <r>
      <rPr>
        <sz val="9"/>
        <color rgb="FF000000"/>
        <rFont val="Calibri"/>
        <family val="2"/>
        <scheme val="minor"/>
      </rPr>
      <t xml:space="preserve"> = Superficie de áreas protegidas regionales declaradas, homologadas o recategorizadas, inscritas en el RUNAP (ha), en el tiempo t.</t>
    </r>
  </si>
  <si>
    <r>
      <t xml:space="preserve">MAPR </t>
    </r>
    <r>
      <rPr>
        <vertAlign val="subscript"/>
        <sz val="9"/>
        <color rgb="FF000000"/>
        <rFont val="Calibri"/>
        <family val="2"/>
        <scheme val="minor"/>
      </rPr>
      <t>it</t>
    </r>
    <r>
      <rPr>
        <sz val="9"/>
        <color rgb="FF000000"/>
        <rFont val="Calibri"/>
        <family val="2"/>
        <scheme val="minor"/>
      </rPr>
      <t xml:space="preserve"> = Meta de áreas protegidas regionales declaradas, homologadas o recategorizadas, inscritas en el RUNAP (ha), en el tiempo t.</t>
    </r>
  </si>
  <si>
    <t>Continentales</t>
  </si>
  <si>
    <t>Meta de áreas protegidas regionales a ser homologadas o recategorizadas, e inscritas en el RUNAP en el cuatrienio (ha)</t>
  </si>
  <si>
    <t>(*) si aplica. Para evitar doble contabilidad, se clasifican en el grupo de áreas marinas, costeras e insulares, aquellas áreas protegidas con superficie tanto en áreas marinas y continentales.</t>
  </si>
  <si>
    <t>AREAS PROTEGIDAS CONTINENTALES</t>
  </si>
  <si>
    <t>Número de áreas protegidas en proceso de declaratoria (*)</t>
  </si>
  <si>
    <t>Meta de áreas inscritas en el RUNAP</t>
  </si>
  <si>
    <t>Sin iniciar</t>
  </si>
  <si>
    <t>FASE I: Preparación</t>
  </si>
  <si>
    <t>FASE II: Aprestamiento</t>
  </si>
  <si>
    <t>FASE III: Declaratoria o Ampliación</t>
  </si>
  <si>
    <t>(*) Ubique cada área protegida sólo en la última etapa que se encuentre</t>
  </si>
  <si>
    <t>La suma de las áreas protegidas debe ser igual a la meta de número de áreas protegidas en el cuatrienio</t>
  </si>
  <si>
    <t>Superficie de áreas protegidas en proceso de declaratoria (*)</t>
  </si>
  <si>
    <t>(*) Ubique la superficie de cada área protegida sólo en la última etapa que se encuentre</t>
  </si>
  <si>
    <t>La suma de las áreas protegidas debe ser igual a la meta de superficie de áreas protegidas en el cuatrienio.</t>
  </si>
  <si>
    <t>AREAS PROTEGIDAS MARINAS, COSTERAS E INSULARES</t>
  </si>
  <si>
    <t>Relación de áreas protegidas en proceso de declaración</t>
  </si>
  <si>
    <t>Nombre de área protegida</t>
  </si>
  <si>
    <t>Tipo (continental, marina, costera, insular)</t>
  </si>
  <si>
    <t>Categoría</t>
  </si>
  <si>
    <t>Superficie en acto administrativo (ha) (*)</t>
  </si>
  <si>
    <t>Superficie en shape (ha)(a)</t>
  </si>
  <si>
    <t>Estado de avance (b)</t>
  </si>
  <si>
    <t>Acto administrativo</t>
  </si>
  <si>
    <t>de declaratoria</t>
  </si>
  <si>
    <t>(a) superficie estimada</t>
  </si>
  <si>
    <t>(b) en preparación, en aprestamiento, en declaración y declarado. Si está declarado, escriba el número del acto administrativo correspondiente.</t>
  </si>
  <si>
    <t>Cuanto más cercano a cien por ciento, mayor es el cumplimiento de las metas establecidas por la Corporación en materia de declaración de nuevas áreas protegidas.</t>
  </si>
  <si>
    <t>Se pueden llegar a presentar superposiciones en áreas protegidas declaradas u homologadas, es decir, que sobre una misma área se hayan declarado una figura regional o una nacional, con distintas definiciones y regímenes de manejo. Para efectos del presente indicador sólo se cuantificará una vez el área, eliminando en el reporte de área las superposiciones, es decir, que se deberá contar solo una vez las áreas traslapadas.</t>
  </si>
  <si>
    <r>
      <t>Lo anterior teniendo en cuenta que el artículo 2.2.2.1.3.5 del Decreto 1076 de 2015 (artículo 26 del Decreto 2372 de 2010) contempla que “</t>
    </r>
    <r>
      <rPr>
        <i/>
        <sz val="9"/>
        <color rgb="FF000000"/>
        <rFont val="Calibri"/>
        <family val="2"/>
        <scheme val="minor"/>
      </rPr>
      <t>No podrán superponerse categorías de manejo de áreas públicas</t>
    </r>
    <r>
      <rPr>
        <sz val="9"/>
        <color rgb="FF000000"/>
        <rFont val="Calibri"/>
        <family val="2"/>
        <scheme val="minor"/>
      </rPr>
      <t xml:space="preserve">”. Por tal razón, recomendamos a las Autoridades Ambientales revisar la información oficial que se encuentra en el RUNAP y cotejarla con sus procesos de declaratoria para evitar traslapes que pueden llegar a limitar el registro de las áreas protegidas en el RUNAP. </t>
    </r>
  </si>
  <si>
    <r>
      <t>Hoja Metodológica de referencia:</t>
    </r>
    <r>
      <rPr>
        <sz val="9"/>
        <color rgb="FF000000"/>
        <rFont val="Calibri"/>
        <family val="2"/>
        <scheme val="minor"/>
      </rPr>
      <t xml:space="preserve"> MADS (2016). </t>
    </r>
    <r>
      <rPr>
        <i/>
        <sz val="9"/>
        <color rgb="FF000000"/>
        <rFont val="Calibri"/>
        <family val="2"/>
        <scheme val="minor"/>
      </rPr>
      <t>Hoja metodológica Porcentaje de la Superficie de áreas protegidas regionales declaradas, homologadas o recategorizadas, inscritas en el RUNAP (Versión 1.0).</t>
    </r>
    <r>
      <rPr>
        <sz val="9"/>
        <color rgb="FF000000"/>
        <rFont val="Calibri"/>
        <family val="2"/>
        <scheme val="minor"/>
      </rPr>
      <t xml:space="preserve"> Ministerio de Ambiente y Desarrollo Sostenible MADS y Parques Nacionales de Colombia.</t>
    </r>
  </si>
  <si>
    <t>Se recomienda a las Autoridades Ambientales enviar adicionalmente reportes cualitativos del avance de los procesos de declaratoria regionales de manera periódica (mensualmente) a Parques Nacionales Naturales de Colombia, dado que en el marco de la Coordinación del SINAP y Administración del RUNAP debe entregar el respectivo reporte oficial al DNP y diferentes entidades.</t>
  </si>
  <si>
    <t>Porcentaje de páramos delimitados por el MADS, con zonificación y régimen de usos adoptados por la CAR</t>
  </si>
  <si>
    <t>Es el porcentaje de páramos con zonificación y régimen de usos adoptados por la CAR, en relación con los páramos delimitados por el MADS en la jurisdicción de la Corporación.</t>
  </si>
  <si>
    <t>Mide el avance en la zonificación y en la determinación del régimen de usos, de las áreas de páramo delimitadas por el MADS, que están ubicados en la jurisdicción de la Corporación. De esta manera, el indicador busca hacer seguimiento a la contribución de las CAR a la ejecución de la Política Nacional de Gestión Integral de la Biodiversidad y sus Servicios Ecosistémicos.</t>
  </si>
  <si>
    <t>Ley 1753 de 2015</t>
  </si>
  <si>
    <t>Resolución 769 de 2002</t>
  </si>
  <si>
    <t>Resolución 839 de 2003</t>
  </si>
  <si>
    <t>Resolución 1128 de 2006</t>
  </si>
  <si>
    <t>Resolución 937 de 2011</t>
  </si>
  <si>
    <t>Los ecosistemas de páramos han sido reconocidos como áreas de especial importancia ecológica que cuentan con una protección especial por parte del Estado, toda vez que resultan de vital importancia por los servicios ecosistémicos que prestan a la población colombiana, especialmente los relacionados con la estabilidad de los ciclos climáticos e hidrológicos y con la regulación de los flujos de agua en cantidad y calidad.</t>
  </si>
  <si>
    <t>Por ello, el artículo 1° de la Ley 99 de 1993, establece entre los Principios Generales Ambientales que las zonas de páramos, subpáramos, los nacimientos de agua y las zonas de recarga de acuíferos serán objeto de protección especial.</t>
  </si>
  <si>
    <t>El artículo 173 de la Ley 1753 de 2015 determina que en las áreas delimitadas como páramos no se podrán adelantar actividades agropecuarias ni de exploración o explotación de recursos naturales no renovables, ni construcción de refinerías de hidrocarburos.</t>
  </si>
  <si>
    <t>El Parágrafo 3 del mencionado artículo establece que “dentro de los tres (3) años siguientes a la delimitación, las autoridades ambientales deberán zonificar y determinar el régimen de usos del área de páramo delimitada, de acuerdo con los lineamientos que para el efecto defina el Ministerio de Ambiente y Desarrollo Sostenible”.</t>
  </si>
  <si>
    <r>
      <t xml:space="preserve">PPDZRU </t>
    </r>
    <r>
      <rPr>
        <vertAlign val="subscript"/>
        <sz val="9"/>
        <color rgb="FF000000"/>
        <rFont val="Calibri"/>
        <family val="2"/>
        <scheme val="minor"/>
      </rPr>
      <t>t</t>
    </r>
    <r>
      <rPr>
        <sz val="9"/>
        <color rgb="FF000000"/>
        <rFont val="Calibri"/>
        <family val="2"/>
        <scheme val="minor"/>
      </rPr>
      <t xml:space="preserve"> = Porcentaje de los páramos delimitados por el MADS, a los cuales la CAR les expide el Acto Administrativo de zonificación y régimen de usos, en el tiempo t.</t>
    </r>
  </si>
  <si>
    <r>
      <t xml:space="preserve">PZRU </t>
    </r>
    <r>
      <rPr>
        <vertAlign val="subscript"/>
        <sz val="9"/>
        <color rgb="FF000000"/>
        <rFont val="Calibri"/>
        <family val="2"/>
        <scheme val="minor"/>
      </rPr>
      <t>it</t>
    </r>
    <r>
      <rPr>
        <sz val="9"/>
        <color rgb="FF000000"/>
        <rFont val="Calibri"/>
        <family val="2"/>
        <scheme val="minor"/>
      </rPr>
      <t xml:space="preserve"> = Número de páramos previamente delimitados por el MADS en la jurisdicción de la CAR, a los cuales la CAR les expide el Acto Administrativo de zonificación y régimen de usos, en el tiempo t.</t>
    </r>
  </si>
  <si>
    <r>
      <t xml:space="preserve">PD </t>
    </r>
    <r>
      <rPr>
        <vertAlign val="subscript"/>
        <sz val="9"/>
        <color rgb="FF000000"/>
        <rFont val="Calibri"/>
        <family val="2"/>
        <scheme val="minor"/>
      </rPr>
      <t>it</t>
    </r>
    <r>
      <rPr>
        <sz val="9"/>
        <color rgb="FF000000"/>
        <rFont val="Calibri"/>
        <family val="2"/>
        <scheme val="minor"/>
      </rPr>
      <t xml:space="preserve"> = Número de páramos delimitados por el MADS en la jurisdicción de la CAR, en el tiempo t.</t>
    </r>
  </si>
  <si>
    <t>Reporte de avance</t>
  </si>
  <si>
    <t>Etapa</t>
  </si>
  <si>
    <t>Páramos delimitados por el MADS (número) ubicados en la jurisdicción de la Corporación</t>
  </si>
  <si>
    <t>Actos Administrativos de la CAR que adoptan la Zonificación y régimen de usos de páramos (número)</t>
  </si>
  <si>
    <t>Cuanto más cercano a cien por ciento, mayor es el cumplimiento de las metas de la autoridad ambiental en la gestión de paramos ubicados en la jurisdicción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</si>
  <si>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páramos delimitados, con zonificación y régimen de usos (Versión 1.0).</t>
    </r>
    <r>
      <rPr>
        <sz val="9"/>
        <color rgb="FF000000"/>
        <rFont val="Calibri"/>
        <family val="2"/>
        <scheme val="minor"/>
      </rPr>
      <t xml:space="preserve"> Ministerio de Ambiente y Desarrollo Sostenible MADS, DGOAT-SINA y DBBSE.</t>
    </r>
  </si>
  <si>
    <t>Observaciones.</t>
  </si>
  <si>
    <t>Porcentaje de avance en la formulación del Plan de Ordenación Forestal</t>
  </si>
  <si>
    <t>Es el porcentaje de avance en la formulación del Plan de Ordenación Forestal, con respecto a la meta de Ordenación Forestal definida en el Plan de Acción de la Corporación.</t>
  </si>
  <si>
    <t>Mide el avance del Plan de Ordenación Forestal, con respecto a la meta de Ordenación Forestal definida en el Plan de Acción de la Corporación. De esta manera, el indicador busca hacer seguimiento a la contribución de las CAR a la Política Nacional de Gestión Integral de la Biodiversidad y sus Servicios Ecosistémicos, así como a los instrumentos de política relacionados con el recurso forestal.</t>
  </si>
  <si>
    <r>
      <t>·</t>
    </r>
    <r>
      <rPr>
        <sz val="7"/>
        <color rgb="FF000000"/>
        <rFont val="Times New Roman"/>
        <family val="1"/>
      </rPr>
      <t xml:space="preserve">        </t>
    </r>
    <r>
      <rPr>
        <sz val="9"/>
        <color rgb="FF000000"/>
        <rFont val="Calibri"/>
        <family val="2"/>
      </rPr>
      <t>Ley 2ª de 1959</t>
    </r>
  </si>
  <si>
    <r>
      <t>·</t>
    </r>
    <r>
      <rPr>
        <sz val="7"/>
        <color rgb="FF000000"/>
        <rFont val="Times New Roman"/>
        <family val="1"/>
      </rPr>
      <t xml:space="preserve">        </t>
    </r>
    <r>
      <rPr>
        <sz val="9"/>
        <color rgb="FF000000"/>
        <rFont val="Calibri"/>
        <family val="2"/>
      </rPr>
      <t>Ley 99 de 1993</t>
    </r>
  </si>
  <si>
    <r>
      <t>·</t>
    </r>
    <r>
      <rPr>
        <sz val="7"/>
        <color rgb="FF000000"/>
        <rFont val="Times New Roman"/>
        <family val="1"/>
      </rPr>
      <t xml:space="preserve">        </t>
    </r>
    <r>
      <rPr>
        <sz val="9"/>
        <color rgb="FF000000"/>
        <rFont val="Calibri"/>
        <family val="2"/>
      </rPr>
      <t>Decreto-Ley 2811 de 1974.</t>
    </r>
  </si>
  <si>
    <r>
      <t>·</t>
    </r>
    <r>
      <rPr>
        <sz val="7"/>
        <color rgb="FF000000"/>
        <rFont val="Times New Roman"/>
        <family val="1"/>
      </rPr>
      <t xml:space="preserve">        </t>
    </r>
    <r>
      <rPr>
        <sz val="9"/>
        <color rgb="FF000000"/>
        <rFont val="Calibri"/>
        <family val="2"/>
      </rPr>
      <t>Decreto 1076 de 2015.</t>
    </r>
  </si>
  <si>
    <t>Los artículos 8°, 79 y 80 de la Constitución Política de Colombia, señalan que es deber del Estado proteger la diversidad e integridad del ambiente, conservar las áreas de especial importancia ecológica, fomentar la educación para el logro de estos fines, planificar el manejo y aprovechamiento de los recursos naturales para garantizar su desarrollo sostenible, su conservación, restauración o sustitución.</t>
  </si>
  <si>
    <t>El Plan de ordenación forestal es el estudio elaborado por las Corporaciones que, fundamentado en la descripción de los aspectos bióticos, abióticos, sociales y económicos, tiene por objeto asegurar que el interesado en utilizar el recurso en un área forestal productora, desarrolle su actividad en forma planificada para así garantizar el manejo adecuado y el aprovechamiento sostenible del recurso</t>
  </si>
  <si>
    <r>
      <t xml:space="preserve">PAPOF </t>
    </r>
    <r>
      <rPr>
        <vertAlign val="subscript"/>
        <sz val="9"/>
        <color rgb="FF000000"/>
        <rFont val="Calibri"/>
        <family val="2"/>
        <scheme val="minor"/>
      </rPr>
      <t>t</t>
    </r>
    <r>
      <rPr>
        <sz val="9"/>
        <color rgb="FF000000"/>
        <rFont val="Calibri"/>
        <family val="2"/>
        <scheme val="minor"/>
      </rPr>
      <t xml:space="preserve"> = Porcentaje de avance en la formulación del Plan de Ordenación Forestal, en el tiempo t.</t>
    </r>
  </si>
  <si>
    <r>
      <t xml:space="preserve">APOF </t>
    </r>
    <r>
      <rPr>
        <vertAlign val="subscript"/>
        <sz val="9"/>
        <color rgb="FF000000"/>
        <rFont val="Calibri"/>
        <family val="2"/>
        <scheme val="minor"/>
      </rPr>
      <t>it</t>
    </r>
    <r>
      <rPr>
        <sz val="9"/>
        <color rgb="FF000000"/>
        <rFont val="Calibri"/>
        <family val="2"/>
        <scheme val="minor"/>
      </rPr>
      <t xml:space="preserve"> = Superficie de avance en la formulación del Plan de Ordenación Forestal (ha), en el tiempo t.</t>
    </r>
  </si>
  <si>
    <r>
      <t xml:space="preserve">MAPOF </t>
    </r>
    <r>
      <rPr>
        <vertAlign val="subscript"/>
        <sz val="9"/>
        <color rgb="FF000000"/>
        <rFont val="Calibri"/>
        <family val="2"/>
        <scheme val="minor"/>
      </rPr>
      <t>it</t>
    </r>
    <r>
      <rPr>
        <sz val="9"/>
        <color rgb="FF000000"/>
        <rFont val="Calibri"/>
        <family val="2"/>
        <scheme val="minor"/>
      </rPr>
      <t xml:space="preserve"> = Meta de avance en la formulación del Plan de Ordenación Forestal (ha), en el tiempo t.</t>
    </r>
  </si>
  <si>
    <t>Meta de nuevas hectáreas forestales a ser ordenadas en el Plan de Ordenación Forestal en el cuatrienio (ha)</t>
  </si>
  <si>
    <t>Meta de hectáreas forestales a ser actualizadas en el Plan de Ordenación Forestal en el cuatrienio (ha) -si aplica-</t>
  </si>
  <si>
    <t>Meta: hectáreas forestales sujeto de ordenación en el cuatrienio (ha) (B+C)</t>
  </si>
  <si>
    <t>Superficie a ser ordenada en el Plan de Ordenación Forestal (*)</t>
  </si>
  <si>
    <t>Meta: hectáreas forestales sujeto de ordenación (a)</t>
  </si>
  <si>
    <t>En formulación</t>
  </si>
  <si>
    <t>En actualización</t>
  </si>
  <si>
    <t>Plan forestal adoptado</t>
  </si>
  <si>
    <t>(*) Ubique cada superficie sólo en la última etapa que se encuentre</t>
  </si>
  <si>
    <t>La suma de la superficie de las áreas en proceso de ordenación debe ser igual a la meta de hectáreas forestales a ser ordenadas.</t>
  </si>
  <si>
    <t>Relación de áreas a ser ordenadas en el Plan de Ordenación Forestal</t>
  </si>
  <si>
    <t>Nombre del área a ser ordenada</t>
  </si>
  <si>
    <t>Municipios donde se ubica</t>
  </si>
  <si>
    <t>Superficie (ha)</t>
  </si>
  <si>
    <t>Estado de avance (a)</t>
  </si>
  <si>
    <t>Acto administrativo de adopción</t>
  </si>
  <si>
    <t>(a) en formulación, en actualización, en adopción, adoptado. Si está adoptado, escriba el número del acto administrativo correspondiente.</t>
  </si>
  <si>
    <t>Cuanto más cercano a cien por ciento, mayor es el cumplimiento de las metas establecidas por la Corporación en materia de ordenación de las áreas forestales.</t>
  </si>
  <si>
    <r>
      <t>Hoja Metodológica de referencia:</t>
    </r>
    <r>
      <rPr>
        <sz val="9"/>
        <color rgb="FF000000"/>
        <rFont val="Calibri"/>
        <family val="2"/>
        <scheme val="minor"/>
      </rPr>
      <t xml:space="preserve"> MADS (2016). </t>
    </r>
    <r>
      <rPr>
        <i/>
        <sz val="9"/>
        <color rgb="FF000000"/>
        <rFont val="Calibri"/>
        <family val="2"/>
        <scheme val="minor"/>
      </rPr>
      <t>Hoja metodológica Porcentaje de avance en la formulación del Plan de Ordenación Forestal (Versión 1.0).</t>
    </r>
    <r>
      <rPr>
        <sz val="9"/>
        <color rgb="FF000000"/>
        <rFont val="Calibri"/>
        <family val="2"/>
        <scheme val="minor"/>
      </rPr>
      <t xml:space="preserve"> Ministerio de Ambiente y Desarrollo Sostenible MADS, DGOAT-SINA y DBBSE.</t>
    </r>
  </si>
  <si>
    <t>Porcentaje de áreas protegidas con planes de manejo en ejecución</t>
  </si>
  <si>
    <t xml:space="preserve">Descripción del Indicador </t>
  </si>
  <si>
    <t>Es la relación entre el número de áreas protegidas con planes de manejo en ejecución y el número de áreas protegidas regionales en jurisdicción de la Corporación registradas en el RUNAP, cuya administración es responsabilidad de la autoridad ambiental. Comprende áreas protegidas tanto continentales como marinas, costeras e insulares.</t>
  </si>
  <si>
    <t>El indicador mide que la autoridad ambiental realice acciones dirigidas a la implementación de los planes de manejo de las áreas protegidas, cuya administración es responsabilidad de la autoridad ambiental. De esta manera, la Corporación contribuye a la ejecución a nivel regional de la Política Nacional de Gestión de la Biodiversidad y sus Servicios Ecosistémicos.</t>
  </si>
  <si>
    <t>Política Nacional de Gestión Integral de la Biodiversidad y sus Servicios Ecosistémicos</t>
  </si>
  <si>
    <t>El mencionado Decreto, establece las categorías de áreas protegidas nacionales y regionales.</t>
  </si>
  <si>
    <t>Adicionalmente, el Decreto ibídem, establece que cada una de las áreas protegidas que integran el SINAP contarán con un plan de manejo que será el principal instrumento de planificación que orienta su gestión de conservación para un periodo de cinco (5) años de manera que se evidencien resultados frente al logro de los objetivos de conservación que motivaron su designación y su contribución al desarrollo del SINAP. Este plan deberá formularse dentro del año siguiente a la declaratoria o en el caso de las áreas existentes que se integren al SINAP dentro del año siguiente al registro.</t>
  </si>
  <si>
    <t>Indicador Porcentaje de áreas protegidas con planes de manejo en ejecución</t>
  </si>
  <si>
    <r>
      <t xml:space="preserve">PAPME </t>
    </r>
    <r>
      <rPr>
        <vertAlign val="subscript"/>
        <sz val="9"/>
        <color rgb="FF000000"/>
        <rFont val="Calibri"/>
        <family val="2"/>
        <scheme val="minor"/>
      </rPr>
      <t>t</t>
    </r>
    <r>
      <rPr>
        <sz val="9"/>
        <color rgb="FF000000"/>
        <rFont val="Calibri"/>
        <family val="2"/>
        <scheme val="minor"/>
      </rPr>
      <t xml:space="preserve"> = Porcentaje de áreas protegidas con planes de manejo en ejecución, en el tiempo t.</t>
    </r>
  </si>
  <si>
    <r>
      <t xml:space="preserve">APME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con planes de manejo en ejecución, en el tiempo t.</t>
    </r>
  </si>
  <si>
    <r>
      <t xml:space="preserve">APCAR </t>
    </r>
    <r>
      <rPr>
        <vertAlign val="subscript"/>
        <sz val="9"/>
        <color rgb="FF000000"/>
        <rFont val="Calibri"/>
        <family val="2"/>
        <scheme val="minor"/>
      </rPr>
      <t>it</t>
    </r>
    <r>
      <rPr>
        <sz val="9"/>
        <color rgb="FF000000"/>
        <rFont val="Calibri"/>
        <family val="2"/>
        <scheme val="minor"/>
      </rPr>
      <t xml:space="preserve"> = Número de áreas protegidas </t>
    </r>
    <r>
      <rPr>
        <i/>
        <sz val="9"/>
        <color rgb="FF000000"/>
        <rFont val="Calibri"/>
        <family val="2"/>
        <scheme val="minor"/>
      </rPr>
      <t>i</t>
    </r>
    <r>
      <rPr>
        <sz val="9"/>
        <color rgb="FF000000"/>
        <rFont val="Calibri"/>
        <family val="2"/>
        <scheme val="minor"/>
      </rPr>
      <t xml:space="preserve"> cuya administración es responsabilidad de la Corporación Autónoma Regional, en el tiempo t.</t>
    </r>
  </si>
  <si>
    <t>Inversión asociada a la ejecución de los planes de manejo de áreas protegidas</t>
  </si>
  <si>
    <r>
      <t xml:space="preserve">IPMAP </t>
    </r>
    <r>
      <rPr>
        <vertAlign val="subscript"/>
        <sz val="9"/>
        <color rgb="FF000000"/>
        <rFont val="Calibri"/>
        <family val="2"/>
        <scheme val="minor"/>
      </rPr>
      <t>t</t>
    </r>
    <r>
      <rPr>
        <sz val="9"/>
        <color rgb="FF000000"/>
        <rFont val="Calibri"/>
        <family val="2"/>
        <scheme val="minor"/>
      </rPr>
      <t xml:space="preserve"> = Inversión asociada a la ejecución de los planes de manejo de las áreas protegidas a cargo de la Corporación Autónoma Regional, en el año t.</t>
    </r>
  </si>
  <si>
    <r>
      <t xml:space="preserve">PDAP </t>
    </r>
    <r>
      <rPr>
        <vertAlign val="subscript"/>
        <sz val="9"/>
        <color rgb="FF000000"/>
        <rFont val="Calibri"/>
        <family val="2"/>
        <scheme val="minor"/>
      </rPr>
      <t>i</t>
    </r>
    <r>
      <rPr>
        <sz val="9"/>
        <color rgb="FF000000"/>
        <rFont val="Calibri"/>
        <family val="2"/>
        <scheme val="minor"/>
      </rPr>
      <t xml:space="preserve"> = Presupuesto definitivo asociado a la ejecución del plan de manejo del área protegida i, en el año t.</t>
    </r>
  </si>
  <si>
    <t>VARIABLE</t>
  </si>
  <si>
    <t>CONTINENTALES</t>
  </si>
  <si>
    <t>MARINAS, COSTERAS E INSULARES</t>
  </si>
  <si>
    <t>TOTAL</t>
  </si>
  <si>
    <t xml:space="preserve">Número de áreas protegidas cuya administración es responsabilidad de la Corporación Autónoma Regional </t>
  </si>
  <si>
    <t>Número de áreas protegidas con plan de manejo adoptado</t>
  </si>
  <si>
    <t>Número de áreas protegidas con plan de manejo en ejecución</t>
  </si>
  <si>
    <t>Inversión asociada a la ejecución de los planes de manejo de áreas protegidas (Millones de $)</t>
  </si>
  <si>
    <t>Nombre de AP</t>
  </si>
  <si>
    <t>Categoría de AP</t>
  </si>
  <si>
    <t>Ppto.</t>
  </si>
  <si>
    <t>Inicial</t>
  </si>
  <si>
    <t>Presupuesto</t>
  </si>
  <si>
    <t>Definitivo</t>
  </si>
  <si>
    <t>Cuanto más cercano a cien por ciento, mayores son las acciones que la autoridad ambiental realiza para la ejecución de los planes de manejo de las áreas protegidas que están a cargo de la Corporación Autónoma Regional.</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</si>
  <si>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protegidas con planes de manejo en ejecución (Versión 1.0).</t>
    </r>
    <r>
      <rPr>
        <sz val="9"/>
        <color rgb="FF000000"/>
        <rFont val="Calibri"/>
        <family val="2"/>
        <scheme val="minor"/>
      </rPr>
      <t xml:space="preserve"> Ministerio de Ambiente y Desarrollo Sostenible y Parques Nacionales Naturales.</t>
    </r>
  </si>
  <si>
    <t>Se recomienda a las autoridades ambientales que una vez el plan de manejo ya esté aprobado y soportado bajo acto administrativo este sea cargado en la Plataforma del RUNAP. http://runap.parquesnacionales.gov.co)</t>
  </si>
  <si>
    <t>Porcentaje de especies amenazadas con medidas de conservación y manejo en ejecución</t>
  </si>
  <si>
    <t>Es la relación entre el número de especies amenazadas con medidas de conservación y manejo en ejecución y el número de especies que cuentan con medidas de manejo formuladas, tanto para fauna y flora como en el medio continental y marino.</t>
  </si>
  <si>
    <t>El indicador mide que la autoridad ambiental realice acciones dirigidas a la implementación de las medidas de conservación y manejo de especies amenazadas. De esta manera, la Corporación contribuye a la ejecución a nivel regional de la Política Nacional de Gestión de la Biodiversidad y sus Servicios Ecosistémicos, así como de las Metas Aichi.</t>
  </si>
  <si>
    <t>Decreto 1071 de 2015, compilatorio del Decreto 1124 de 2013, por el cual se adopta el Plan de Acción Nacional para la Conservación y Manejo de Tiburones, Rayas y Quimeras de Colombia – PAN Tiburones Colombia</t>
  </si>
  <si>
    <t>Resolución 2210 de 2010</t>
  </si>
  <si>
    <t>Resolución 0192 de 2014</t>
  </si>
  <si>
    <t>El Plan Estratégico para la Diversidad Biológica 2011-2020 y las Metas de Aichi se agrupan en los siguientes objetivos estratégicos:</t>
  </si>
  <si>
    <r>
      <t>A.</t>
    </r>
    <r>
      <rPr>
        <sz val="7"/>
        <color rgb="FF000000"/>
        <rFont val="Times New Roman"/>
        <family val="1"/>
      </rPr>
      <t xml:space="preserve">    </t>
    </r>
    <r>
      <rPr>
        <sz val="9"/>
        <color rgb="FF000000"/>
        <rFont val="Calibri"/>
        <family val="2"/>
      </rPr>
      <t>Abordar las causas subyacentes de la pérdida de diversidad biológica mediante la incorporación de la diversidad biológica en todos los ámbitos gubernamentales y de la sociedad.</t>
    </r>
  </si>
  <si>
    <r>
      <t>B.</t>
    </r>
    <r>
      <rPr>
        <sz val="7"/>
        <color rgb="FF000000"/>
        <rFont val="Times New Roman"/>
        <family val="1"/>
      </rPr>
      <t xml:space="preserve">    </t>
    </r>
    <r>
      <rPr>
        <sz val="9"/>
        <color rgb="FF000000"/>
        <rFont val="Calibri"/>
        <family val="2"/>
      </rPr>
      <t>Reducir las presiones directas sobre la diversidad biológica y promover la utilización sostenible.</t>
    </r>
  </si>
  <si>
    <r>
      <t>C.</t>
    </r>
    <r>
      <rPr>
        <sz val="7"/>
        <color rgb="FF000000"/>
        <rFont val="Times New Roman"/>
        <family val="1"/>
      </rPr>
      <t xml:space="preserve">    </t>
    </r>
    <r>
      <rPr>
        <sz val="9"/>
        <color rgb="FF000000"/>
        <rFont val="Calibri"/>
        <family val="2"/>
      </rPr>
      <t>Mejorar la situación de la diversidad biológica salvaguardando los ecosistemas, las especies y la diversidad genética.</t>
    </r>
  </si>
  <si>
    <r>
      <t>D.</t>
    </r>
    <r>
      <rPr>
        <sz val="7"/>
        <color rgb="FF000000"/>
        <rFont val="Times New Roman"/>
        <family val="1"/>
      </rPr>
      <t xml:space="preserve">    </t>
    </r>
    <r>
      <rPr>
        <sz val="9"/>
        <color rgb="FF000000"/>
        <rFont val="Calibri"/>
        <family val="2"/>
      </rPr>
      <t>Aumentar los beneficios de la diversidad biológica y los servicios de los ecosistemas para todos</t>
    </r>
  </si>
  <si>
    <t>La Resolución 192 de 2014 define Especie Amenazada, como aquella que ha sido declarada como tal por Tratados o Convenios Internacionales aprobados y ratificados por Colombia o haya sido declarada en alguna categoría de amenaza por el Ministerio de Ambiente y Desarrollo Sostenible.</t>
  </si>
  <si>
    <t>Especie en Peligro Crítico (CR): Aquellas que están enfrentando un riesgo de extinción extremadamente alto en estado de vida silvestre.</t>
  </si>
  <si>
    <t>Especie en Peligro (EN): Aquellas que están enfrentando un riesgo de extinción muy alto en estado de vida silvestre.</t>
  </si>
  <si>
    <t>Especie Vulnerable (VU): Aquellas que están enfrentando un riesgo de extinción alto en estado de vida silvestre.</t>
  </si>
  <si>
    <t>Adicionalmente, la Resolución 192 de 2014 establece que “el Ministerio de Ambiente y Desarrollo Sostenible en conjunto con las demás entidades del SINA, definirán las medidas de conservación y manejo de las especies amenazadas, sin perjuicio de las funciones y competencias asignadas a otras entidades públicas”</t>
  </si>
  <si>
    <t>Indicador Porcentaje de especies amenazadas con medidas de manejo en ejecución</t>
  </si>
  <si>
    <t xml:space="preserve"> x 100</t>
  </si>
  <si>
    <r>
      <t xml:space="preserve">PEAMME </t>
    </r>
    <r>
      <rPr>
        <vertAlign val="subscript"/>
        <sz val="9"/>
        <color rgb="FF000000"/>
        <rFont val="Calibri"/>
        <family val="2"/>
        <scheme val="minor"/>
      </rPr>
      <t>t</t>
    </r>
    <r>
      <rPr>
        <sz val="9"/>
        <color rgb="FF000000"/>
        <rFont val="Calibri"/>
        <family val="2"/>
        <scheme val="minor"/>
      </rPr>
      <t xml:space="preserve"> = Porcentaje de especies amenazadas con medidas de conservación y manejo en ejecución, en tiempo t.</t>
    </r>
  </si>
  <si>
    <r>
      <t xml:space="preserve">EAMME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en ejecución, en el tiempo t.</t>
    </r>
  </si>
  <si>
    <r>
      <t xml:space="preserve">EAMMF </t>
    </r>
    <r>
      <rPr>
        <vertAlign val="subscript"/>
        <sz val="9"/>
        <color rgb="FF000000"/>
        <rFont val="Calibri"/>
        <family val="2"/>
        <scheme val="minor"/>
      </rPr>
      <t>it</t>
    </r>
    <r>
      <rPr>
        <sz val="9"/>
        <color rgb="FF000000"/>
        <rFont val="Calibri"/>
        <family val="2"/>
        <scheme val="minor"/>
      </rPr>
      <t xml:space="preserve"> = Número de especies amenazadas </t>
    </r>
    <r>
      <rPr>
        <i/>
        <sz val="9"/>
        <color rgb="FF000000"/>
        <rFont val="Calibri"/>
        <family val="2"/>
        <scheme val="minor"/>
      </rPr>
      <t>i</t>
    </r>
    <r>
      <rPr>
        <sz val="9"/>
        <color rgb="FF000000"/>
        <rFont val="Calibri"/>
        <family val="2"/>
        <scheme val="minor"/>
      </rPr>
      <t xml:space="preserve"> con medidas de conservación y manejo formuladas, en el tiempo t.</t>
    </r>
  </si>
  <si>
    <t>Inversión asociada a la ejecución de las medidas de conservación y manejo de especies amenazadas</t>
  </si>
  <si>
    <r>
      <t xml:space="preserve">IMMEA </t>
    </r>
    <r>
      <rPr>
        <vertAlign val="subscript"/>
        <sz val="9"/>
        <color rgb="FF000000"/>
        <rFont val="Calibri"/>
        <family val="2"/>
        <scheme val="minor"/>
      </rPr>
      <t>t</t>
    </r>
    <r>
      <rPr>
        <sz val="9"/>
        <color rgb="FF000000"/>
        <rFont val="Calibri"/>
        <family val="2"/>
        <scheme val="minor"/>
      </rPr>
      <t xml:space="preserve"> = Inversión asociada a la ejecución de las medidas de conservación y manejo de especies amenazadas, en el año t.</t>
    </r>
  </si>
  <si>
    <r>
      <t xml:space="preserve">PDEA </t>
    </r>
    <r>
      <rPr>
        <vertAlign val="subscript"/>
        <sz val="9"/>
        <color rgb="FF000000"/>
        <rFont val="Calibri"/>
        <family val="2"/>
        <scheme val="minor"/>
      </rPr>
      <t>i</t>
    </r>
    <r>
      <rPr>
        <sz val="9"/>
        <color rgb="FF000000"/>
        <rFont val="Calibri"/>
        <family val="2"/>
        <scheme val="minor"/>
      </rPr>
      <t xml:space="preserve"> = Presupuesto definitivo asociado a la ejecución de medidas de conservación y manejo de la especie amenazada i, en el año t.</t>
    </r>
  </si>
  <si>
    <t>ESPECIES AMENAZADAS CONTINENTALES</t>
  </si>
  <si>
    <t>ESPECIES AMENAZADAS MARINAS</t>
  </si>
  <si>
    <t>FLORA</t>
  </si>
  <si>
    <t>FAUNA</t>
  </si>
  <si>
    <t>CR</t>
  </si>
  <si>
    <t>EN</t>
  </si>
  <si>
    <t>VU</t>
  </si>
  <si>
    <t>Número de especies amenazadas presentes en la jurisdicción</t>
  </si>
  <si>
    <t>Número de especies amenazadas con medidas de conservación y manejo formulado</t>
  </si>
  <si>
    <t>Número de especies amenazadas con medidas de conservación y manejo en ejecución</t>
  </si>
  <si>
    <t>(CR) Especie en peligro crítico</t>
  </si>
  <si>
    <t>(EN) Especie en peligro</t>
  </si>
  <si>
    <t>(VU) Especie vulnerable</t>
  </si>
  <si>
    <t>Inversión asociada a la ejecución de las medidas de conservación y manejo de especies amenazadas (Millones de $)</t>
  </si>
  <si>
    <t>Tipo (Continental o marina)</t>
  </si>
  <si>
    <t>Tipo (Flora o fauna)</t>
  </si>
  <si>
    <t>Nombre (común y/o científico)</t>
  </si>
  <si>
    <t>Cuanto más cercano a cien por ciento, mayores son las acciones que la autoridad ambiental realiza para la ejecución de las medidas de conservación y manejo de las especies amenazadas que cuentan con plan de manejo, dadas las prioridades regionales que se han definido en este campo.</t>
  </si>
  <si>
    <t>Ministerio de Ambiente y Desarrollo Sostenible - MADS</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</si>
  <si>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amenazadas con medidas de manejo en ejecución (Versión 1.0).</t>
    </r>
    <r>
      <rPr>
        <sz val="9"/>
        <color rgb="FF000000"/>
        <rFont val="Calibri"/>
        <family val="2"/>
        <scheme val="minor"/>
      </rPr>
      <t xml:space="preserve"> Ministerio de Ambiente y Desarrollo Sostenible MADS, DGOAT-SINA, DBBSE y DAMCRA.</t>
    </r>
  </si>
  <si>
    <t>- La formulación de las medidas de conservación y manejo estaran a cargo del MADS y/o de las CARs.</t>
  </si>
  <si>
    <t>- Como limitación tambien se identifica la información disponible que sobre estas especies pueda tener cada CAR.</t>
  </si>
  <si>
    <t>Porcentaje de especies invasoras con medidas de prevención, control y manejo en ejecución</t>
  </si>
  <si>
    <t>Es la relación entre el número de especies invasoras con medidas de prevención, control y manejo en ejecución y el número de especies que cuentan con medidas de prevención, control y manejo formulado, tanto para fauna y flora como en el medio continental y marino.</t>
  </si>
  <si>
    <t>El indicador mide que la autoridad ambiental realice acciones dirigidas a la implementación de las medidas de prevención, control y manejo de especies invasoras. De esta manera, la Corporación contribuye a la ejecución a nivel regional de la Política Nacional de Gestión de la Biodiversidad y sus Servicios Ecosistémicos, así como al cumplimiento de las Metas Aichi.</t>
  </si>
  <si>
    <t>Resolución 848 de 2008, especies exóticas invasoras.</t>
  </si>
  <si>
    <t>Resolución 132 de 2010, pez león.</t>
  </si>
  <si>
    <t>Resolución 207 de 2010, pez león y caracol tigre.</t>
  </si>
  <si>
    <t>Resolución 654 de 2011, caracol gigante africano.</t>
  </si>
  <si>
    <t>Resolución 675 de 2013, adopta el Plan y Protocolo de manejo del pez león.</t>
  </si>
  <si>
    <t>Plan de Acción para la Prevención, Manejo y Control de las Especies Introducidas, Trasplantadas e Invasoras.</t>
  </si>
  <si>
    <t>Baptiste M.P., Castaño N., Cárdenas D., Gutiérrez F. P., Gil D.L. y Lasso C.A. (eds). 2010. Análisis de riesgo y propuesta de categorización de especies introducidas para Colombia. Instituto de Investigación de Recursos Biológicos Alexander von Humboldt. Bogotá, D. C., Colombia. 200 p.</t>
  </si>
  <si>
    <t>Las especies invasoras, son la segunda causa de pérdida de biodiversidad en el mundo, ya que afectan su funcionalidad y estructura además de traer consecuencias de alto impacto en el ámbito económico, la salud pública y la cultura (Baptiste et al., 2010).</t>
  </si>
  <si>
    <t>El Convenio sobre Diversidad Biológica, aprobado en Colombia a través de la Ley 165 de 1994, se refiere en el artículo 8° a las obligaciones de los países parte y en su literal h) establece: “impedirá que se introduzcan, controlará o erradicará las especies exóticas que amenacen a ecosistemas, hábitats o especies.</t>
  </si>
  <si>
    <t>Se entiende por especies exóticas de carácter invasor aquellas que han sido capaces de colonizar efectivamente un área en donde se ha interrumpido la barrera geográfica y se han propagado sin asistencia humana directa en hábitats naturales o seminaturales y cuyo establecimiento y expansión amenaza los ecosistemas, hábitats o especies con daños económicos o ambientales (Resolución 848 de 2008).</t>
  </si>
  <si>
    <t>El artículo 3° de la Resolución 848 de 2008 establece que las autoridades ambientales regionales deberán tomar medidas para la prevención, control y manejo de las especies introducidas exóticas, invasoras y trasplantadas presentes en el territorio nacional, que se estimen pertinentes, tales como el otorgamiento de permisos de caza de control y demás medidas de manejo que resulten aplicables conforme a las disposiciones legales vigentes.</t>
  </si>
  <si>
    <r>
      <t xml:space="preserve">PEIME </t>
    </r>
    <r>
      <rPr>
        <vertAlign val="subscript"/>
        <sz val="9"/>
        <color rgb="FF000000"/>
        <rFont val="Calibri"/>
        <family val="2"/>
        <scheme val="minor"/>
      </rPr>
      <t>t</t>
    </r>
    <r>
      <rPr>
        <sz val="9"/>
        <color rgb="FF000000"/>
        <rFont val="Calibri"/>
        <family val="2"/>
        <scheme val="minor"/>
      </rPr>
      <t xml:space="preserve"> = Porcentaje de especies invasoras con medidas de prevención, control y manejo en ejecución, en tiempo t.</t>
    </r>
  </si>
  <si>
    <r>
      <t xml:space="preserve">EIPMEE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en ejecución, en tiempo t.</t>
    </r>
  </si>
  <si>
    <r>
      <t xml:space="preserve">EIPMEF </t>
    </r>
    <r>
      <rPr>
        <vertAlign val="subscript"/>
        <sz val="9"/>
        <color rgb="FF000000"/>
        <rFont val="Calibri"/>
        <family val="2"/>
        <scheme val="minor"/>
      </rPr>
      <t>it</t>
    </r>
    <r>
      <rPr>
        <sz val="9"/>
        <color rgb="FF000000"/>
        <rFont val="Calibri"/>
        <family val="2"/>
        <scheme val="minor"/>
      </rPr>
      <t xml:space="preserve"> = Número de especies invasoras </t>
    </r>
    <r>
      <rPr>
        <i/>
        <sz val="9"/>
        <color rgb="FF000000"/>
        <rFont val="Calibri"/>
        <family val="2"/>
        <scheme val="minor"/>
      </rPr>
      <t>i</t>
    </r>
    <r>
      <rPr>
        <sz val="9"/>
        <color rgb="FF000000"/>
        <rFont val="Calibri"/>
        <family val="2"/>
        <scheme val="minor"/>
      </rPr>
      <t xml:space="preserve"> con medidas de prevención, control y manejo formulado, en el tiempo t.</t>
    </r>
  </si>
  <si>
    <t>Inversión asociada a la ejecución de medidas de manejo de especies invasoras</t>
  </si>
  <si>
    <r>
      <t xml:space="preserve">IPMEI </t>
    </r>
    <r>
      <rPr>
        <vertAlign val="subscript"/>
        <sz val="9"/>
        <color rgb="FF000000"/>
        <rFont val="Calibri"/>
        <family val="2"/>
        <scheme val="minor"/>
      </rPr>
      <t>t</t>
    </r>
    <r>
      <rPr>
        <sz val="9"/>
        <color rgb="FF000000"/>
        <rFont val="Calibri"/>
        <family val="2"/>
        <scheme val="minor"/>
      </rPr>
      <t xml:space="preserve"> = Inversión asociada a la ejecución de las medidas de prevención, control y manejo de especies invasoras, en el año t.</t>
    </r>
  </si>
  <si>
    <r>
      <t xml:space="preserve">PDEI </t>
    </r>
    <r>
      <rPr>
        <vertAlign val="subscript"/>
        <sz val="9"/>
        <color rgb="FF000000"/>
        <rFont val="Calibri"/>
        <family val="2"/>
        <scheme val="minor"/>
      </rPr>
      <t>i</t>
    </r>
    <r>
      <rPr>
        <sz val="9"/>
        <color rgb="FF000000"/>
        <rFont val="Calibri"/>
        <family val="2"/>
        <scheme val="minor"/>
      </rPr>
      <t xml:space="preserve"> = Presupuesto definitivo asociado a la ejecución de las medidas de prevención, control y manejo de la especie invasora i, en el año t.</t>
    </r>
  </si>
  <si>
    <t>CONTINENTAL</t>
  </si>
  <si>
    <t>MARINA</t>
  </si>
  <si>
    <t>SUBTOTAL</t>
  </si>
  <si>
    <t>Número de especies invasoras en la jurisdicción</t>
  </si>
  <si>
    <t>Número de especies invasoras con medidas de prevención, control y manejo formulado</t>
  </si>
  <si>
    <t>Número de especies invasoras con medidas de prevención, control y manejo en ejecución</t>
  </si>
  <si>
    <t>Inversión asociada a la ejecución de las medidas de prevención, control y manejo de especies invasoras (Millones de $)</t>
  </si>
  <si>
    <t>Cuanto más cercano a cien por ciento, mayores son las acciones que la autoridad ambiental realiza para la ejecución de las medidas de prevención, control y manejo de las especies invasoras que cuentan con medidas de prevención, control y manejo, dadas las prioridades regionales que se han definido en este campo.</t>
  </si>
  <si>
    <t>Se pueden presentar situaciones de orden operativo, financiero, político y social que pueden afectar los presupuestos y los cronogramas definidos en el Plan de Acción de la Corporación. Así mismo, pueden existir limitaciones de información sobre las especies invasoras presentes en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</si>
  <si>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especies invasoras con medidas de manejo en ejecución (Versión 1.0).</t>
    </r>
    <r>
      <rPr>
        <sz val="9"/>
        <color rgb="FF000000"/>
        <rFont val="Calibri"/>
        <family val="2"/>
        <scheme val="minor"/>
      </rPr>
      <t xml:space="preserve"> Ministerio de Ambiente y Desarrollo Sostenible MADS, DGOAT-SINA, DBBSE y DAMCRA.</t>
    </r>
  </si>
  <si>
    <t>La formulación de las medidas de prevención, control y manejo estarán a cargo del MADS y/o las CARs.</t>
  </si>
  <si>
    <t>Porcentaje de áreas de ecosistemas en restauración, rehabilitación y reforestación</t>
  </si>
  <si>
    <t>Mide la superficie de ecosistemas en restauración, rehabilitación y reforestación, con respecto a la meta de áreas en restauración, rehabilitación y recuperación priorizadas por la Corporación.</t>
  </si>
  <si>
    <t>El indicador busca hacer seguimiento a la contribución de las CAR a la Política Nacional de Gestión Integral de la Biodiversidad y sus Servicios Ecosistémicos y específicamente las acciones relacionadas con la restauración, recuperación y rehabilitación de ecosistemas.</t>
  </si>
  <si>
    <t>Contribución a la Meta del plan de desarrollo (Hectáreas en Proceso de Restauración)</t>
  </si>
  <si>
    <t>Plan Nacional de Restauración</t>
  </si>
  <si>
    <t>El Plan Nacional de Restauración concibe la restauración, en su visión amplia, como el restablecimiento parcial o totalmente la composición, estructura y función de la biodiversidad, que hayan sido alterados o degradados.</t>
  </si>
  <si>
    <t>La restauración ecológica, por su parte, es el proceso de ayudar al restablecimiento de un ecosistema que se ha degradado, dañado o destruido. Es una actividad deliberada que inicia o acelera la recuperación de un ecosistema con respecto a su salud, integridad y sostenibilidad y busca iniciar o facilitar la reanudación de estos procesos, los cuales retornarán el ecosistema a la trayectoria deseada.</t>
  </si>
  <si>
    <t>La rehabilitación de ecosistemas enfatiza la reparación de los procesos, la productividad y los servicios de un ecosistema. Comparte con la restauración un enfoque fundamental en los ecosistemas históricos o preexistentes como modelos o referencias, pero las dos actividades difieren en sus metas y estrategias.</t>
  </si>
  <si>
    <t>La recuperación de ecosistemas incluye la estabilización del terreno, el aseguramiento de la seguridad pública, el mejoramiento estético y, por lo general, el retorno de las tierras a lo que se consideraría un propósito útil dentro del contexto regional.</t>
  </si>
  <si>
    <t>Se debe tener en cuenta que la restauración es un proceso a largo plazo por lo que sólo el establecimiento (revegetación) no significa que el ecosistema haya sido restaurado, si no que corresponde a una fase en el proceso, por lo tanto, las hectáreas establecidas se encuentran en “Proceso de restauración”.</t>
  </si>
  <si>
    <t>Se considera que el proyecto de restauración, en este caso el área, se encuentra en proceso de restauración cuando se han realizado las etapas de un proyecto de restauración.</t>
  </si>
  <si>
    <t>Las mencionadas etapas de un proyecto de restauración, identificadas en el Plan Nacional de Restauración, son: a. planeación del proyecto de restauración; b. ejecución; c. mantenimiento; d. monitoreo; y e. divulgación de modelos regionales.</t>
  </si>
  <si>
    <r>
      <t xml:space="preserve">PAERRR </t>
    </r>
    <r>
      <rPr>
        <vertAlign val="subscript"/>
        <sz val="9"/>
        <color rgb="FF000000"/>
        <rFont val="Calibri"/>
        <family val="2"/>
        <scheme val="minor"/>
      </rPr>
      <t>t</t>
    </r>
    <r>
      <rPr>
        <sz val="9"/>
        <color rgb="FF000000"/>
        <rFont val="Calibri"/>
        <family val="2"/>
        <scheme val="minor"/>
      </rPr>
      <t xml:space="preserve"> = Porcentaje de áreas de ecosistemas en restauración, rehabilitación y recuperación, en el tiempo t.</t>
    </r>
  </si>
  <si>
    <r>
      <t xml:space="preserve">AERRR </t>
    </r>
    <r>
      <rPr>
        <vertAlign val="subscript"/>
        <sz val="9"/>
        <color rgb="FF000000"/>
        <rFont val="Calibri"/>
        <family val="2"/>
        <scheme val="minor"/>
      </rPr>
      <t>it</t>
    </r>
    <r>
      <rPr>
        <sz val="9"/>
        <color rgb="FF000000"/>
        <rFont val="Calibri"/>
        <family val="2"/>
        <scheme val="minor"/>
      </rPr>
      <t xml:space="preserve"> = Superficie de áreas en restauración, rehabilitación y recuperación (ha), en el tiempo t.</t>
    </r>
  </si>
  <si>
    <r>
      <t xml:space="preserve">MAERRR </t>
    </r>
    <r>
      <rPr>
        <vertAlign val="subscript"/>
        <sz val="9"/>
        <color rgb="FF000000"/>
        <rFont val="Calibri"/>
        <family val="2"/>
        <scheme val="minor"/>
      </rPr>
      <t>it</t>
    </r>
    <r>
      <rPr>
        <sz val="9"/>
        <color rgb="FF000000"/>
        <rFont val="Calibri"/>
        <family val="2"/>
        <scheme val="minor"/>
      </rPr>
      <t xml:space="preserve"> = Meta de áreas en restauración, rehabilitación y recuperación (ha), en el tiempo t.</t>
    </r>
  </si>
  <si>
    <t>Inversión asociada a restauración, rehabilitación y recuperación de los ecosistemas naturales</t>
  </si>
  <si>
    <t>(Millones de $)</t>
  </si>
  <si>
    <r>
      <t xml:space="preserve">IRRR </t>
    </r>
    <r>
      <rPr>
        <vertAlign val="subscript"/>
        <sz val="9"/>
        <color rgb="FF000000"/>
        <rFont val="Calibri"/>
        <family val="2"/>
        <scheme val="minor"/>
      </rPr>
      <t>t</t>
    </r>
    <r>
      <rPr>
        <sz val="9"/>
        <color rgb="FF000000"/>
        <rFont val="Calibri"/>
        <family val="2"/>
        <scheme val="minor"/>
      </rPr>
      <t xml:space="preserve"> = Inversión asociada a restauración, rehabilitación y recuperación de los ecosistemas naturales, en el año t.</t>
    </r>
  </si>
  <si>
    <r>
      <t xml:space="preserve">PDIRRR </t>
    </r>
    <r>
      <rPr>
        <vertAlign val="subscript"/>
        <sz val="9"/>
        <color rgb="FF000000"/>
        <rFont val="Calibri"/>
        <family val="2"/>
        <scheme val="minor"/>
      </rPr>
      <t>i</t>
    </r>
    <r>
      <rPr>
        <sz val="9"/>
        <color rgb="FF000000"/>
        <rFont val="Calibri"/>
        <family val="2"/>
        <scheme val="minor"/>
      </rPr>
      <t xml:space="preserve"> = Presupuesto definitivo asociado a la ejecución de la acción o proyecto i relacionado con la restauración, rehabilitación y recuperación de los ecosistemas naturales, en el año t.</t>
    </r>
  </si>
  <si>
    <t>Meta de áreas de ecosistemas en restauración, rehabilitación y recuperación (ha)</t>
  </si>
  <si>
    <t>Áreas de ecosistemas en restauración ecológica</t>
  </si>
  <si>
    <t>Áreas de ecosistemas en rehabilitación</t>
  </si>
  <si>
    <t>Áreas de ecosistemas en recuperación</t>
  </si>
  <si>
    <t>Inversión asociada a restauración, rehabilitación y recuperación de los ecosistemas (Millones de $)</t>
  </si>
  <si>
    <t>Tipo de acción (restauración, rehabilitación o recuperación)</t>
  </si>
  <si>
    <t>Área en restauración, rehabilitación o recuperación (ha)</t>
  </si>
  <si>
    <t>Cuanto más cercano a cien por ciento, mayor es el cumplimiento de las metas establecidas por la Corporación en materia de restauración, rehabilitación y reforestación.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</si>
  <si>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áreas de ecosistemas en restauración, rehabilitación y reforestación (Versión 1.0).</t>
    </r>
    <r>
      <rPr>
        <sz val="9"/>
        <color rgb="FF000000"/>
        <rFont val="Calibri"/>
        <family val="2"/>
        <scheme val="minor"/>
      </rPr>
      <t xml:space="preserve"> Ministerio de Ambiente y Desarrollo Sostenible MADS, DGOAT-SINA, DBBSE y DAMCRA.</t>
    </r>
  </si>
  <si>
    <t>Implementación de acciones en manejo integrado de zonas costeras</t>
  </si>
  <si>
    <t>Es el porcentaje de avance en la ejecución, por parte de la corporación autónoma regional, de las acciones relacionadas con el manejo integrado de zonas costeras en el marco del Plan de Acción.</t>
  </si>
  <si>
    <t>El indicador mide el cumplimiento de las metas que la autoridad ambiental se ha propuesto alcanzar en relación con el manejo integrado de zonas costeras, en el marco del Plan de Acción de la Corporación. De esta manera, contribuye a la implementación regional de la Política nacional ambiental para el desarrollo sostenible de los espacios oceánicos y las zonas costeras e insulares de Colombia.</t>
  </si>
  <si>
    <t>Ley 99 de 1993, Ley Marco de Medio Ambiente.</t>
  </si>
  <si>
    <t>Ley 1450 de 2011 (artículos 207 y 208) (vigentes).</t>
  </si>
  <si>
    <t>Decreto 1076 de 2015, Decreto Único Reglamentario.</t>
  </si>
  <si>
    <t>Resolución 1602 de 1995, manglares</t>
  </si>
  <si>
    <t>Resolución 20 de 1996, manglares</t>
  </si>
  <si>
    <t>Resolución 924 de 1997, manglares</t>
  </si>
  <si>
    <t>Política nacional ambiental para el desarrollo sostenible de los espacios oceánicos y las zonas costeras e insulares de Colombia – PNAOCI 2000</t>
  </si>
  <si>
    <t>La Política Nacional Ambiental para el Desarrollo Sostenible de los Espacios Oceánicos y las Zonas Costeras e Insulares de Colombia- PNAOCI-, , señala que el manejo integrado costero es un proceso de planificación especial dirigido hacia un área compleja y dinámica, que se enfoca en la interfase mar – tierra y que considera los siguientes aspectos: algunos conceptos fijos y otros flexibles que la demarcan, una ética de conservación de los ecosistemas, metas socioeconómicas, un estilo de manejo activo participativo y de solución de problemas, y una fuerte base científica.</t>
  </si>
  <si>
    <t>La mencionada política promueve el ordenamiento territorial para asignar usos sostenibles al territorio marítimo y costero nacional, la formas mejoradas de gobierno que armonicen y articulen la planificación del desarrollo costero sectorial, la conservación y restauración de los bienes y servicios que proveen sus ecosistemas, la generación de conocimiento que permita la obtención de información estratégica para la toma de decisiones de manejo integrado de esta áreas, y los procesos de autogestión comunitaria y de aprendizaje que permitan integrar a los múltiples usuarios de la zona costera en la gestión de su manejo sostenible.</t>
  </si>
  <si>
    <t>Las principales temáticas en el Manejo Integrado de Zonas Costeras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</si>
  <si>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de la Unidad Ambiental Costera UAC</t>
    </r>
  </si>
  <si>
    <r>
      <t>a)</t>
    </r>
    <r>
      <rPr>
        <sz val="7"/>
        <color rgb="FF000000"/>
        <rFont val="Times New Roman"/>
        <family val="1"/>
      </rPr>
      <t xml:space="preserve">      </t>
    </r>
    <r>
      <rPr>
        <sz val="9"/>
        <color rgb="FF000000"/>
        <rFont val="Calibri"/>
        <family val="2"/>
        <scheme val="minor"/>
      </rPr>
      <t>Participación en la Formulación del POMIUAC en el marco de la Unidad Ambiental Costera correspondiente a su jurisdicción y en el Diagnóstico y Zonificación de los Manglares.</t>
    </r>
  </si>
  <si>
    <r>
      <t>2)</t>
    </r>
    <r>
      <rPr>
        <sz val="7"/>
        <color rgb="FF000000"/>
        <rFont val="Times New Roman"/>
        <family val="1"/>
      </rPr>
      <t xml:space="preserve">      </t>
    </r>
    <r>
      <rPr>
        <sz val="9"/>
        <color rgb="FF000000"/>
        <rFont val="Calibri"/>
        <family val="2"/>
        <scheme val="minor"/>
      </rPr>
      <t>Gestión ambiental en las zonas costeras de su jurisdicción</t>
    </r>
  </si>
  <si>
    <r>
      <t>a)</t>
    </r>
    <r>
      <rPr>
        <sz val="7"/>
        <color rgb="FF000000"/>
        <rFont val="Times New Roman"/>
        <family val="1"/>
      </rPr>
      <t xml:space="preserve">      </t>
    </r>
    <r>
      <rPr>
        <sz val="9"/>
        <color rgb="FF000000"/>
        <rFont val="Calibri"/>
        <family val="2"/>
        <scheme val="minor"/>
      </rPr>
      <t>Manejo de ecosistemas marinos y costeros.</t>
    </r>
  </si>
  <si>
    <r>
      <t>3)</t>
    </r>
    <r>
      <rPr>
        <sz val="7"/>
        <color rgb="FF000000"/>
        <rFont val="Times New Roman"/>
        <family val="1"/>
      </rPr>
      <t xml:space="preserve">      </t>
    </r>
    <r>
      <rPr>
        <sz val="9"/>
        <color rgb="FF000000"/>
        <rFont val="Calibri"/>
        <family val="2"/>
        <scheme val="minor"/>
      </rPr>
      <t>Articulación junto con los entes territoriales en el manejo integrado de zonas costeras.</t>
    </r>
  </si>
  <si>
    <r>
      <t>4)</t>
    </r>
    <r>
      <rPr>
        <sz val="7"/>
        <color rgb="FF000000"/>
        <rFont val="Times New Roman"/>
        <family val="1"/>
      </rPr>
      <t xml:space="preserve">      </t>
    </r>
    <r>
      <rPr>
        <sz val="9"/>
        <color rgb="FF000000"/>
        <rFont val="Calibri"/>
        <family val="2"/>
        <scheme val="minor"/>
      </rPr>
      <t>Educación y participación en manejo integrado de zonas costeras.</t>
    </r>
  </si>
  <si>
    <r>
      <t>5)</t>
    </r>
    <r>
      <rPr>
        <sz val="7"/>
        <color rgb="FF000000"/>
        <rFont val="Times New Roman"/>
        <family val="1"/>
      </rPr>
      <t xml:space="preserve">      </t>
    </r>
    <r>
      <rPr>
        <sz val="9"/>
        <color rgb="FF000000"/>
        <rFont val="Calibri"/>
        <family val="2"/>
        <scheme val="minor"/>
      </rPr>
      <t>Gestión de Información en manejo integrado de zonas costeras</t>
    </r>
  </si>
  <si>
    <r>
      <t>a)</t>
    </r>
    <r>
      <rPr>
        <sz val="7"/>
        <color rgb="FF000000"/>
        <rFont val="Times New Roman"/>
        <family val="1"/>
      </rPr>
      <t xml:space="preserve">      </t>
    </r>
    <r>
      <rPr>
        <sz val="9"/>
        <color rgb="FF000000"/>
        <rFont val="Calibri"/>
        <family val="2"/>
        <scheme val="minor"/>
      </rPr>
      <t>Monitoreo de la calidad ambiental en las zonas marinas y costeras</t>
    </r>
  </si>
  <si>
    <r>
      <t>b)</t>
    </r>
    <r>
      <rPr>
        <sz val="7"/>
        <color rgb="FF000000"/>
        <rFont val="Times New Roman"/>
        <family val="1"/>
      </rPr>
      <t xml:space="preserve">      </t>
    </r>
    <r>
      <rPr>
        <sz val="9"/>
        <color rgb="FF000000"/>
        <rFont val="Calibri"/>
        <family val="2"/>
        <scheme val="minor"/>
      </rPr>
      <t>Fortalecimiento de los sistemas de información regional ambiental en el ámbito marino-costero</t>
    </r>
  </si>
  <si>
    <r>
      <t>c)</t>
    </r>
    <r>
      <rPr>
        <sz val="7"/>
        <color rgb="FF000000"/>
        <rFont val="Times New Roman"/>
        <family val="1"/>
      </rPr>
      <t xml:space="preserve">       </t>
    </r>
    <r>
      <rPr>
        <sz val="9"/>
        <color rgb="FF000000"/>
        <rFont val="Calibri"/>
        <family val="2"/>
        <scheme val="minor"/>
      </rPr>
      <t>Monitoreo de ecosistemas y recursos acuáticos marinos y costeros</t>
    </r>
  </si>
  <si>
    <t>Cabe señalar que las acciones a ser realizadas por las Corporaciones deben corresponder a las competencias otorgadas por la normatividad y en el marco de sus funciones misionales.</t>
  </si>
  <si>
    <t>Porcentaje de ejecución de acciones relacionadas con el manejo integrado de zonas costeras</t>
  </si>
  <si>
    <t>Es el promedio ponderado de la ejecución de acciones relacionadas con el manejo integrado de las zonas costeras.</t>
  </si>
  <si>
    <r>
      <t xml:space="preserve">ETAMIZC </t>
    </r>
    <r>
      <rPr>
        <vertAlign val="subscript"/>
        <sz val="9"/>
        <color rgb="FF000000"/>
        <rFont val="Calibri"/>
        <family val="2"/>
        <scheme val="minor"/>
      </rPr>
      <t>t</t>
    </r>
    <r>
      <rPr>
        <sz val="9"/>
        <color rgb="FF000000"/>
        <rFont val="Calibri"/>
        <family val="2"/>
        <scheme val="minor"/>
      </rPr>
      <t xml:space="preserve"> = Porcentaje de ejecución total de acciones en manejo integrado de zonas costeras, en el tiempo t.</t>
    </r>
  </si>
  <si>
    <r>
      <t xml:space="preserve">EAMIZC </t>
    </r>
    <r>
      <rPr>
        <vertAlign val="subscript"/>
        <sz val="9"/>
        <color rgb="FF000000"/>
        <rFont val="Calibri"/>
        <family val="2"/>
        <scheme val="minor"/>
      </rPr>
      <t>It</t>
    </r>
    <r>
      <rPr>
        <sz val="9"/>
        <color rgb="FF000000"/>
        <rFont val="Calibri"/>
        <family val="2"/>
        <scheme val="minor"/>
      </rPr>
      <t xml:space="preserve"> = Porcentaje de ejecución de la acción </t>
    </r>
    <r>
      <rPr>
        <i/>
        <sz val="9"/>
        <color rgb="FF000000"/>
        <rFont val="Calibri"/>
        <family val="2"/>
        <scheme val="minor"/>
      </rPr>
      <t>i</t>
    </r>
    <r>
      <rPr>
        <sz val="9"/>
        <color rgb="FF000000"/>
        <rFont val="Calibri"/>
        <family val="2"/>
        <scheme val="minor"/>
      </rPr>
      <t xml:space="preserve"> relacionada con el manejo integrado de zonas costeras, en el tiempo t.</t>
    </r>
  </si>
  <si>
    <r>
      <t xml:space="preserve"> a </t>
    </r>
    <r>
      <rPr>
        <vertAlign val="subscript"/>
        <sz val="9"/>
        <color rgb="FF000000"/>
        <rFont val="Calibri"/>
        <family val="2"/>
        <scheme val="minor"/>
      </rPr>
      <t>i</t>
    </r>
    <r>
      <rPr>
        <sz val="9"/>
        <color rgb="FF000000"/>
        <rFont val="Calibri"/>
        <family val="2"/>
        <scheme val="minor"/>
      </rPr>
      <t xml:space="preserve"> = ponderador de la acción i de manejo integrado de zonas costeras</t>
    </r>
  </si>
  <si>
    <r>
      <t xml:space="preserve">Σ a </t>
    </r>
    <r>
      <rPr>
        <vertAlign val="subscript"/>
        <sz val="9"/>
        <color rgb="FF000000"/>
        <rFont val="Calibri"/>
        <family val="2"/>
        <scheme val="minor"/>
      </rPr>
      <t>i</t>
    </r>
    <r>
      <rPr>
        <sz val="9"/>
        <color rgb="FF000000"/>
        <rFont val="Calibri"/>
        <family val="2"/>
        <scheme val="minor"/>
      </rPr>
      <t xml:space="preserve"> = 1.</t>
    </r>
  </si>
  <si>
    <r>
      <t>Nota:</t>
    </r>
    <r>
      <rPr>
        <sz val="9"/>
        <color rgb="FF000000"/>
        <rFont val="Calibri"/>
        <family val="2"/>
        <scheme val="minor"/>
      </rPr>
      <t xml:space="preserve"> los ponderadores de las acciones serán definidos por las CAR teniendo en cuenta el peso asignado para cada una de ellas.</t>
    </r>
  </si>
  <si>
    <t>Porcentaje de ejecución de acciones relacionadas con el manejo integrado de zonas costeras.</t>
  </si>
  <si>
    <t>Número de acciones relacionadas con el manejo integrado de zonas Costeras</t>
  </si>
  <si>
    <t>Ejecución física de las acciones relacionadas con el manejo integrado de zonas costeras</t>
  </si>
  <si>
    <t>Temática</t>
  </si>
  <si>
    <t>Ejecución Física (%)</t>
  </si>
  <si>
    <t>% Ejecución Física Cuatrienal</t>
  </si>
  <si>
    <t>% Ejecución Física Anual</t>
  </si>
  <si>
    <t>Ponderación (100%)</t>
  </si>
  <si>
    <t>Ejecución ponderada (%)</t>
  </si>
  <si>
    <t>Planificación y ordenamiento de UAC</t>
  </si>
  <si>
    <t>Gestión ambiental en las zonas costeras</t>
  </si>
  <si>
    <t>Articulación junto con los entes territoriales en el manejo integrado de zonas costeras</t>
  </si>
  <si>
    <t>Educación y participación en MIZC</t>
  </si>
  <si>
    <t>Gestión de Información en MIZC</t>
  </si>
  <si>
    <t>(*) Nombre de la acción, actividad o proyecto en el Plan de Acción de la Corporación.</t>
  </si>
  <si>
    <t>Cuanto más cercano a cien por ciento, mayor es el cumplimiento de las metas que la autoridad ambiental se ha propuesto alcanzar en relación con el manejo integrado de zonas costeras, en el marco del Plan de Acción de la Corporación.</t>
  </si>
  <si>
    <t>Se pueden presentar situaciones de orden operativo, financiero, político y social que pueden afectar los presupuestos y los cronogramas definidos en el Plan de Acción de la Corporación. Así mismo, pueden existir limitaciones sobre la disponibilidad de información.</t>
  </si>
  <si>
    <r>
      <t xml:space="preserve">Hoja Metodológica de referencia: MADS (2016). </t>
    </r>
    <r>
      <rPr>
        <i/>
        <sz val="9"/>
        <color rgb="FF000000"/>
        <rFont val="Calibri"/>
        <family val="2"/>
        <scheme val="minor"/>
      </rPr>
      <t>Hoja metodológica Ejecución de acciones en Manejo Integrado de Zonas Costeras (Versión 1.0).</t>
    </r>
    <r>
      <rPr>
        <sz val="9"/>
        <color rgb="FF000000"/>
        <rFont val="Calibri"/>
        <family val="2"/>
        <scheme val="minor"/>
      </rPr>
      <t xml:space="preserve"> Ministerio de Ambiente y Desarrollo Sostenible MADS, DGOAT-SINA y DAMCRA.</t>
    </r>
  </si>
  <si>
    <t>Porcentaje de Planes de Gestión Integral de Residuos Sólidos (PGIRS) con seguimiento a metas de aprovechamiento</t>
  </si>
  <si>
    <t>Es la relación entre el número de Planes de Gestión Integral de Residuos Sólidos (PGIRS) con seguimiento con respecto a la meta de seguimiento de dichos planes por parte de la autoridad ambiental, exclusivamente en lo relacionado con las metas de aprovechamiento.</t>
  </si>
  <si>
    <t>El indicador mide el cumplimiento de las metas que la autoridad ambiental se ha propuesto alcanzar en relación con el seguimiento a los Planes de Gestión Integral de Residuos Sólidos (PGIRS), exclusivamente en lo relacionado con las metas de aprovechamiento.</t>
  </si>
  <si>
    <t>Decreto 1076 de 2015, Decreto Único Reglamentario Sector Ambiente, Articulo 2.2.6.1.1.1 al 2.2.7.3.1.7.</t>
  </si>
  <si>
    <t>Decreto 1077 de 2015. Artículo 2.3.2.2.3.90. Programa de aprovechamiento.</t>
  </si>
  <si>
    <t>Resolución 754 de 2014</t>
  </si>
  <si>
    <t>Metodología para la formulación, implementación, evaluación, seguimiento, control y actualización de los Planes de Gestión Integral de Residuos Sólidos (PGIRS)</t>
  </si>
  <si>
    <t>El Decreto 1077 de 2015 define el Plan de Gestión Integral de Residuos Sólidos como el “instrumento de planeación municipal o regional que contiene un conjunto ordenado de objetivos, metas, programas, proyectos, actividades y recursos definidos por uno o más entes territoriales para el manejo de los residuos sólidos, basado en la política de gestión integral de los mismos, el cual se ejecutará durante un período determinado, basándose en un diagnóstico inicial, en su proyección hacia el futuro y en un plan financiero viable que permita garantizar el mejoramiento continuo del manejo de residuos y la prestación del servicio de aseo a nivel municipal o regional, evaluado a través de la medición de resultados. Corresponde a la entidad territorial la formulación, implementación, evaluación, seguimiento y control y actualización del PGIRS”.</t>
  </si>
  <si>
    <t>El parágrafo del artículo 2.3.2.2.3.90 del mencionado decreto determina que “a las autoridades ambientales competentes, les corresponde realizar el control y seguimiento de la ejecución del PGIRS, exclusivamente en lo relacionado con las metas de aprovechamiento y las autorizaciones ambientales que requiera el prestador del servicio de aseo, de conformidad con la normatividad ambiental vigente”.</t>
  </si>
  <si>
    <t>Por su parte, la Resolución 754 de 2014 adopta la metodología para la formulación, implementación, evaluación, seguimiento, control y actualización de los Planes de Gestión Integral de Residuos Sólidos (PGIRS).</t>
  </si>
  <si>
    <r>
      <t xml:space="preserve">PPGIRSCS </t>
    </r>
    <r>
      <rPr>
        <vertAlign val="subscript"/>
        <sz val="9"/>
        <color rgb="FF000000"/>
        <rFont val="Calibri"/>
        <family val="2"/>
        <scheme val="minor"/>
      </rPr>
      <t>t</t>
    </r>
    <r>
      <rPr>
        <sz val="9"/>
        <color rgb="FF000000"/>
        <rFont val="Calibri"/>
        <family val="2"/>
        <scheme val="minor"/>
      </rPr>
      <t xml:space="preserve"> = Porcentaje de Planes de Gestión Integral de Residuos Sólidos (PGIRS) con seguimiento, exclusivamente en lo relacionado con las metas de aprovechamiento en el tiempo t.</t>
    </r>
  </si>
  <si>
    <r>
      <t xml:space="preserve">PGIRSCS </t>
    </r>
    <r>
      <rPr>
        <vertAlign val="subscript"/>
        <sz val="9"/>
        <color rgb="FF000000"/>
        <rFont val="Calibri"/>
        <family val="2"/>
        <scheme val="minor"/>
      </rPr>
      <t>t</t>
    </r>
    <r>
      <rPr>
        <sz val="9"/>
        <color rgb="FF000000"/>
        <rFont val="Calibri"/>
        <family val="2"/>
        <scheme val="minor"/>
      </rPr>
      <t xml:space="preserve"> = Número de Planes de Gestión Integral de Residuos Sólidos con seguimiento a las metas de aprovechamiento, en el tiempo t.</t>
    </r>
  </si>
  <si>
    <r>
      <t xml:space="preserve">MPGIRSCS </t>
    </r>
    <r>
      <rPr>
        <vertAlign val="subscript"/>
        <sz val="9"/>
        <color rgb="FF000000"/>
        <rFont val="Calibri"/>
        <family val="2"/>
        <scheme val="minor"/>
      </rPr>
      <t>t</t>
    </r>
    <r>
      <rPr>
        <sz val="9"/>
        <color rgb="FF000000"/>
        <rFont val="Calibri"/>
        <family val="2"/>
        <scheme val="minor"/>
      </rPr>
      <t xml:space="preserve"> = Meta de Planes de Gestión Integral de Residuos Sólidos con seguimiento a las metas de aprovechamiento, en el tiempo t.</t>
    </r>
  </si>
  <si>
    <t>La meta de número de Planes de Gestión Integral de Residuos Sólidos sujetos a seguimiento es establecida en el Plan de Acción de la Corporación. (Exclusivamente en lo relacionado con las metas de aprovechamiento)</t>
  </si>
  <si>
    <t>Número total de Planes de Gestión Integral de Residuos Sólidos (PGIRS) de la jurisdicción de la Corporación:</t>
  </si>
  <si>
    <t>Número total de Planes de Gestión Integral de Residuos Sólidos (PGIRS) priorizados por la Corporación para hacer seguimiento, exclusivamente en lo relacionado con las metas de aprovechamiento, en el cuatrienio:</t>
  </si>
  <si>
    <t>Meta de Planes de Gestión Integral de Residuos Sólidos (PGIRS) con seguimiento a las metas de aprovechamiento MPGIRSCS</t>
  </si>
  <si>
    <t>Número de Planes de Gestión Integral de Residuos Sólidos con seguimiento a las metas de aprovechamiento (PPGIRSCS)</t>
  </si>
  <si>
    <t>Porcentaje de Planes de Gestión Integral de Residuos Sólidos con seguimiento exclusivamente en lo relacionado con las metas de aprovechamiento (PPGIRSCS)</t>
  </si>
  <si>
    <t>Cuanto más cercano a cien por ciento, mayor es el cumplimiento de las metas que la autoridad ambiental se ha propuesto alcanzar en relación con el seguimiento a los Planes de Gestión Integral de Residuos Sólidos (PGIRS)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</si>
  <si>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Planes de Gestión Integral de Residuos Sólidos (PGIRS) con seguimiento (Versión 1.0).</t>
    </r>
    <r>
      <rPr>
        <sz val="9"/>
        <color rgb="FF000000"/>
        <rFont val="Calibri"/>
        <family val="2"/>
        <scheme val="minor"/>
      </rPr>
      <t xml:space="preserve"> Ministerio de Ambiente y Desarrollo Sostenible, DGOAT-SINA y DAASU.</t>
    </r>
  </si>
  <si>
    <t>Porcentaje de sectores con acompañamiento para la reconversión hacia sistemas sostenibles de producción</t>
  </si>
  <si>
    <t>Es la relación entre el número de sectores acompañados por la Corporación Autónoma Regional en la reconversión hacia sistemas sostenibles de producción, y la meta de sectores priorizados por la autoridad ambiental para dicho acompañamiento.</t>
  </si>
  <si>
    <t>El indicador mide el cumplimiento de las metas establecidas en relación con los sectores priorizados por la Corporación para hacerles acompañamiento en la reconversión hacia sistemas sostenibles de producción. De esta manera, contribuye a la implementación de la Política de Producción y Consumo Sostenible y de la Estrategia de Crecimiento Verde del Plan Nacional de Desarrollo 2014-2018.</t>
  </si>
  <si>
    <t>Decreto 1076 de 2016.</t>
  </si>
  <si>
    <t>Ley 1753 de 2015, Plan Nacional de Desarrollo.</t>
  </si>
  <si>
    <t>Política de Producción y Consumo Sostenible (PPyCS)</t>
  </si>
  <si>
    <t>Plan Nacional de Desarrollo PND 2015-2018</t>
  </si>
  <si>
    <r>
      <t xml:space="preserve">El Ministerio de Ambiente formuló en 2010 la </t>
    </r>
    <r>
      <rPr>
        <b/>
        <sz val="9"/>
        <color rgb="FF000000"/>
        <rFont val="Calibri"/>
        <family val="2"/>
        <scheme val="minor"/>
      </rPr>
      <t>Política Nacional de Producción y Consumo Sostenible (PPyCS)</t>
    </r>
    <r>
      <rPr>
        <sz val="9"/>
        <color rgb="FF000000"/>
        <rFont val="Calibri"/>
        <family val="2"/>
        <scheme val="minor"/>
      </rPr>
      <t>, con el propósito de orientar el cambio de los patrones de producción y consumo de la economía colombiana hacia la sostenibilidad ambiental y consecuente con ello, contribuir al mejoramiento de la competitividad empresarial.</t>
    </r>
  </si>
  <si>
    <t>Los sectores prioritarios de la PPyCS son:</t>
  </si>
  <si>
    <r>
      <t xml:space="preserve">Sector </t>
    </r>
    <r>
      <rPr>
        <b/>
        <sz val="9"/>
        <color rgb="FF000000"/>
        <rFont val="Calibri"/>
        <family val="2"/>
        <scheme val="minor"/>
      </rPr>
      <t xml:space="preserve">público </t>
    </r>
    <r>
      <rPr>
        <sz val="9"/>
        <color rgb="FF000000"/>
        <rFont val="Calibri"/>
        <family val="2"/>
        <scheme val="minor"/>
      </rPr>
      <t>(obras de infraestructura, vivienda social, tecnologías, transporte público, generación de energía). (i) Con perspectivas de incidir en avances de sostenibilidad de obras y proyectos de gran impacto; (ii) Con potencial de que sea considerado como ejemplo en las prácticas de producción y consumo sostenible.</t>
    </r>
  </si>
  <si>
    <r>
      <t xml:space="preserve">Sector de la </t>
    </r>
    <r>
      <rPr>
        <b/>
        <sz val="9"/>
        <color rgb="FF000000"/>
        <rFont val="Calibri"/>
        <family val="2"/>
        <scheme val="minor"/>
      </rPr>
      <t>construcción</t>
    </r>
    <r>
      <rPr>
        <sz val="9"/>
        <color rgb="FF000000"/>
        <rFont val="Calibri"/>
        <family val="2"/>
        <scheme val="minor"/>
      </rPr>
      <t>. (i) Con perspectivas de incidir a través de su diseño, en el consumo de energía y agua y en el manejo de residuos en el sector doméstico. (ii) Gran escala y crecimiento. (iii) Con perspectivas de utilizar materiales sostenibles y estimular a los proveedores hacia procesos de producción más sostenibles.</t>
    </r>
  </si>
  <si>
    <r>
      <t xml:space="preserve">Sector </t>
    </r>
    <r>
      <rPr>
        <b/>
        <sz val="9"/>
        <color rgb="FF000000"/>
        <rFont val="Calibri"/>
        <family val="2"/>
        <scheme val="minor"/>
      </rPr>
      <t>manufacturero</t>
    </r>
    <r>
      <rPr>
        <sz val="9"/>
        <color rgb="FF000000"/>
        <rFont val="Calibri"/>
        <family val="2"/>
        <scheme val="minor"/>
      </rPr>
      <t xml:space="preserve"> (envases y empaques, alimentos, productos químicos, metalurgia). (i)Con perspectivas de optimizar en sus procesos productivos el uso eficiente de energía, agua y materias primas. (ii) Con potencial para la reducción y el aprovechamiento de los residuos. (iii) Con potencial de reducir su huella de carbono.</t>
    </r>
  </si>
  <si>
    <r>
      <t xml:space="preserve">Sector </t>
    </r>
    <r>
      <rPr>
        <b/>
        <sz val="9"/>
        <color rgb="FF000000"/>
        <rFont val="Calibri"/>
        <family val="2"/>
        <scheme val="minor"/>
      </rPr>
      <t>agroindustrial</t>
    </r>
    <r>
      <rPr>
        <sz val="9"/>
        <color rgb="FF000000"/>
        <rFont val="Calibri"/>
        <family val="2"/>
        <scheme val="minor"/>
      </rPr>
      <t xml:space="preserve"> (azúcar, flores, banano, biocombustibles). (i) Con alto potencial de exportación. (ii) Sector en crecimiento, especialmente en relación con los biocombustibles. (iii) Sector intensivo en el uso de recursos y con alto potencial de optimización.</t>
    </r>
  </si>
  <si>
    <r>
      <t xml:space="preserve">Sector </t>
    </r>
    <r>
      <rPr>
        <b/>
        <sz val="9"/>
        <color rgb="FF000000"/>
        <rFont val="Calibri"/>
        <family val="2"/>
        <scheme val="minor"/>
      </rPr>
      <t>turismo</t>
    </r>
    <r>
      <rPr>
        <sz val="9"/>
        <color rgb="FF000000"/>
        <rFont val="Calibri"/>
        <family val="2"/>
        <scheme val="minor"/>
      </rPr>
      <t>. (i) Sector estratégico dentro las políticas de competitividad nacional. (ii) Con potencial para hacer uso eficiente de energía y agua y manejo adecuado de residuos. (iii) Con potencial para ser ejemplo por el uso racional de los recursos.</t>
    </r>
  </si>
  <si>
    <r>
      <t xml:space="preserve">Sector de </t>
    </r>
    <r>
      <rPr>
        <b/>
        <sz val="9"/>
        <color rgb="FF000000"/>
        <rFont val="Calibri"/>
        <family val="2"/>
        <scheme val="minor"/>
      </rPr>
      <t>alimentos ecológicos</t>
    </r>
    <r>
      <rPr>
        <sz val="9"/>
        <color rgb="FF000000"/>
        <rFont val="Calibri"/>
        <family val="2"/>
        <scheme val="minor"/>
      </rPr>
      <t>. (i) Con potencial de crecimiento hacia la exportación. (ii) Con potencial de ser considerado como ejemplo para prácticas de producción y consumo sostenible. Sector de productos y servicios provenientes de la biodiversidad. (i) Con potencial de crecimiento hacia la exportación. (ii) Con potencial de ser considerado como ejemplo para prácticas de producción, consumo y aprovechamiento sostenible. Pymes proveedoras de grandes empresas. (i) Con potencial de difusión de prácticas entre grupos de empresas. (ii) Con potencial de generación y conservación de empleo (iii) Con potencial para implementar prácticas de producción y consumo sostenible.</t>
    </r>
  </si>
  <si>
    <r>
      <t xml:space="preserve">Por su parte, el Plan Nacional de Desarrollo 2014-2018 incluyó la </t>
    </r>
    <r>
      <rPr>
        <b/>
        <sz val="9"/>
        <color rgb="FF000000"/>
        <rFont val="Calibri"/>
        <family val="2"/>
        <scheme val="minor"/>
      </rPr>
      <t>Estrategia Transversal y Envolvente de Crecimiento Verde</t>
    </r>
    <r>
      <rPr>
        <sz val="9"/>
        <color rgb="FF000000"/>
        <rFont val="Calibri"/>
        <family val="2"/>
        <scheme val="minor"/>
      </rPr>
      <t xml:space="preserve"> con el fin de alcanzar una Colombia en paz y un desarrollo económico sostenible. El crecimiento verde propende por un desarrollo sostenible que garantice el bienestar económico y social de la población en el largo plazo, asegurando que la base de los recursos provea los bienes y servicios ecosistémicos que el país necesita y el ambiente natural sea capaz de recuperarse ante los impactos de las actividades productivas (DNP 2014)</t>
    </r>
  </si>
  <si>
    <t>La Estrategia Nacional de Crecimiento Verde cuenta con tres objetivos:</t>
  </si>
  <si>
    <r>
      <t>1.</t>
    </r>
    <r>
      <rPr>
        <sz val="7"/>
        <color rgb="FF000000"/>
        <rFont val="Times New Roman"/>
        <family val="1"/>
      </rPr>
      <t xml:space="preserve">       </t>
    </r>
    <r>
      <rPr>
        <sz val="9"/>
        <color rgb="FF000000"/>
        <rFont val="Calibri"/>
        <family val="2"/>
      </rPr>
      <t>Avanzar hacia un crecimiento sostenible y bajo en carbono</t>
    </r>
  </si>
  <si>
    <r>
      <t>2.</t>
    </r>
    <r>
      <rPr>
        <sz val="7"/>
        <color rgb="FF000000"/>
        <rFont val="Times New Roman"/>
        <family val="1"/>
      </rPr>
      <t xml:space="preserve">       </t>
    </r>
    <r>
      <rPr>
        <sz val="9"/>
        <color rgb="FF000000"/>
        <rFont val="Calibri"/>
        <family val="2"/>
      </rPr>
      <t>Proteger y asegurar el uso sostenible del capital natural y mejorar la calidad y gobernanza ambiental</t>
    </r>
  </si>
  <si>
    <r>
      <t>3.</t>
    </r>
    <r>
      <rPr>
        <sz val="7"/>
        <color rgb="FF000000"/>
        <rFont val="Times New Roman"/>
        <family val="1"/>
      </rPr>
      <t xml:space="preserve">       </t>
    </r>
    <r>
      <rPr>
        <sz val="9"/>
        <color rgb="FF000000"/>
        <rFont val="Calibri"/>
        <family val="2"/>
      </rPr>
      <t>lograr un crecimiento resiliente y reducir la vulnerabilidad frente a los riesgos de desastres y al cambio climático.</t>
    </r>
  </si>
  <si>
    <t>En particular, la Estrategia promueve la adopción de prácticas de generación de valor agregado por parte de todos los sectores productivos; así como la identificación y aprovechamiento de las oportunidades de aumento en la competitividad, productividad y eficiencia, que a su vez reduzcan las emisiones de GEI en los diferentes sectores de la economía nacional y promuevan la resiliencia a los efectos adversos del cambio climático.</t>
  </si>
  <si>
    <t>Ahora bien, el papel de las Corporaciones Autónomas Regionales en este campo es acompañar los sectores productivos hacia la reconversión a sistemas sostenibles de producción.</t>
  </si>
  <si>
    <t>Se entiende por acompañamiento a los sectores productivos contiene las siguientes acciones:</t>
  </si>
  <si>
    <r>
      <t>·</t>
    </r>
    <r>
      <rPr>
        <sz val="7"/>
        <color rgb="FF000000"/>
        <rFont val="Times New Roman"/>
        <family val="1"/>
      </rPr>
      <t xml:space="preserve">        </t>
    </r>
    <r>
      <rPr>
        <sz val="9"/>
        <color rgb="FF000000"/>
        <rFont val="Calibri"/>
        <family val="2"/>
      </rPr>
      <t>Reuniones de construcción de agendas conjuntas de trabajo y de actualización de los convenios sectoriales de producción más limpia firmados como espacios de concertación</t>
    </r>
  </si>
  <si>
    <r>
      <t>·</t>
    </r>
    <r>
      <rPr>
        <sz val="7"/>
        <color rgb="FF000000"/>
        <rFont val="Times New Roman"/>
        <family val="1"/>
      </rPr>
      <t xml:space="preserve">        </t>
    </r>
    <r>
      <rPr>
        <sz val="9"/>
        <color rgb="FF000000"/>
        <rFont val="Calibri"/>
        <family val="2"/>
      </rPr>
      <t>Informes de seguimiento al cumplimiento de las agendas sectoriales.</t>
    </r>
  </si>
  <si>
    <r>
      <t>·</t>
    </r>
    <r>
      <rPr>
        <sz val="7"/>
        <color rgb="FF000000"/>
        <rFont val="Times New Roman"/>
        <family val="1"/>
      </rPr>
      <t xml:space="preserve">        </t>
    </r>
    <r>
      <rPr>
        <sz val="9"/>
        <color rgb="FF000000"/>
        <rFont val="Calibri"/>
        <family val="2"/>
      </rPr>
      <t>Eventos de capacitación a los sectores sobre producción y consumo sostenible.</t>
    </r>
  </si>
  <si>
    <r>
      <t>·</t>
    </r>
    <r>
      <rPr>
        <sz val="7"/>
        <color rgb="FF000000"/>
        <rFont val="Times New Roman"/>
        <family val="1"/>
      </rPr>
      <t xml:space="preserve">        </t>
    </r>
    <r>
      <rPr>
        <sz val="9"/>
        <color rgb="FF000000"/>
        <rFont val="Calibri"/>
        <family val="2"/>
      </rPr>
      <t>Eventos de socialización de experiencias exitosas de sistemas productivos sostenibles.</t>
    </r>
  </si>
  <si>
    <t>Número de sectores con acompañamiento para la reconversión hacia sistemas sostenibles de producción</t>
  </si>
  <si>
    <r>
      <t>PSA</t>
    </r>
    <r>
      <rPr>
        <vertAlign val="subscript"/>
        <sz val="9"/>
        <color rgb="FF000000"/>
        <rFont val="Calibri"/>
        <family val="2"/>
        <scheme val="minor"/>
      </rPr>
      <t xml:space="preserve"> t</t>
    </r>
    <r>
      <rPr>
        <sz val="9"/>
        <color rgb="FF000000"/>
        <rFont val="Calibri"/>
        <family val="2"/>
        <scheme val="minor"/>
      </rPr>
      <t xml:space="preserve"> = Porcentaje de sectores con acompañamiento para la reconversión hacia sistemas sostenibles de producción (PSA)</t>
    </r>
  </si>
  <si>
    <r>
      <t xml:space="preserve">SA </t>
    </r>
    <r>
      <rPr>
        <vertAlign val="subscript"/>
        <sz val="9"/>
        <color rgb="FF000000"/>
        <rFont val="Calibri"/>
        <family val="2"/>
        <scheme val="minor"/>
      </rPr>
      <t>it</t>
    </r>
    <r>
      <rPr>
        <sz val="9"/>
        <color rgb="FF000000"/>
        <rFont val="Calibri"/>
        <family val="2"/>
        <scheme val="minor"/>
      </rPr>
      <t xml:space="preserve"> = Sectores acompañados en la reconversión hacia sistemas sostenibles de producción (SA)</t>
    </r>
  </si>
  <si>
    <r>
      <t xml:space="preserve">SPA </t>
    </r>
    <r>
      <rPr>
        <vertAlign val="subscript"/>
        <sz val="9"/>
        <color rgb="FF000000"/>
        <rFont val="Calibri"/>
        <family val="2"/>
        <scheme val="minor"/>
      </rPr>
      <t>it</t>
    </r>
    <r>
      <rPr>
        <sz val="9"/>
        <color rgb="FF000000"/>
        <rFont val="Calibri"/>
        <family val="2"/>
        <scheme val="minor"/>
      </rPr>
      <t xml:space="preserve"> = Número de sectores priorizados para acompañamiento en la reconversión hacia sistemas sostenibles de producción (SPA)</t>
    </r>
  </si>
  <si>
    <t>Ejecución presupuestal de acciones relacionadas con el acompañamiento para la reconversión hacia sistemas sostenibles de producción</t>
  </si>
  <si>
    <r>
      <t xml:space="preserve">EPAARSSP </t>
    </r>
    <r>
      <rPr>
        <vertAlign val="subscript"/>
        <sz val="9"/>
        <color rgb="FF000000"/>
        <rFont val="Calibri"/>
        <family val="2"/>
        <scheme val="minor"/>
      </rPr>
      <t>t</t>
    </r>
    <r>
      <rPr>
        <sz val="9"/>
        <color rgb="FF000000"/>
        <rFont val="Calibri"/>
        <family val="2"/>
        <scheme val="minor"/>
      </rPr>
      <t xml:space="preserve"> = Ejecución presupuestal de acciones relacionadas con el acompañamiento para la reconversión hacia sistemas sostenibles de producción, en el tiempo t</t>
    </r>
  </si>
  <si>
    <r>
      <t xml:space="preserve">CARSSP </t>
    </r>
    <r>
      <rPr>
        <vertAlign val="subscript"/>
        <sz val="9"/>
        <color rgb="FF000000"/>
        <rFont val="Calibri"/>
        <family val="2"/>
        <scheme val="minor"/>
      </rPr>
      <t>it</t>
    </r>
    <r>
      <rPr>
        <sz val="9"/>
        <color rgb="FF000000"/>
        <rFont val="Calibri"/>
        <family val="2"/>
        <scheme val="minor"/>
      </rPr>
      <t xml:space="preserve"> = Compromisos correspondientes a la acción i relacionada con el acompañamiento para la reconversión hacia sistemas sostenibles de producción, en el tiempo t.</t>
    </r>
  </si>
  <si>
    <r>
      <t xml:space="preserve">PDAARSSP </t>
    </r>
    <r>
      <rPr>
        <vertAlign val="subscript"/>
        <sz val="9"/>
        <color rgb="FF000000"/>
        <rFont val="Calibri"/>
        <family val="2"/>
        <scheme val="minor"/>
      </rPr>
      <t>it</t>
    </r>
    <r>
      <rPr>
        <sz val="9"/>
        <color rgb="FF000000"/>
        <rFont val="Calibri"/>
        <family val="2"/>
        <scheme val="minor"/>
      </rPr>
      <t xml:space="preserve"> = Presupuesto definitivo a la acción i relacionada con el acompañamiento para la reconversión hacia sistemas sostenibles de producción, en el tiempo t.</t>
    </r>
  </si>
  <si>
    <t>Número de sectores priorizados para acompañamiento en la reconversión hacia sistemas sostenibles de producción (SPA)</t>
  </si>
  <si>
    <t>Indicador Complementario:</t>
  </si>
  <si>
    <t>Sector(es)</t>
  </si>
  <si>
    <t>Ejecución Presupuestal (%)</t>
  </si>
  <si>
    <t>inicial</t>
  </si>
  <si>
    <t>Ppto. Definitivo</t>
  </si>
  <si>
    <t>Eventos de capacitación</t>
  </si>
  <si>
    <t>Cálculo de la ejecución física y presupuestal de acciones relacionadas con el acompañamiento para la reconversión hacia sistemas sostenibles de producción</t>
  </si>
  <si>
    <t>Ponderador</t>
  </si>
  <si>
    <t>Ejecución Presupuestal</t>
  </si>
  <si>
    <t>Compromisos / Ppto. Definitivo</t>
  </si>
  <si>
    <t>Pagos /</t>
  </si>
  <si>
    <t>Cuanto más cercano a cien por ciento, mayor es el cumplimiento de las metas establecidas en relación con los sectores priorizados por la Corporación para hacerles acompañamiento en la reconversión hacia sistemas sostenibles de producción.</t>
  </si>
  <si>
    <r>
      <t>Hoja Metodológica de referencia:</t>
    </r>
    <r>
      <rPr>
        <sz val="9"/>
        <color rgb="FF000000"/>
        <rFont val="Calibri"/>
        <family val="2"/>
        <scheme val="minor"/>
      </rPr>
      <t xml:space="preserve"> MADS (2016). </t>
    </r>
    <r>
      <rPr>
        <i/>
        <sz val="9"/>
        <color rgb="FF000000"/>
        <rFont val="Calibri"/>
        <family val="2"/>
        <scheme val="minor"/>
      </rPr>
      <t>Hoja metodológica Porcentaje de sectores con acompañamiento para la reconversión hacia sistemas sostenibles de producción (Versión 1.0).</t>
    </r>
    <r>
      <rPr>
        <sz val="9"/>
        <color rgb="FF000000"/>
        <rFont val="Calibri"/>
        <family val="2"/>
        <scheme val="minor"/>
      </rPr>
      <t xml:space="preserve"> Ministerio de Ambiente y Desarrollo Sostenible MADS, DGOAT-SINA y DAASU.</t>
    </r>
  </si>
  <si>
    <t>Porcentaje de ejecución de acciones en Gestión Ambiental Urbana</t>
  </si>
  <si>
    <t>Es el porcentaje de avance en la ejecución, por parte de la corporación autónoma regional, de las acciones relacionadas con la gestión ambiental urbana en el marco del Plan de Acción.</t>
  </si>
  <si>
    <t>El indicador mide el cumplimiento de las metas que la autoridad ambiental se ha propuesto alcanzar en relación con la gestión ambiental urbana, en el marco del Plan de Acción de la Corporación. De esta manera, contribuye a la ejecución, a nivel regional y local, de la Política de Gestión Ambiental Urbana (2008).</t>
  </si>
  <si>
    <t>Ley 1753 de 2015.</t>
  </si>
  <si>
    <t>Espacio público: Decreto 1077 de 2015.</t>
  </si>
  <si>
    <t>Estructura Ecológica Principal: Decreto 1077 de 2015.</t>
  </si>
  <si>
    <t>Política de Gestión Ambiental Urbana.</t>
  </si>
  <si>
    <t>Política para la Prevención y Control de la Contaminación del Aire.</t>
  </si>
  <si>
    <t>Política para la Gestión Integral de Residuos Sólidos.</t>
  </si>
  <si>
    <t>Política para la Gestión Integral de la Biodiversidad y sus servicios ecosistémicos.</t>
  </si>
  <si>
    <t>CONPES 3718 de 2012, Espacio público.</t>
  </si>
  <si>
    <t>CONPES 3819 de 2014</t>
  </si>
  <si>
    <t>Circular 8000-2-344415 de 2013, ICAU.</t>
  </si>
  <si>
    <t>La gestión ambiental urbana se refiere a la “gestión de los recursos naturales renovables y los problemas ambientales urbanos y sus efectos en la región o regiones vecinas. La gestión ambiental urbana es una acción conjunta entre el Estado y los actores sociales, que se articula con la gestión territorial, las políticas ambientales y las políticas o planes sectoriales que tienen relación o afectan el medio ambiente en el ámbito urbano regional. Esta gestión, demanda el uso selectivo y combinado de herramientas jurídicas, de planeación, técnicas, económicas, financieras y administrativas para lograr la protección y funcionamiento de los ecosistemas y el mejoramiento de la calidad de vida de la población, dentro de un marco de ciudad sostenible” (Política de Gestión Ambiental Urbana).</t>
  </si>
  <si>
    <t>La gestión ambiental urbana se centra en dos ejes principales:</t>
  </si>
  <si>
    <r>
      <t>1)</t>
    </r>
    <r>
      <rPr>
        <sz val="7"/>
        <color rgb="FF000000"/>
        <rFont val="Times New Roman"/>
        <family val="1"/>
      </rPr>
      <t xml:space="preserve">      </t>
    </r>
    <r>
      <rPr>
        <sz val="9"/>
        <color rgb="FF000000"/>
        <rFont val="Calibri"/>
        <family val="2"/>
        <scheme val="minor"/>
      </rPr>
      <t>La gestión ambiental de los componentes constitutivos del medio ambiente, comúnmente denominados recursos naturales renovables: agua (en cualquier estado), atmósfera (troposfera y estratosfera), suelo y subsuelo, biodiversidad (ecosistemas, especies, recursos genéticos), fuentes primarias de energía no agotable y paisaje.</t>
    </r>
  </si>
  <si>
    <r>
      <t>2)</t>
    </r>
    <r>
      <rPr>
        <sz val="7"/>
        <color rgb="FF000000"/>
        <rFont val="Times New Roman"/>
        <family val="1"/>
      </rPr>
      <t xml:space="preserve">      </t>
    </r>
    <r>
      <rPr>
        <sz val="9"/>
        <color rgb="FF000000"/>
        <rFont val="Calibri"/>
        <family val="2"/>
        <scheme val="minor"/>
      </rPr>
      <t>La gestión ambiental de los problemas ambientales, entendida como la gestión sobre los elementos o factores que interactúan e inciden sobre el ambiente en las áreas urbanas, entre los cuales se pueden mencionar: factores que ocasionan contaminación y deterioro de los recursos naturales renovables; factores que ocasionan pérdida o deterioro de la biodiversidad; factores que ocasionan pérdida o deterioro del espacio público y del paisaje; inadecuada gestión y disposición de residuos sólidos, líquidos y gaseosos; uso ineficiente de la energía y falta de uso de fuentes no convencionales de energía; riesgos de origen natural y antrópico; pasivos ambientales, patrones insostenibles de ocupación del territorio, patrones insostenibles de producción y consumo; baja o falta de conciencia y cultura ambiental de la población de las áreas urbanas; pérdida de valores socio - culturales de la población urbana, que puede llevar a la pérdida de su identidad cultural y en consecuencia de su sentido de pertenencia del entorno; e insuficiente respuesta institucional del SINA, en términos de escasos niveles de coordinación y baja capacidad técnica y operativa para atender la problemática urbana (PGAU)</t>
    </r>
  </si>
  <si>
    <t>Cabe aclarar que la gestión para el manejo de estos recursos, elementos y factores en las áreas urbanas involucra, de manera diferenciada, a las autoridades ambientales: (Corporaciones autónomas regionales y de desarrollo sostenible); Grandes Centros Urbanos a que se refiere el artículo 66 de la Ley 99 de 1993, a los establecimientos públicos de que trata del artículo 13 de la Ley 768 de 2003; el artículo 124 de la Ley 1617 de 2013; las áreas metropolitanas a que se refiere el literal J del artículo 7 de la Ley 1625 de 2013 y a los entes territoriales, dentro de su respectivo marco de competencias y jurisdicción.</t>
  </si>
  <si>
    <t>Dicha gestión se realiza en el marco de la Política de Gestión Ambiental Urbana. En tal sentido, las principales temáticas en gestión ambiental urbana en las que tienen competencia las Corporaciones Autónomas Regionales son:</t>
  </si>
  <si>
    <r>
      <t>1)</t>
    </r>
    <r>
      <rPr>
        <sz val="7"/>
        <color rgb="FF000000"/>
        <rFont val="Times New Roman"/>
        <family val="1"/>
      </rPr>
      <t xml:space="preserve">      </t>
    </r>
    <r>
      <rPr>
        <sz val="9"/>
        <color rgb="FF000000"/>
        <rFont val="Calibri"/>
        <family val="2"/>
        <scheme val="minor"/>
      </rPr>
      <t>Planificación y ordenamiento ambiental en áreas urbanas</t>
    </r>
  </si>
  <si>
    <r>
      <t>2)</t>
    </r>
    <r>
      <rPr>
        <sz val="7"/>
        <color rgb="FF000000"/>
        <rFont val="Times New Roman"/>
        <family val="1"/>
      </rPr>
      <t xml:space="preserve">      </t>
    </r>
    <r>
      <rPr>
        <sz val="9"/>
        <color rgb="FF000000"/>
        <rFont val="Calibri"/>
        <family val="2"/>
        <scheme val="minor"/>
      </rPr>
      <t>Gestión ambiental del Riesgo en áreas urbanas</t>
    </r>
  </si>
  <si>
    <r>
      <t>3)</t>
    </r>
    <r>
      <rPr>
        <sz val="7"/>
        <color rgb="FF000000"/>
        <rFont val="Times New Roman"/>
        <family val="1"/>
      </rPr>
      <t xml:space="preserve">      </t>
    </r>
    <r>
      <rPr>
        <sz val="9"/>
        <color rgb="FF000000"/>
        <rFont val="Calibri"/>
        <family val="2"/>
        <scheme val="minor"/>
      </rPr>
      <t>Gestión ambiental del Espacio Público en áreas urbanas</t>
    </r>
  </si>
  <si>
    <r>
      <t>4)</t>
    </r>
    <r>
      <rPr>
        <sz val="7"/>
        <color rgb="FF000000"/>
        <rFont val="Times New Roman"/>
        <family val="1"/>
      </rPr>
      <t xml:space="preserve">      </t>
    </r>
    <r>
      <rPr>
        <sz val="9"/>
        <color rgb="FF000000"/>
        <rFont val="Calibri"/>
        <family val="2"/>
        <scheme val="minor"/>
      </rPr>
      <t>Prevención y Control de la Contaminación del Aire en áreas urbanas (fenómeno de acumulación o concentración de contaminantes en el aire generado por diferentes tipos entre ellos contaminantes criterio, ruido y olores ofensivos)</t>
    </r>
  </si>
  <si>
    <r>
      <t>5)</t>
    </r>
    <r>
      <rPr>
        <sz val="7"/>
        <color rgb="FF000000"/>
        <rFont val="Times New Roman"/>
        <family val="1"/>
      </rPr>
      <t xml:space="preserve">      </t>
    </r>
    <r>
      <rPr>
        <sz val="9"/>
        <color rgb="FF000000"/>
        <rFont val="Calibri"/>
        <family val="2"/>
        <scheme val="minor"/>
      </rPr>
      <t>Gestión del Recurso Hídrico en áreas urbanas</t>
    </r>
  </si>
  <si>
    <r>
      <t>6)</t>
    </r>
    <r>
      <rPr>
        <sz val="7"/>
        <color rgb="FF000000"/>
        <rFont val="Times New Roman"/>
        <family val="1"/>
      </rPr>
      <t xml:space="preserve">      </t>
    </r>
    <r>
      <rPr>
        <sz val="9"/>
        <color rgb="FF000000"/>
        <rFont val="Calibri"/>
        <family val="2"/>
        <scheme val="minor"/>
      </rPr>
      <t>Gestión de Residuos sólidos en áreas urbanas</t>
    </r>
  </si>
  <si>
    <r>
      <t>7)</t>
    </r>
    <r>
      <rPr>
        <sz val="7"/>
        <color rgb="FF000000"/>
        <rFont val="Times New Roman"/>
        <family val="1"/>
      </rPr>
      <t xml:space="preserve">      </t>
    </r>
    <r>
      <rPr>
        <sz val="9"/>
        <color rgb="FF000000"/>
        <rFont val="Calibri"/>
        <family val="2"/>
        <scheme val="minor"/>
      </rPr>
      <t>Índice de calidad ambiental urbana</t>
    </r>
  </si>
  <si>
    <r>
      <t>8)</t>
    </r>
    <r>
      <rPr>
        <sz val="7"/>
        <color rgb="FF000000"/>
        <rFont val="Times New Roman"/>
        <family val="1"/>
      </rPr>
      <t xml:space="preserve">      </t>
    </r>
    <r>
      <rPr>
        <sz val="9"/>
        <color rgb="FF000000"/>
        <rFont val="Calibri"/>
        <family val="2"/>
        <scheme val="minor"/>
      </rPr>
      <t>Participación en gestión ambiental urbana</t>
    </r>
  </si>
  <si>
    <t>Las principales acciones relacionadas con la gestión ambiental urbana son las siguientes:</t>
  </si>
  <si>
    <r>
      <t>1)</t>
    </r>
    <r>
      <rPr>
        <sz val="7"/>
        <color rgb="FF000000"/>
        <rFont val="Times New Roman"/>
        <family val="1"/>
      </rPr>
      <t xml:space="preserve">      </t>
    </r>
    <r>
      <rPr>
        <sz val="9"/>
        <color rgb="FF000000"/>
        <rFont val="Calibri"/>
        <family val="2"/>
        <scheme val="minor"/>
      </rPr>
      <t>Planificación y ordenamiento ambiental en áreas urbanas, que incluye:</t>
    </r>
  </si>
  <si>
    <r>
      <t>a)</t>
    </r>
    <r>
      <rPr>
        <sz val="7"/>
        <color rgb="FF000000"/>
        <rFont val="Times New Roman"/>
        <family val="1"/>
      </rPr>
      <t xml:space="preserve">      </t>
    </r>
    <r>
      <rPr>
        <sz val="9"/>
        <color rgb="FF000000"/>
        <rFont val="Calibri"/>
        <family val="2"/>
        <scheme val="minor"/>
      </rPr>
      <t>Identificar y gestionar la estructura ecológica urbana</t>
    </r>
  </si>
  <si>
    <r>
      <t>b)</t>
    </r>
    <r>
      <rPr>
        <sz val="7"/>
        <color rgb="FF000000"/>
        <rFont val="Times New Roman"/>
        <family val="1"/>
      </rPr>
      <t xml:space="preserve">      </t>
    </r>
    <r>
      <rPr>
        <sz val="9"/>
        <color rgb="FF000000"/>
        <rFont val="Calibri"/>
        <family val="2"/>
        <scheme val="minor"/>
      </rPr>
      <t>Asesorar a los entes territoriales en la inclusión del componente ambiental urbano en los procesos de planificación y ordenamiento territorial, incluyendo el establecimiento de determinantes ambientales urbanos.</t>
    </r>
  </si>
  <si>
    <r>
      <t>c)</t>
    </r>
    <r>
      <rPr>
        <sz val="7"/>
        <color rgb="FF000000"/>
        <rFont val="Times New Roman"/>
        <family val="1"/>
      </rPr>
      <t xml:space="preserve">       </t>
    </r>
    <r>
      <rPr>
        <sz val="9"/>
        <color rgb="FF000000"/>
        <rFont val="Calibri"/>
        <family val="2"/>
        <scheme val="minor"/>
      </rPr>
      <t>Implementar estrategias de conservación y uso sostenible de los recursos naturales renovables que conforman la base natural.</t>
    </r>
  </si>
  <si>
    <r>
      <t>2)</t>
    </r>
    <r>
      <rPr>
        <sz val="7"/>
        <color rgb="FF000000"/>
        <rFont val="Times New Roman"/>
        <family val="1"/>
      </rPr>
      <t xml:space="preserve">      </t>
    </r>
    <r>
      <rPr>
        <sz val="9"/>
        <color rgb="FF000000"/>
        <rFont val="Calibri"/>
        <family val="2"/>
        <scheme val="minor"/>
      </rPr>
      <t>Gestión ambiental del Espacio Público en áreas urbanas, sin perjuicio de las competencias de las entidades territoriales.</t>
    </r>
  </si>
  <si>
    <r>
      <t>a)</t>
    </r>
    <r>
      <rPr>
        <sz val="7"/>
        <color rgb="FF000000"/>
        <rFont val="Times New Roman"/>
        <family val="1"/>
      </rPr>
      <t xml:space="preserve">      </t>
    </r>
    <r>
      <rPr>
        <sz val="9"/>
        <color rgb="FF000000"/>
        <rFont val="Calibri"/>
        <family val="2"/>
        <scheme val="minor"/>
      </rPr>
      <t>Conservar, manejar y restaurar elementos naturales del espacio público urbano.</t>
    </r>
  </si>
  <si>
    <r>
      <t>b)</t>
    </r>
    <r>
      <rPr>
        <sz val="7"/>
        <color rgb="FF000000"/>
        <rFont val="Times New Roman"/>
        <family val="1"/>
      </rPr>
      <t xml:space="preserve">      </t>
    </r>
    <r>
      <rPr>
        <sz val="9"/>
        <color rgb="FF000000"/>
        <rFont val="Calibri"/>
        <family val="2"/>
        <scheme val="minor"/>
      </rPr>
      <t>Prevenir y controlar la afectación ambiental en el espacio público.</t>
    </r>
  </si>
  <si>
    <r>
      <t>c)</t>
    </r>
    <r>
      <rPr>
        <sz val="7"/>
        <color rgb="FF000000"/>
        <rFont val="Times New Roman"/>
        <family val="1"/>
      </rPr>
      <t xml:space="preserve">       </t>
    </r>
    <r>
      <rPr>
        <sz val="9"/>
        <color rgb="FF000000"/>
        <rFont val="Calibri"/>
        <family val="2"/>
        <scheme val="minor"/>
      </rPr>
      <t>Promover, orientar y acompañar la gestión ambiental del espacio público por parte de las entidades territoriales.</t>
    </r>
  </si>
  <si>
    <r>
      <t>3)</t>
    </r>
    <r>
      <rPr>
        <sz val="7"/>
        <color rgb="FF000000"/>
        <rFont val="Times New Roman"/>
        <family val="1"/>
      </rPr>
      <t xml:space="preserve">      </t>
    </r>
    <r>
      <rPr>
        <sz val="9"/>
        <color rgb="FF000000"/>
        <rFont val="Calibri"/>
        <family val="2"/>
        <scheme val="minor"/>
      </rPr>
      <t>Prevención y Control de la Contaminación del Aire en áreas urbanas.</t>
    </r>
  </si>
  <si>
    <r>
      <t>a)</t>
    </r>
    <r>
      <rPr>
        <sz val="7"/>
        <color rgb="FF000000"/>
        <rFont val="Times New Roman"/>
        <family val="1"/>
      </rPr>
      <t xml:space="preserve">      </t>
    </r>
    <r>
      <rPr>
        <sz val="9"/>
        <color rgb="FF000000"/>
        <rFont val="Calibri"/>
        <family val="2"/>
        <scheme val="minor"/>
      </rPr>
      <t>Diseñar y ejecutar acciones integrales para la prevención y control de la contaminación del aire.</t>
    </r>
  </si>
  <si>
    <r>
      <t>b)</t>
    </r>
    <r>
      <rPr>
        <sz val="7"/>
        <color rgb="FF000000"/>
        <rFont val="Times New Roman"/>
        <family val="1"/>
      </rPr>
      <t xml:space="preserve">      </t>
    </r>
    <r>
      <rPr>
        <sz val="9"/>
        <color rgb="FF000000"/>
        <rFont val="Calibri"/>
        <family val="2"/>
        <scheme val="minor"/>
      </rPr>
      <t>Fortalecer la capacidad institucional para el control y seguimiento de la contaminación del aire.</t>
    </r>
  </si>
  <si>
    <r>
      <t>c)</t>
    </r>
    <r>
      <rPr>
        <sz val="7"/>
        <color rgb="FF000000"/>
        <rFont val="Times New Roman"/>
        <family val="1"/>
      </rPr>
      <t xml:space="preserve">       </t>
    </r>
    <r>
      <rPr>
        <sz val="9"/>
        <color rgb="FF000000"/>
        <rFont val="Calibri"/>
        <family val="2"/>
        <scheme val="minor"/>
      </rPr>
      <t>Establecer e implementar programas de reducción de la contaminación del aire, cuando se requiera.</t>
    </r>
  </si>
  <si>
    <r>
      <t>d)</t>
    </r>
    <r>
      <rPr>
        <sz val="7"/>
        <color rgb="FF000000"/>
        <rFont val="Times New Roman"/>
        <family val="1"/>
      </rPr>
      <t xml:space="preserve">      </t>
    </r>
    <r>
      <rPr>
        <sz val="9"/>
        <color rgb="FF000000"/>
        <rFont val="Calibri"/>
        <family val="2"/>
        <scheme val="minor"/>
      </rPr>
      <t>Fortalecer las mesas regionales de calidad del aire donde se establezca la articulación entre las diferentes entidades relacionadas con la prevención y el control de la contaminación del aire.</t>
    </r>
  </si>
  <si>
    <r>
      <t>e)</t>
    </r>
    <r>
      <rPr>
        <sz val="7"/>
        <color rgb="FF000000"/>
        <rFont val="Times New Roman"/>
        <family val="1"/>
      </rPr>
      <t xml:space="preserve">      </t>
    </r>
    <r>
      <rPr>
        <sz val="9"/>
        <color rgb="FF000000"/>
        <rFont val="Calibri"/>
        <family val="2"/>
        <scheme val="minor"/>
      </rPr>
      <t>Asesorar a los entes territoriales para el mejor cumplimiento de sus funciones de control y vigilancia de los fenómenos de contaminación del aire.</t>
    </r>
  </si>
  <si>
    <r>
      <t>4)</t>
    </r>
    <r>
      <rPr>
        <sz val="7"/>
        <color rgb="FF000000"/>
        <rFont val="Times New Roman"/>
        <family val="1"/>
      </rPr>
      <t xml:space="preserve">      </t>
    </r>
    <r>
      <rPr>
        <sz val="9"/>
        <color rgb="FF000000"/>
        <rFont val="Calibri"/>
        <family val="2"/>
        <scheme val="minor"/>
      </rPr>
      <t>Gestión del Recurso Hídrico en áreas urbanas.</t>
    </r>
  </si>
  <si>
    <r>
      <t>a)</t>
    </r>
    <r>
      <rPr>
        <sz val="7"/>
        <color rgb="FF000000"/>
        <rFont val="Times New Roman"/>
        <family val="1"/>
      </rPr>
      <t xml:space="preserve">      </t>
    </r>
    <r>
      <rPr>
        <sz val="9"/>
        <color rgb="FF000000"/>
        <rFont val="Calibri"/>
        <family val="2"/>
        <scheme val="minor"/>
      </rPr>
      <t>Promover el uso eficiente y ahorro de agua.</t>
    </r>
  </si>
  <si>
    <r>
      <t>5)</t>
    </r>
    <r>
      <rPr>
        <sz val="7"/>
        <color rgb="FF000000"/>
        <rFont val="Times New Roman"/>
        <family val="1"/>
      </rPr>
      <t xml:space="preserve">      </t>
    </r>
    <r>
      <rPr>
        <sz val="9"/>
        <color rgb="FF000000"/>
        <rFont val="Calibri"/>
        <family val="2"/>
        <scheme val="minor"/>
      </rPr>
      <t>Gestión de Residuos sólidos en áreas urbanas.</t>
    </r>
  </si>
  <si>
    <r>
      <t>a)</t>
    </r>
    <r>
      <rPr>
        <sz val="7"/>
        <color rgb="FF000000"/>
        <rFont val="Times New Roman"/>
        <family val="1"/>
      </rPr>
      <t xml:space="preserve">      </t>
    </r>
    <r>
      <rPr>
        <sz val="9"/>
        <color rgb="FF000000"/>
        <rFont val="Calibri"/>
        <family val="2"/>
        <scheme val="minor"/>
      </rPr>
      <t>Promover el aprovechamiento de residuos sólidos.</t>
    </r>
  </si>
  <si>
    <r>
      <t>6)</t>
    </r>
    <r>
      <rPr>
        <sz val="7"/>
        <color rgb="FF000000"/>
        <rFont val="Times New Roman"/>
        <family val="1"/>
      </rPr>
      <t xml:space="preserve">      </t>
    </r>
    <r>
      <rPr>
        <sz val="9"/>
        <color rgb="FF000000"/>
        <rFont val="Calibri"/>
        <family val="2"/>
        <scheme val="minor"/>
      </rPr>
      <t>Compilar y reportar la información relacionada con los indicadores que conformar el Índice de Calidad Ambiental Urbana (ICAU)</t>
    </r>
  </si>
  <si>
    <r>
      <t>7)</t>
    </r>
    <r>
      <rPr>
        <sz val="7"/>
        <color rgb="FF000000"/>
        <rFont val="Times New Roman"/>
        <family val="1"/>
      </rPr>
      <t xml:space="preserve">      </t>
    </r>
    <r>
      <rPr>
        <sz val="9"/>
        <color rgb="FF000000"/>
        <rFont val="Calibri"/>
        <family val="2"/>
        <scheme val="minor"/>
      </rPr>
      <t>Participación en gestión ambiental urbana</t>
    </r>
  </si>
  <si>
    <r>
      <t>a)</t>
    </r>
    <r>
      <rPr>
        <sz val="7"/>
        <color rgb="FF000000"/>
        <rFont val="Times New Roman"/>
        <family val="1"/>
      </rPr>
      <t xml:space="preserve">      </t>
    </r>
    <r>
      <rPr>
        <sz val="9"/>
        <color rgb="FF000000"/>
        <rFont val="Calibri"/>
        <family val="2"/>
        <scheme val="minor"/>
      </rPr>
      <t xml:space="preserve">Promover y fortalecer los espacios de participación social en gestión ambiental urbana </t>
    </r>
  </si>
  <si>
    <t>Porcentaje de ejecución de acciones relacionadas con la gestión ambiental urbana.</t>
  </si>
  <si>
    <r>
      <t xml:space="preserve">ETAGAU </t>
    </r>
    <r>
      <rPr>
        <vertAlign val="subscript"/>
        <sz val="9"/>
        <color rgb="FF000000"/>
        <rFont val="Calibri"/>
        <family val="2"/>
        <scheme val="minor"/>
      </rPr>
      <t>t</t>
    </r>
    <r>
      <rPr>
        <sz val="9"/>
        <color rgb="FF000000"/>
        <rFont val="Calibri"/>
        <family val="2"/>
        <scheme val="minor"/>
      </rPr>
      <t xml:space="preserve"> = Porcentaje de ejecución total de acciones en gestión ambiental urbana, en el tiempo t.</t>
    </r>
  </si>
  <si>
    <r>
      <t xml:space="preserve">EAGAU </t>
    </r>
    <r>
      <rPr>
        <vertAlign val="subscript"/>
        <sz val="9"/>
        <color rgb="FF000000"/>
        <rFont val="Calibri"/>
        <family val="2"/>
        <scheme val="minor"/>
      </rPr>
      <t>t1t</t>
    </r>
    <r>
      <rPr>
        <sz val="9"/>
        <color rgb="FF000000"/>
        <rFont val="Calibri"/>
        <family val="2"/>
        <scheme val="minor"/>
      </rPr>
      <t xml:space="preserve"> = Porcentaje de ejecución de la acción </t>
    </r>
    <r>
      <rPr>
        <i/>
        <sz val="9"/>
        <color rgb="FF000000"/>
        <rFont val="Calibri"/>
        <family val="2"/>
        <scheme val="minor"/>
      </rPr>
      <t>1</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</si>
  <si>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2t</t>
    </r>
    <r>
      <rPr>
        <sz val="9"/>
        <color rgb="FF000000"/>
        <rFont val="Calibri"/>
        <family val="2"/>
        <scheme val="minor"/>
      </rPr>
      <t xml:space="preserve"> = Porcentaje de ejecución de la acción </t>
    </r>
    <r>
      <rPr>
        <i/>
        <sz val="9"/>
        <color rgb="FF000000"/>
        <rFont val="Calibri"/>
        <family val="2"/>
        <scheme val="minor"/>
      </rPr>
      <t>2</t>
    </r>
    <r>
      <rPr>
        <sz val="9"/>
        <color rgb="FF000000"/>
        <rFont val="Calibri"/>
        <family val="2"/>
        <scheme val="minor"/>
      </rPr>
      <t xml:space="preserve"> relacionada con la gestión ambiental urbana, en el tiempo t.</t>
    </r>
  </si>
  <si>
    <r>
      <t xml:space="preserve">EAGAU </t>
    </r>
    <r>
      <rPr>
        <vertAlign val="subscript"/>
        <sz val="9"/>
        <color rgb="FF000000"/>
        <rFont val="Calibri"/>
        <family val="2"/>
        <scheme val="minor"/>
      </rPr>
      <t>nt</t>
    </r>
    <r>
      <rPr>
        <sz val="9"/>
        <color rgb="FF000000"/>
        <rFont val="Calibri"/>
        <family val="2"/>
        <scheme val="minor"/>
      </rPr>
      <t xml:space="preserve"> = Porcentaje de ejecución de la acción </t>
    </r>
    <r>
      <rPr>
        <i/>
        <sz val="9"/>
        <color rgb="FF000000"/>
        <rFont val="Calibri"/>
        <family val="2"/>
        <scheme val="minor"/>
      </rPr>
      <t>n</t>
    </r>
    <r>
      <rPr>
        <sz val="9"/>
        <color rgb="FF000000"/>
        <rFont val="Calibri"/>
        <family val="2"/>
        <scheme val="minor"/>
      </rPr>
      <t xml:space="preserve"> relacionada con la gestión ambiental urbana, en el tiempo t.</t>
    </r>
  </si>
  <si>
    <r>
      <t>a = ponderador de EAGAU</t>
    </r>
    <r>
      <rPr>
        <vertAlign val="subscript"/>
        <sz val="9"/>
        <color rgb="FF000000"/>
        <rFont val="Calibri"/>
        <family val="2"/>
        <scheme val="minor"/>
      </rPr>
      <t>1</t>
    </r>
    <r>
      <rPr>
        <sz val="9"/>
        <color rgb="FF000000"/>
        <rFont val="Calibri"/>
        <family val="2"/>
        <scheme val="minor"/>
      </rPr>
      <t>.</t>
    </r>
  </si>
  <si>
    <r>
      <t>b = ponderador de EAGAU</t>
    </r>
    <r>
      <rPr>
        <vertAlign val="subscript"/>
        <sz val="9"/>
        <color rgb="FF000000"/>
        <rFont val="Calibri"/>
        <family val="2"/>
        <scheme val="minor"/>
      </rPr>
      <t>2</t>
    </r>
    <r>
      <rPr>
        <sz val="9"/>
        <color rgb="FF000000"/>
        <rFont val="Calibri"/>
        <family val="2"/>
        <scheme val="minor"/>
      </rPr>
      <t>.</t>
    </r>
  </si>
  <si>
    <r>
      <t>z = ponderador de EAGAU</t>
    </r>
    <r>
      <rPr>
        <vertAlign val="subscript"/>
        <sz val="9"/>
        <color rgb="FF000000"/>
        <rFont val="Calibri"/>
        <family val="2"/>
        <scheme val="minor"/>
      </rPr>
      <t>n</t>
    </r>
    <r>
      <rPr>
        <sz val="9"/>
        <color rgb="FF000000"/>
        <rFont val="Calibri"/>
        <family val="2"/>
        <scheme val="minor"/>
      </rPr>
      <t>.</t>
    </r>
  </si>
  <si>
    <t>a + b + c+…+z = 1.</t>
  </si>
  <si>
    <t>Ejecución presupuestal de acciones relacionadas con la gestión ambiental urbana.</t>
  </si>
  <si>
    <r>
      <t xml:space="preserve">EPAGAU </t>
    </r>
    <r>
      <rPr>
        <vertAlign val="subscript"/>
        <sz val="9"/>
        <color rgb="FF000000"/>
        <rFont val="Calibri"/>
        <family val="2"/>
        <scheme val="minor"/>
      </rPr>
      <t>t</t>
    </r>
    <r>
      <rPr>
        <sz val="9"/>
        <color rgb="FF000000"/>
        <rFont val="Calibri"/>
        <family val="2"/>
        <scheme val="minor"/>
      </rPr>
      <t xml:space="preserve"> = Ejecución presupuestal de acciones en gestión ambiental urbana, en el año t.</t>
    </r>
  </si>
  <si>
    <r>
      <t xml:space="preserve">CGAU </t>
    </r>
    <r>
      <rPr>
        <vertAlign val="subscript"/>
        <sz val="9"/>
        <color rgb="FF000000"/>
        <rFont val="Calibri"/>
        <family val="2"/>
        <scheme val="minor"/>
      </rPr>
      <t>it</t>
    </r>
    <r>
      <rPr>
        <sz val="9"/>
        <color rgb="FF000000"/>
        <rFont val="Calibri"/>
        <family val="2"/>
        <scheme val="minor"/>
      </rPr>
      <t xml:space="preserve"> = Compromisos correspondientes a la acción i en gestión ambiental urbana, en el año t.</t>
    </r>
  </si>
  <si>
    <r>
      <t xml:space="preserve">PDAGAU </t>
    </r>
    <r>
      <rPr>
        <vertAlign val="subscript"/>
        <sz val="9"/>
        <color rgb="FF000000"/>
        <rFont val="Calibri"/>
        <family val="2"/>
        <scheme val="minor"/>
      </rPr>
      <t>it</t>
    </r>
    <r>
      <rPr>
        <sz val="9"/>
        <color rgb="FF000000"/>
        <rFont val="Calibri"/>
        <family val="2"/>
        <scheme val="minor"/>
      </rPr>
      <t xml:space="preserve"> = Presupuesto definitivo a la acción i en gestión ambiental urbana, en el año t.</t>
    </r>
  </si>
  <si>
    <t>Número de acciones relacionadas con gestión ambiental urbana</t>
  </si>
  <si>
    <t>Ejecución física de las acciones relacionadas con la gestión ambiental urbana</t>
  </si>
  <si>
    <t>Planificación y ordenamiento ambiental en áreas urbanas</t>
  </si>
  <si>
    <t>Gestión ambiental del Espacio Público en áreas urbanas</t>
  </si>
  <si>
    <t xml:space="preserve">Prevención y Control de la Contaminación del Aire en áreas urbanas </t>
  </si>
  <si>
    <t>Gestión de Residuos sólidos en áreas urbanas</t>
  </si>
  <si>
    <t>Índice de calidad ambiental urbana</t>
  </si>
  <si>
    <t>Ejecución presupuestal de acciones relacionadas con la gestión ambiental urbana (utilice tantas filas cuantas sean necesarias)</t>
  </si>
  <si>
    <t>Presupuesto inicial</t>
  </si>
  <si>
    <t>Compromisos / Ppto Def.</t>
  </si>
  <si>
    <t>Pagos / Compromisos</t>
  </si>
  <si>
    <t>Cuanto más cercano a cien por ciento, mayor es el cumplimiento de las metas que la autoridad ambiental se ha propuesto alcanzar en relación con la gestión ambiental urbana, en el marco del Plan de Acción de la Corporación.</t>
  </si>
  <si>
    <r>
      <t xml:space="preserve">Hoja Metodológica de referencia: MADS (2016). </t>
    </r>
    <r>
      <rPr>
        <i/>
        <sz val="9"/>
        <color rgb="FF000000"/>
        <rFont val="Calibri"/>
        <family val="2"/>
        <scheme val="minor"/>
      </rPr>
      <t>Hoja metodológica Ejecución de Acciones en Gestión Ambiental Urbana (Versión 1.0).</t>
    </r>
    <r>
      <rPr>
        <sz val="9"/>
        <color rgb="FF000000"/>
        <rFont val="Calibri"/>
        <family val="2"/>
        <scheme val="minor"/>
      </rPr>
      <t xml:space="preserve"> Ministerio de Ambiente y Desarrollo Sostenible MADS, DGOAT-SINA y DAASU.</t>
    </r>
  </si>
  <si>
    <t>Implementación del Programa Regional de Negocios Verdes por la autoridad ambiental</t>
  </si>
  <si>
    <t>Es el porcentaje de avance en la implementación de las acciones a cargo de la Corporación en el marco del Programa Regional de Negocios Verdes</t>
  </si>
  <si>
    <t>El indicador mide el cumplimiento de las metas, a cargo de la Autoridad Ambiental, en el marco del Plan Nacional de Negocios Verdes y el Plan Regional de Negocios Verdes. De esta forma contribuye a la implementación del Plan Nacional de Negocios Verdes y de la Estrategia Crecimiento Verde del Plan Nacional de Desarrollo 2014-2018</t>
  </si>
  <si>
    <r>
      <t xml:space="preserve"> </t>
    </r>
    <r>
      <rPr>
        <b/>
        <sz val="9"/>
        <color rgb="FF000000"/>
        <rFont val="Calibri"/>
        <family val="2"/>
        <scheme val="minor"/>
      </rPr>
      <t>Normatividad de soporte:</t>
    </r>
  </si>
  <si>
    <t>Decreto 1076 de 2016, Decreto Único Reglamentario.</t>
  </si>
  <si>
    <t>Ley 1753 de 2015, Plan Nacional de Desarrollo PND 2014-2018.</t>
  </si>
  <si>
    <t>Política Nacional de Producción y Consumo Sostenible.</t>
  </si>
  <si>
    <t>Plan Nacional de Negocios Verdes PNNV.</t>
  </si>
  <si>
    <t>Política Nacional para la Gestión Integral de la Biodiversidad y sus Servicios Ecosistémicos.</t>
  </si>
  <si>
    <t>Declaración de Crecimiento Verde de la Organización para la Cooperación y el Desarrollo Económico OCDE.</t>
  </si>
  <si>
    <t>Estrategia de Crecimiento Verde del Plan Nacional de Desarrollo.</t>
  </si>
  <si>
    <t>Metodología para la Implementación de los PRNV, elaborada y publicada con la Agencia de Cooperación Alemana- GIZ, en coordinación con el MADS.</t>
  </si>
  <si>
    <t>Programas Regionales de Negocios Verdes PRNV para las Regiones: Caribe, Pacifico, Central, Amazonia, y Orinoquia.</t>
  </si>
  <si>
    <t>Programa Nacional de Biocomercio Sostenible</t>
  </si>
  <si>
    <t>Guía de Verificación y Evaluación de Criterios de Negocios Verdes.</t>
  </si>
  <si>
    <t>https://www.minambiente.gov.co/index.php/ambientes-y-desarrollos-sostenibles/negocios-verdes-y-sostenibles</t>
  </si>
  <si>
    <t>Los Negocios Verdes y Sostenibles comprenden las actividades económicas en las que se ofrecen bienes o servicios que generan impactos ambientales positivos y que, además, incorporan buenas prácticas ambientales, sociales y económicas, con enfoque de ciclo de vida, contribuyendo a la conservación del ambiente como capital natural que soporta el desarrollo del territorio (Oficina de Negocios Verdes Sostenibles ONVS, 2014)</t>
  </si>
  <si>
    <t>El Objetivo 2 de la Estrategia Crecimiento Verde, incorporada en el PND 2014-2018, busca proteger y asegurar el uso sostenible del capital natural y mejorar la calidad y gobernanza ambiental. Para ello la Estrategia tiene como fin mejorar la calidad ambiental a partir del fortalecimiento del desempeño ambiental de los sectores productivos, buscando mejorar su competitividad; en la cual se inscribe la Meta Nacional Estratégica No. 13: Cinco (5) Programas Regionales de Negocios Verdes implementados para el aumento de la competitividad, a cargo de las CAR y la ONVS.</t>
  </si>
  <si>
    <r>
      <t xml:space="preserve">La implementación de los </t>
    </r>
    <r>
      <rPr>
        <b/>
        <sz val="9"/>
        <color rgb="FF000000"/>
        <rFont val="Calibri"/>
        <family val="2"/>
        <scheme val="minor"/>
      </rPr>
      <t>Programas Regionales de Negocios Verdes</t>
    </r>
    <r>
      <rPr>
        <sz val="9"/>
        <color rgb="FF000000"/>
        <rFont val="Calibri"/>
        <family val="2"/>
        <scheme val="minor"/>
      </rPr>
      <t>- PRNV se evaluará de acuerdo a tres (3) criterios:</t>
    </r>
  </si>
  <si>
    <t>1) Formulación de Planes de acción para la ejecución del PRNV en la jurisdicción de cada Autoridad Ambiental</t>
  </si>
  <si>
    <t>2) Conformación de la Ventanilla/Nodo de Negocios Verdes o realización de alianzas o acuerdos con otras instituciones.</t>
  </si>
  <si>
    <t>3) Contar con mínimo dos pilotos de Negocios Verdes verificados bajo los criterios descritos en el Plan Nacional de Negocios Verdes y PRNV</t>
  </si>
  <si>
    <t>Las principales acciones relacionadas con la ejecución Implementación del Programa Regional de Negocios Verdes por la autoridad ambiental son:</t>
  </si>
  <si>
    <r>
      <t>1)</t>
    </r>
    <r>
      <rPr>
        <sz val="7"/>
        <color rgb="FF000000"/>
        <rFont val="Times New Roman"/>
        <family val="1"/>
      </rPr>
      <t xml:space="preserve">      </t>
    </r>
    <r>
      <rPr>
        <sz val="9"/>
        <color rgb="FF000000"/>
        <rFont val="Calibri"/>
        <family val="2"/>
      </rPr>
      <t>Formulación de los Planes de Acción para la ejecución del Programa Regional de Negocios Verdes</t>
    </r>
  </si>
  <si>
    <r>
      <t>a)</t>
    </r>
    <r>
      <rPr>
        <sz val="7"/>
        <color rgb="FF000000"/>
        <rFont val="Times New Roman"/>
        <family val="1"/>
      </rPr>
      <t xml:space="preserve">      </t>
    </r>
    <r>
      <rPr>
        <sz val="9"/>
        <color rgb="FF000000"/>
        <rFont val="Calibri"/>
        <family val="2"/>
      </rPr>
      <t>Talleres de construcción del plan de trabajo, de la Corporación en el marco de la etapa de planeación.</t>
    </r>
  </si>
  <si>
    <r>
      <t>b)</t>
    </r>
    <r>
      <rPr>
        <sz val="7"/>
        <color rgb="FF000000"/>
        <rFont val="Times New Roman"/>
        <family val="1"/>
      </rPr>
      <t xml:space="preserve">      </t>
    </r>
    <r>
      <rPr>
        <sz val="9"/>
        <color rgb="FF000000"/>
        <rFont val="Calibri"/>
        <family val="2"/>
      </rPr>
      <t>Capacitación en criterios de Negocios Verdes</t>
    </r>
  </si>
  <si>
    <r>
      <t>c)</t>
    </r>
    <r>
      <rPr>
        <sz val="7"/>
        <color rgb="FF000000"/>
        <rFont val="Times New Roman"/>
        <family val="1"/>
      </rPr>
      <t xml:space="preserve">       </t>
    </r>
    <r>
      <rPr>
        <sz val="9"/>
        <color rgb="FF000000"/>
        <rFont val="Calibri"/>
        <family val="2"/>
      </rPr>
      <t>Levantamiento Línea Base de Negocios Verdes en la región</t>
    </r>
  </si>
  <si>
    <r>
      <t>2)</t>
    </r>
    <r>
      <rPr>
        <sz val="7"/>
        <color rgb="FF000000"/>
        <rFont val="Times New Roman"/>
        <family val="1"/>
      </rPr>
      <t xml:space="preserve">      </t>
    </r>
    <r>
      <rPr>
        <sz val="9"/>
        <color rgb="FF000000"/>
        <rFont val="Calibri"/>
        <family val="2"/>
      </rPr>
      <t>Conformación de la ventanilla o nodo de negocios verdes o realización de alianzas o acuerdos con otras instituciones para la implementación en la AA</t>
    </r>
  </si>
  <si>
    <r>
      <t>a)</t>
    </r>
    <r>
      <rPr>
        <sz val="7"/>
        <color rgb="FF000000"/>
        <rFont val="Times New Roman"/>
        <family val="1"/>
      </rPr>
      <t xml:space="preserve">      </t>
    </r>
    <r>
      <rPr>
        <sz val="9"/>
        <color rgb="FF000000"/>
        <rFont val="Calibri"/>
        <family val="2"/>
      </rPr>
      <t>Protocolización de la creación de la ventanilla o nodo de negocios verdes en la A.A.</t>
    </r>
  </si>
  <si>
    <r>
      <t>b)</t>
    </r>
    <r>
      <rPr>
        <sz val="7"/>
        <color rgb="FF000000"/>
        <rFont val="Times New Roman"/>
        <family val="1"/>
      </rPr>
      <t xml:space="preserve">      </t>
    </r>
    <r>
      <rPr>
        <sz val="9"/>
        <color rgb="FF000000"/>
        <rFont val="Calibri"/>
        <family val="2"/>
      </rPr>
      <t>Suscripción de alianzas o acuerdos publico privadas para la ejecución del PRNV (*)</t>
    </r>
  </si>
  <si>
    <r>
      <t>3)</t>
    </r>
    <r>
      <rPr>
        <sz val="7"/>
        <color rgb="FF000000"/>
        <rFont val="Times New Roman"/>
        <family val="1"/>
      </rPr>
      <t xml:space="preserve">      </t>
    </r>
    <r>
      <rPr>
        <sz val="9"/>
        <color rgb="FF000000"/>
        <rFont val="Calibri"/>
        <family val="2"/>
      </rPr>
      <t>Identificación de la línea base de negocios verdes verificados bajo la herramienta de negocios verdes (Guía de Verificación y Evaluación de Criterios de Negocios Verdes).</t>
    </r>
  </si>
  <si>
    <r>
      <t>a)</t>
    </r>
    <r>
      <rPr>
        <sz val="7"/>
        <color rgb="FF000000"/>
        <rFont val="Times New Roman"/>
        <family val="1"/>
      </rPr>
      <t xml:space="preserve">      </t>
    </r>
    <r>
      <rPr>
        <sz val="9"/>
        <color rgb="FF000000"/>
        <rFont val="Calibri"/>
        <family val="2"/>
      </rPr>
      <t>Al menos dos (2) pilotos verificados por la autoridad ambiental</t>
    </r>
  </si>
  <si>
    <r>
      <t>b)</t>
    </r>
    <r>
      <rPr>
        <sz val="7"/>
        <color rgb="FF000000"/>
        <rFont val="Times New Roman"/>
        <family val="1"/>
      </rPr>
      <t xml:space="preserve">      </t>
    </r>
    <r>
      <rPr>
        <sz val="9"/>
        <color rgb="FF000000"/>
        <rFont val="Calibri"/>
        <family val="2"/>
      </rPr>
      <t>Acompañamiento en la implementación de los planes de mejora</t>
    </r>
  </si>
  <si>
    <r>
      <t>4)</t>
    </r>
    <r>
      <rPr>
        <sz val="7"/>
        <color rgb="FF000000"/>
        <rFont val="Times New Roman"/>
        <family val="1"/>
      </rPr>
      <t xml:space="preserve">      </t>
    </r>
    <r>
      <rPr>
        <sz val="9"/>
        <color rgb="FF000000"/>
        <rFont val="Calibri"/>
        <family val="2"/>
      </rPr>
      <t>Comercialización:</t>
    </r>
  </si>
  <si>
    <r>
      <t>a)</t>
    </r>
    <r>
      <rPr>
        <sz val="7"/>
        <color rgb="FF000000"/>
        <rFont val="Times New Roman"/>
        <family val="1"/>
      </rPr>
      <t xml:space="preserve">      </t>
    </r>
    <r>
      <rPr>
        <sz val="9"/>
        <color rgb="FF000000"/>
        <rFont val="Calibri"/>
        <family val="2"/>
      </rPr>
      <t>Construcción de la estrategia regional de N.V. teniendo en cuenta la oferta y demanda regional.</t>
    </r>
  </si>
  <si>
    <r>
      <t>b)</t>
    </r>
    <r>
      <rPr>
        <sz val="7"/>
        <color rgb="FF000000"/>
        <rFont val="Times New Roman"/>
        <family val="1"/>
      </rPr>
      <t xml:space="preserve">      </t>
    </r>
    <r>
      <rPr>
        <sz val="9"/>
        <color rgb="FF000000"/>
        <rFont val="Calibri"/>
        <family val="2"/>
      </rPr>
      <t>Base de datos de N.V. verificados para alimentar el portafolio de bienes y servicios de negocios del MADS</t>
    </r>
  </si>
  <si>
    <r>
      <t>c)</t>
    </r>
    <r>
      <rPr>
        <sz val="7"/>
        <color rgb="FF000000"/>
        <rFont val="Times New Roman"/>
        <family val="1"/>
      </rPr>
      <t xml:space="preserve">       </t>
    </r>
    <r>
      <rPr>
        <sz val="9"/>
        <color rgb="FF000000"/>
        <rFont val="Calibri"/>
        <family val="2"/>
      </rPr>
      <t>Identificación, Participación y/o realización de ferias de promoción de los N.V.</t>
    </r>
  </si>
  <si>
    <t>* Nota: De manera consistente con el Indicador de Meta Nacional del Plan Nacional de Desarrollo "Programa Regional de Negocios Verdes". Este incluye en la "Metodología de Medición" la conformación de la ventanilla o nodo de negocios o la realización de alianzas o acuerdos con otras instituciones para la implementación del Programa Regional de Negocios Verdes en la autoridad ambiental. Adicionalmente, la publicación "Metodología para implementar el Programa Regional de Negocios Verdes" incluye el proceso de articulación de actores con el objetivo de iniciar el proceso con la autoridad ambiental y entes territoriales para la conformación de la Ventanilla/Nodo de NV o realización de alianzas o acuerdos con otras instituciones para la implementación del PRNV.</t>
  </si>
  <si>
    <t>El listado anterior es indicativo. Las acciones a ser realizadas por las Corporaciones deben corresponder a las acciones priorizadas en el respectivo PRNV.</t>
  </si>
  <si>
    <r>
      <t xml:space="preserve">IPRVAA </t>
    </r>
    <r>
      <rPr>
        <vertAlign val="subscript"/>
        <sz val="9"/>
        <color rgb="FF000000"/>
        <rFont val="Calibri"/>
        <family val="2"/>
        <scheme val="minor"/>
      </rPr>
      <t>t</t>
    </r>
    <r>
      <rPr>
        <sz val="9"/>
        <color rgb="FF000000"/>
        <rFont val="Calibri"/>
        <family val="2"/>
        <scheme val="minor"/>
      </rPr>
      <t xml:space="preserve"> = Implementación del Programa Regional de Negocios Verdes por la autoridad ambiental, en el tiempo t.</t>
    </r>
  </si>
  <si>
    <r>
      <t xml:space="preserve">EAPRNV </t>
    </r>
    <r>
      <rPr>
        <vertAlign val="subscript"/>
        <sz val="9"/>
        <color rgb="FF000000"/>
        <rFont val="Calibri"/>
        <family val="2"/>
        <scheme val="minor"/>
      </rPr>
      <t>1t</t>
    </r>
    <r>
      <rPr>
        <sz val="9"/>
        <color rgb="FF000000"/>
        <rFont val="Calibri"/>
        <family val="2"/>
        <scheme val="minor"/>
      </rPr>
      <t xml:space="preserve"> = Ejecución de acción 1 relacionada con el Programa Regional de Negocios Verdes, en el tiempo t.</t>
    </r>
  </si>
  <si>
    <r>
      <t xml:space="preserve">EAPRNV </t>
    </r>
    <r>
      <rPr>
        <vertAlign val="subscript"/>
        <sz val="9"/>
        <color rgb="FF000000"/>
        <rFont val="Calibri"/>
        <family val="2"/>
        <scheme val="minor"/>
      </rPr>
      <t>2t</t>
    </r>
    <r>
      <rPr>
        <sz val="9"/>
        <color rgb="FF000000"/>
        <rFont val="Calibri"/>
        <family val="2"/>
        <scheme val="minor"/>
      </rPr>
      <t xml:space="preserve"> = Ejecución de acción 2 relacionada con el Programa Regional de Negocios Verdes, en el tiempo t.</t>
    </r>
  </si>
  <si>
    <r>
      <t xml:space="preserve">EAPRNV </t>
    </r>
    <r>
      <rPr>
        <vertAlign val="subscript"/>
        <sz val="9"/>
        <color rgb="FF000000"/>
        <rFont val="Calibri"/>
        <family val="2"/>
        <scheme val="minor"/>
      </rPr>
      <t>nt</t>
    </r>
    <r>
      <rPr>
        <sz val="9"/>
        <color rgb="FF000000"/>
        <rFont val="Calibri"/>
        <family val="2"/>
        <scheme val="minor"/>
      </rPr>
      <t xml:space="preserve"> = Ejecución de acción N relacionada con el Programa Regional de Negocios Verdes, en el tiempo t.</t>
    </r>
  </si>
  <si>
    <r>
      <t>a = ponderador de EAPRNV</t>
    </r>
    <r>
      <rPr>
        <vertAlign val="subscript"/>
        <sz val="9"/>
        <color rgb="FF000000"/>
        <rFont val="Calibri"/>
        <family val="2"/>
        <scheme val="minor"/>
      </rPr>
      <t>1</t>
    </r>
  </si>
  <si>
    <r>
      <t>b = ponderador de EAPRNV</t>
    </r>
    <r>
      <rPr>
        <vertAlign val="subscript"/>
        <sz val="9"/>
        <color rgb="FF000000"/>
        <rFont val="Calibri"/>
        <family val="2"/>
        <scheme val="minor"/>
      </rPr>
      <t>2</t>
    </r>
  </si>
  <si>
    <r>
      <t>z = ponderador de EAPRNV</t>
    </r>
    <r>
      <rPr>
        <vertAlign val="subscript"/>
        <sz val="9"/>
        <color rgb="FF000000"/>
        <rFont val="Calibri"/>
        <family val="2"/>
        <scheme val="minor"/>
      </rPr>
      <t>n</t>
    </r>
  </si>
  <si>
    <t>a + b + c+…+z = 1</t>
  </si>
  <si>
    <t>Ejecución presupuestal de las acciones relacionadas con la Implementación del Programa Regional de Negocios Verdes por la autoridad ambiental</t>
  </si>
  <si>
    <r>
      <t xml:space="preserve">EAPRNV </t>
    </r>
    <r>
      <rPr>
        <vertAlign val="subscript"/>
        <sz val="9"/>
        <color rgb="FF000000"/>
        <rFont val="Calibri"/>
        <family val="2"/>
        <scheme val="minor"/>
      </rPr>
      <t>i</t>
    </r>
    <r>
      <rPr>
        <sz val="9"/>
        <color rgb="FF000000"/>
        <rFont val="Calibri"/>
        <family val="2"/>
        <scheme val="minor"/>
      </rPr>
      <t xml:space="preserve"> = Ejecución presupuestal de la acción </t>
    </r>
    <r>
      <rPr>
        <i/>
        <sz val="9"/>
        <color rgb="FF000000"/>
        <rFont val="Calibri"/>
        <family val="2"/>
        <scheme val="minor"/>
      </rPr>
      <t>i</t>
    </r>
    <r>
      <rPr>
        <sz val="9"/>
        <color rgb="FF000000"/>
        <rFont val="Calibri"/>
        <family val="2"/>
        <scheme val="minor"/>
      </rPr>
      <t xml:space="preserve"> asociada al Programa Regional de Negocios Verdes por la autoridad ambiental, en el año t.</t>
    </r>
  </si>
  <si>
    <r>
      <t xml:space="preserve">CAPRNV </t>
    </r>
    <r>
      <rPr>
        <vertAlign val="subscript"/>
        <sz val="9"/>
        <color rgb="FF000000"/>
        <rFont val="Calibri"/>
        <family val="2"/>
        <scheme val="minor"/>
      </rPr>
      <t>it</t>
    </r>
    <r>
      <rPr>
        <sz val="9"/>
        <color rgb="FF000000"/>
        <rFont val="Calibri"/>
        <family val="2"/>
        <scheme val="minor"/>
      </rPr>
      <t xml:space="preserve"> = Compromisos correspondientes a la acción i en el marco del Programa Regional de Negocios Verdes, en el año t.</t>
    </r>
  </si>
  <si>
    <r>
      <t xml:space="preserve">PDAPRNV </t>
    </r>
    <r>
      <rPr>
        <vertAlign val="subscript"/>
        <sz val="9"/>
        <color rgb="FF000000"/>
        <rFont val="Calibri"/>
        <family val="2"/>
        <scheme val="minor"/>
      </rPr>
      <t>it</t>
    </r>
    <r>
      <rPr>
        <sz val="9"/>
        <color rgb="FF000000"/>
        <rFont val="Calibri"/>
        <family val="2"/>
        <scheme val="minor"/>
      </rPr>
      <t xml:space="preserve"> = Presupuesto definitivo a la acción i en el marco del Programa Regional de Negocios Verdes, en el año t.</t>
    </r>
  </si>
  <si>
    <t>Número de acciones relacionadas con la implementación del Programa Regional de Negocios Verdes por la autoridad ambiental</t>
  </si>
  <si>
    <t>Presupuesto definitivo</t>
  </si>
  <si>
    <t>Ejecución física y financiera de acciones relacionadas con la implementación del Programa Regional de Negocios Verdes por la autoridad ambiental</t>
  </si>
  <si>
    <t>(*) Nombre de la acción, actividad o proyecto en el Plan de Acción de la Corporación</t>
  </si>
  <si>
    <t>Cálculo de la ejecución física y financiera de acciones relacionadas con la implementación del Programa Regional de Negocios Verdes por la autoridad ambiental</t>
  </si>
  <si>
    <t>Avance Físico</t>
  </si>
  <si>
    <t>Ejecución Anual</t>
  </si>
  <si>
    <t>El indicador hace seguimiento a la contribución de las CAR a la ejecución del Plan Nacional de Negocios Verdes y el Plan Regional de Negocios Verdes. Cuanto más cercano a cien por ciento, mayor es el cumplimiento de las metas, a cargo de la Autoridad Ambiental, en el marco del Plan Nacional de Negocios Verdes y el Plan Regional de Negocios Verdes.</t>
  </si>
  <si>
    <r>
      <t>Hoja Metodológica de referencia:</t>
    </r>
    <r>
      <rPr>
        <sz val="9"/>
        <color rgb="FF000000"/>
        <rFont val="Calibri"/>
        <family val="2"/>
        <scheme val="minor"/>
      </rPr>
      <t xml:space="preserve"> MADS (2016). </t>
    </r>
    <r>
      <rPr>
        <i/>
        <sz val="9"/>
        <color rgb="FF000000"/>
        <rFont val="Calibri"/>
        <family val="2"/>
        <scheme val="minor"/>
      </rPr>
      <t>Hoja metodológica Implementación del programa regional de negocios verdes por la autoridad ambiental (Versión 1.0).</t>
    </r>
    <r>
      <rPr>
        <sz val="9"/>
        <color rgb="FF000000"/>
        <rFont val="Calibri"/>
        <family val="2"/>
        <scheme val="minor"/>
      </rPr>
      <t xml:space="preserve"> Ministerio de Ambiente y Desarrollo Sostenible MADS, DGOAT-SINA y ONV.</t>
    </r>
  </si>
  <si>
    <t>Tiempo promedio de trámite para la resolución de autorizaciones ambientales otorgadas por la corporación</t>
  </si>
  <si>
    <t>El tiempo promedio de trámite o procedimiento para la resolución de autorizaciones ambientales otorgadas por las autoridades ambientales es el resultado de la suma de los tiempos de cada trámite (licencias ambientales, concesiones de agua, permisos de aprovechamiento forestal, permisos de emisiones atmosféricas y permisos de vertimiento de agua), dividido en el número de trámites resueltos por la autoridad ambiental.</t>
  </si>
  <si>
    <t xml:space="preserve">Se entiende por tiempo efectivo, el periodo de tiempo en días que dura el proceso en manos de la Corporación, que resulta de descontar del tiempo total desde la radicación de la solicitud hasta la manifestación final de la autoridad ambiental, descontado el tiempo utilizado por el peticionario para atender los actos de trámites expedidos en el proceso. </t>
  </si>
  <si>
    <t>El indicador mide los cambios en la eficiencia por parte de la autoridad ambiental en la resolución de las solicitudes de autorizaciones ambientales (licencias ambientales, concesiones de agua, permisos de aprovechamiento forestal, permisos de emisiones atmosféricas y permisos de vertimiento de agua).</t>
  </si>
  <si>
    <t>Resolución 2202 de 2006.</t>
  </si>
  <si>
    <t>Licencias ambientales: Decreto 1076 de 2015</t>
  </si>
  <si>
    <t>Concesiones de agua: Decreto Ley 2811 de 1974, Decreto 1076 de 2015</t>
  </si>
  <si>
    <t>Permisos de vertimiento de agua: Decreto Ley 2811 de 1974, Decreto 1076 de 2015.</t>
  </si>
  <si>
    <t>Permisos de emisión: Decreto Ley 2811 de 1974, Decreto 1076 de 2015, Resolución 619 de 1997 y sus modificaciones, Resolución 909 de 2008 y sus modificaciones.</t>
  </si>
  <si>
    <t>Permisos de aprovechamiento forestal: Decreto Ley 2811 de 1974, Decreto 1076 de 2015, entre otros.</t>
  </si>
  <si>
    <r>
      <t>Las autorizaciones administrativas son 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t>
    </r>
  </si>
  <si>
    <t>A manera de ejemplo encontramos: concesiones de agua, permisos para la exploración y ocupación de cauces, playas y lechos, permisos de aprovechamiento forestal, permiso de emisiones atmosféricas y otros.</t>
  </si>
  <si>
    <t>La Ley 99 de 1993 en su artículo 70 establece como todo trámite ambiental requiere auto de iniciación para comenzar la evaluación hasta la fecha de emisión del acto administrativo definitivo que resuelve la solicitud.</t>
  </si>
  <si>
    <t>Sin embargo, cada autorización administrativa posee un procedimiento propio. El tiempo promedio de trámite para la evaluación de las licencias ambientales, permisos y autorizaciones otorgadas por las autoridades ambientales, se refiere al tiempo efectivo utilizado por la Corporación para manifestarse de manera positiva o negativa sobre la solicitud de licenciamiento o aprovechamiento de recursos, a partir de la fecha de radicación de la solicitud.</t>
  </si>
  <si>
    <t>Se debe entender como tiempo efectivo, el periodo de tiempo en días que dura el proceso en manos de la autoridad ambiental, que resulta de descontar del tiempo total desde la radicación de la solicitud hasta la manifestación final de la autoridad ambiental, descontado el tiempo utilizado por el peticionario para atender los actos de trámites expedidos en el proceso. En los casos de audiencias Públicas o consultas previas también se suspenden términos, los cuales se descuentan del tiempo efectivo de la evaluación.</t>
  </si>
  <si>
    <t xml:space="preserve">En el cálculo de las Solicitudes con vencimiento de términos dentro del periodo de reporte (Denominador del indicador), no se contabilizan las solicitudes que debieron ser resueltas en periodos de reporte anteriores, o que se resuelven antes de términos en los periodos anteriores del periodo de reporte. </t>
  </si>
  <si>
    <t>De igual forma, se aplicará la misma lógica para las solicitudes de concesiones de agua, permisos de aprovechamiento forestal, emisiones atmosféricas y permisos de vertimiento.</t>
  </si>
  <si>
    <t>Tx: Tiempo promedio efectivo de duración del trámite x.</t>
  </si>
  <si>
    <t>Ti: Tiempo de duración de cada trámite i en la categoría x.</t>
  </si>
  <si>
    <t>x = Licencias ambientales, concesiones de agua, permisos de aprovechamiento forestal, permisos de emisiones atmosféricas y permisos de vertimiento de agua.</t>
  </si>
  <si>
    <t>n: Número de trámites atendidos de cada una de las categorías analizadas (Licencia ambiental, concesión de agua, permiso de vertimiento de agua, aprovechamiento forestal, permiso de emisión).</t>
  </si>
  <si>
    <r>
      <t>Definición de las variables del indicador</t>
    </r>
    <r>
      <rPr>
        <sz val="9"/>
        <color rgb="FF000000"/>
        <rFont val="Calibri"/>
        <family val="2"/>
        <scheme val="minor"/>
      </rPr>
      <t>: Los procesos a analizar corresponderán a los trámites más comunes que se adelantan ante la autoridad ambiental, determinando su tiempo de duración así:</t>
    </r>
  </si>
  <si>
    <t>TL.A. = Tiempo efectivo de duración del trámite de otorgamiento de licencias ambientales</t>
  </si>
  <si>
    <t>TC.A. = Tiempo efectivo de duración del trámite de otorgamiento de una concesión de agua</t>
  </si>
  <si>
    <t>T.P.V. = Tiempo efectivo de duración del trámite de otorgamiento de un permiso de vertimiento</t>
  </si>
  <si>
    <t>T.A.F. = Tiempo efectivo de duración del trámite de otorgamiento de un aprovechamiento Forestal</t>
  </si>
  <si>
    <t xml:space="preserve">T.P.E. = Tiempo efectivo de duración del trámite de otorgamiento de un permiso de emisión </t>
  </si>
  <si>
    <t>Licencias ambientales</t>
  </si>
  <si>
    <t>TL.A. Tiempo efectivo de duración del trámite de otorgamiento de licencias ambientales (número de días)</t>
  </si>
  <si>
    <t xml:space="preserve">N L.A.: Número de solicitudes de licencia ambiental atendidos </t>
  </si>
  <si>
    <t>Tx L.A. Tiempo promedio efectivo de duración del trámite de licencias ambientales</t>
  </si>
  <si>
    <t>Concesiones de agua</t>
  </si>
  <si>
    <t xml:space="preserve">N C.A.S.: Número de solicitudes de concesión de agua recibidas en el periodo. </t>
  </si>
  <si>
    <t>Tx C.A.S. Tiempo promedio efectivo de duración del trámite de Concesiones de Agua.</t>
  </si>
  <si>
    <t>Permisos de vertimiento de agua</t>
  </si>
  <si>
    <t>TP.V. Tiempo efectivo de duración del trámite de otorgamiento de un permiso de vertimiento (número de días)</t>
  </si>
  <si>
    <t>N P.V.: Número de solicitudes de permisos de vertimiento recibidas en el periodo.</t>
  </si>
  <si>
    <t>Tx P.V. Tiempo promedio efectivo de duración del trámite de otorgamiento de un permiso de vertimiento.</t>
  </si>
  <si>
    <t>Permisos de aprovechamiento forestal</t>
  </si>
  <si>
    <t>TP.E. Tiempo efectivo de duración del trámite de otorgamiento de un permiso de emisión (número de días)</t>
  </si>
  <si>
    <t>N A.F. Número de solicitudes de permisos de aprovechamiento forestal recibidas en el periodo</t>
  </si>
  <si>
    <t xml:space="preserve">Tx A.F. Tiempo promedio efectivo de duración del trámite de otorgamiento de un permiso de aprovechamiento forestal </t>
  </si>
  <si>
    <t>Permisos de emisiones atmosféricas</t>
  </si>
  <si>
    <t xml:space="preserve">TP.E. Tiempo efectivo de duración del trámite de otorgamiento de un permiso de emisión (número de días) </t>
  </si>
  <si>
    <t>N P.E. Número de solicitudes de permisos de emisiones atmosféricas recibidas en el periodo</t>
  </si>
  <si>
    <t>Tx P.E. Tiempo promedio efectivo de duración del trámite de otorgamiento de un permiso de emisión</t>
  </si>
  <si>
    <t>Cuanto menor sea el tiempo promedio, teniendo como referencia los tiempos establecidos en la normativa, mayor es el cumplimiento por parte de la autoridad ambiental en la eficiencia en la resolución de las solicitudes de autorizaciones ambientales (licencias ambientales, concesiones de agua, permisos de aprovechamiento forestal, permisos de emisiones atmosféricas y permisos de vertimiento de agua).</t>
  </si>
  <si>
    <r>
      <t>Hoja Metodológica de referencia:</t>
    </r>
    <r>
      <rPr>
        <sz val="9"/>
        <color rgb="FF000000"/>
        <rFont val="Calibri"/>
        <family val="2"/>
        <scheme val="minor"/>
      </rPr>
      <t xml:space="preserve"> MADS (2016). </t>
    </r>
    <r>
      <rPr>
        <b/>
        <i/>
        <sz val="9"/>
        <color rgb="FF000000"/>
        <rFont val="Calibri"/>
        <family val="2"/>
        <scheme val="minor"/>
      </rPr>
      <t>Tiempo promedio de trámite para la resolución de autorizaciones ambientales otorgadas por la corporación</t>
    </r>
    <r>
      <rPr>
        <i/>
        <sz val="9"/>
        <color rgb="FF000000"/>
        <rFont val="Calibri"/>
        <family val="2"/>
        <scheme val="minor"/>
      </rPr>
      <t xml:space="preserve"> (Versión 1.0).</t>
    </r>
    <r>
      <rPr>
        <sz val="9"/>
        <color rgb="FF000000"/>
        <rFont val="Calibri"/>
        <family val="2"/>
        <scheme val="minor"/>
      </rPr>
      <t xml:space="preserve"> Ministerio de Ambiente y Desarrollo Sostenible MADS, DGOAT-SINA.</t>
    </r>
  </si>
  <si>
    <t>Porcentaje de autorizaciones ambientales con seguimiento</t>
  </si>
  <si>
    <t xml:space="preserve"> </t>
  </si>
  <si>
    <t>Es la relación entre el número de Autorizaciones ambientales con seguimiento con respecto a la meta de seguimiento de dichas autorizaciones por parte de la autoridad ambiental.</t>
  </si>
  <si>
    <t>El indicador mide el cumplimiento de las metas que la autoridad ambiental se ha propuesto alcanzar en relación con el seguimiento a las autorizaciones ambientales (Licencias ambientales, concesiones de agua, permisos de aprovechamiento forestal, permisos de emisiones atmosféricas y permisos de vertimiento de agua).</t>
  </si>
  <si>
    <t>Resolución 619 de 1997 modificada por la Res 1377 de 2015 y Resolución 909 de 2008 y sus modificaciones.</t>
  </si>
  <si>
    <r>
      <t>Las autorizaciones administrativas son</t>
    </r>
    <r>
      <rPr>
        <i/>
        <sz val="9"/>
        <color rgb="FF000000"/>
        <rFont val="Calibri"/>
        <family val="2"/>
        <scheme val="minor"/>
      </rPr>
      <t xml:space="preserve"> </t>
    </r>
    <r>
      <rPr>
        <sz val="9"/>
        <color rgb="FF000000"/>
        <rFont val="Calibri"/>
        <family val="2"/>
        <scheme val="minor"/>
      </rPr>
      <t>un acto administrativo cualquiera que sea su denominación específica, por el cual en uso de una potestad de intervención legalmente atribuida a la Administración, se permite a los particulares el ejercicio de una actividad privada, previa comprobación de su adecuación al ordenamiento jurídico y valoración del interés afectado</t>
    </r>
    <r>
      <rPr>
        <i/>
        <sz val="9"/>
        <color rgb="FF000000"/>
        <rFont val="Calibri"/>
        <family val="2"/>
        <scheme val="minor"/>
      </rPr>
      <t xml:space="preserve">, </t>
    </r>
    <r>
      <rPr>
        <sz val="9"/>
        <color rgb="FF000000"/>
        <rFont val="Calibri"/>
        <family val="2"/>
        <scheme val="minor"/>
      </rPr>
      <t>las cuales en el caso ambiental se traducen en permisos, concesiones, asociaciones y licencias ambientales que permiten el uso, utilización o aprovechamiento de los recursos naturales renovables o la ejecución de proyectos, obras o actividades que puedan producir deterioro grave a los recursos naturales renovables o al medio ambiente o introducir modificaciones considerables o notorias al paisaje. A manera de ejemplo encontramos: concesiones de agua, permisos para la exploración y ocupación de cauces, playas y lechos, permisos de aprovechamiento forestal, permiso de emisiones atmosféricas y otros.</t>
    </r>
  </si>
  <si>
    <t>Una vez otorgadas las autorizaciones administrativas corresponde a la autoridad ambiental realizar su respectivo seguimiento. A manera de ejemplo en licencias ambientales la autoridad ambiental define una priorización de los sectores y/o de los proyectos, obras o actividades licenciados, durante su construcción, operación, desmantelamiento o abandono, que son objeto de control y seguimiento. Esto con el fin de: 1. Verificar la implementación del Plan de Manejo Ambiental, seguimiento y monitoreo, y de contingencia, así como la eficiencia y eficacia de las medidas de manejo implementadas; 2. Constatar y exigir el cumplimiento de todos los términos, obligaciones y condiciones que se deriven de la licencia ambiental o Plan de Manejo Ambiental; 3. Corroborar cómo es el comportamiento real del medio ambiente y de los recursos naturales frente al desarrollo del proyecto; y 4. Evaluar el desempeño ambiental considerando las medidas de manejo establecidas para controlar los impactos ambientales.</t>
  </si>
  <si>
    <t>En el desarrollo de dicha gestión, la autoridad ambiental puede realizar entre otras actividades, visitas al lugar donde se desarrolla el proyecto, hacer requerimientos de información, corroborar, técnicamente o a través de pruebas, los resultados de los monitoreos realizados por el beneficiario de la licencia.</t>
  </si>
  <si>
    <t>Así mismo, para las concesiones de agua, los permisos de aprovechamiento forestal, las emisiones atmosféricas y los permisos de vertimiento de agua, la Corporación una meta cuatrienal y para cada una de las vigencias.</t>
  </si>
  <si>
    <r>
      <t xml:space="preserve">PTAACS </t>
    </r>
    <r>
      <rPr>
        <vertAlign val="subscript"/>
        <sz val="9"/>
        <color rgb="FF000000"/>
        <rFont val="Calibri"/>
        <family val="2"/>
        <scheme val="minor"/>
      </rPr>
      <t>t</t>
    </r>
    <r>
      <rPr>
        <sz val="9"/>
        <color rgb="FF000000"/>
        <rFont val="Calibri"/>
        <family val="2"/>
        <scheme val="minor"/>
      </rPr>
      <t xml:space="preserve"> = Porcentaje total de autorizaciones ambientales con seguimiento, en el tiempo t.</t>
    </r>
  </si>
  <si>
    <r>
      <t xml:space="preserve">PAACS </t>
    </r>
    <r>
      <rPr>
        <vertAlign val="subscript"/>
        <sz val="9"/>
        <color rgb="FF000000"/>
        <rFont val="Calibri"/>
        <family val="2"/>
        <scheme val="minor"/>
      </rPr>
      <t>i</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</si>
  <si>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t>i = Licencias ambientales, concesiones de agua, permisos de aprovechamiento forestal, permisos de emisiones atmosféricas y permisos de vertimiento de agua.</t>
  </si>
  <si>
    <r>
      <t>a</t>
    </r>
    <r>
      <rPr>
        <vertAlign val="subscript"/>
        <sz val="9"/>
        <color rgb="FF000000"/>
        <rFont val="Calibri"/>
        <family val="2"/>
        <scheme val="minor"/>
      </rPr>
      <t xml:space="preserve">i = </t>
    </r>
    <r>
      <rPr>
        <sz val="9"/>
        <color rgb="FF000000"/>
        <rFont val="Calibri"/>
        <family val="2"/>
        <scheme val="minor"/>
      </rPr>
      <t>Ponderación correspondiente a cada autorización ambiental (licencias ambientales, las concesiones de agua, los permisos de aprovechamiento forestal, los permisos de emisiones atmosféricas y los permisos de vertimiento de agua y PSMV). La suma de los ponderadores es igual a 1.</t>
    </r>
  </si>
  <si>
    <t>Porcentaje de seguimiento de cada autorización ambiental</t>
  </si>
  <si>
    <r>
      <t xml:space="preserve">PAACS </t>
    </r>
    <r>
      <rPr>
        <vertAlign val="subscript"/>
        <sz val="9"/>
        <color rgb="FF000000"/>
        <rFont val="Calibri"/>
        <family val="2"/>
        <scheme val="minor"/>
      </rPr>
      <t>it</t>
    </r>
    <r>
      <rPr>
        <sz val="9"/>
        <color rgb="FF000000"/>
        <rFont val="Calibri"/>
        <family val="2"/>
        <scheme val="minor"/>
      </rPr>
      <t xml:space="preserve"> = Porcentaje de la autorización ambiental </t>
    </r>
    <r>
      <rPr>
        <i/>
        <sz val="9"/>
        <color rgb="FF000000"/>
        <rFont val="Calibri"/>
        <family val="2"/>
        <scheme val="minor"/>
      </rPr>
      <t>i</t>
    </r>
    <r>
      <rPr>
        <sz val="9"/>
        <color rgb="FF000000"/>
        <rFont val="Calibri"/>
        <family val="2"/>
        <scheme val="minor"/>
      </rPr>
      <t xml:space="preserve"> con seguimiento, en el tiempo t.</t>
    </r>
  </si>
  <si>
    <r>
      <t xml:space="preserve">AACS </t>
    </r>
    <r>
      <rPr>
        <vertAlign val="subscript"/>
        <sz val="9"/>
        <color rgb="FF000000"/>
        <rFont val="Calibri"/>
        <family val="2"/>
        <scheme val="minor"/>
      </rPr>
      <t>it</t>
    </r>
    <r>
      <rPr>
        <sz val="9"/>
        <color rgb="FF000000"/>
        <rFont val="Calibri"/>
        <family val="2"/>
        <scheme val="minor"/>
      </rPr>
      <t xml:space="preserve"> = Número de autorizaciones ambientales</t>
    </r>
    <r>
      <rPr>
        <i/>
        <sz val="9"/>
        <color rgb="FF000000"/>
        <rFont val="Calibri"/>
        <family val="2"/>
        <scheme val="minor"/>
      </rPr>
      <t xml:space="preserve"> i</t>
    </r>
    <r>
      <rPr>
        <sz val="9"/>
        <color rgb="FF000000"/>
        <rFont val="Calibri"/>
        <family val="2"/>
        <scheme val="minor"/>
      </rPr>
      <t xml:space="preserve"> con seguimiento, en el tiempo t.</t>
    </r>
  </si>
  <si>
    <r>
      <t xml:space="preserve">MAACS </t>
    </r>
    <r>
      <rPr>
        <vertAlign val="subscript"/>
        <sz val="9"/>
        <color rgb="FF000000"/>
        <rFont val="Calibri"/>
        <family val="2"/>
        <scheme val="minor"/>
      </rPr>
      <t>it</t>
    </r>
    <r>
      <rPr>
        <sz val="9"/>
        <color rgb="FF000000"/>
        <rFont val="Calibri"/>
        <family val="2"/>
        <scheme val="minor"/>
      </rPr>
      <t xml:space="preserve"> = Meta de autorizaciones ambientales </t>
    </r>
    <r>
      <rPr>
        <i/>
        <sz val="9"/>
        <color rgb="FF000000"/>
        <rFont val="Calibri"/>
        <family val="2"/>
        <scheme val="minor"/>
      </rPr>
      <t>i</t>
    </r>
    <r>
      <rPr>
        <sz val="9"/>
        <color rgb="FF000000"/>
        <rFont val="Calibri"/>
        <family val="2"/>
        <scheme val="minor"/>
      </rPr>
      <t xml:space="preserve"> con seguimiento, en el tiempo t.</t>
    </r>
  </si>
  <si>
    <t>La meta de número de autorizaciones ambientales sujetos a seguimiento es establecida por la Corporación tanto para el cuatrienio como para cada una de las vigencias.</t>
  </si>
  <si>
    <t>Seguimiento de licencias ambientales</t>
  </si>
  <si>
    <t>Número total de licencias ambientales priorizadas por la Corporación para hacer seguimiento en el cuatrienio:</t>
  </si>
  <si>
    <t>Meta de licencias ambientales con seguimiento (MLACS)</t>
  </si>
  <si>
    <t>Número de licencias ambientales con seguimiento (LACS)</t>
  </si>
  <si>
    <t>Porcentaje de licencias ambientales con seguimiento (PLACS)</t>
  </si>
  <si>
    <t>Detalle de seguimiento a licencias ambientales en la vigencia</t>
  </si>
  <si>
    <t>Sector</t>
  </si>
  <si>
    <t>Número de licencias por sector</t>
  </si>
  <si>
    <t>Número de expedientes activos</t>
  </si>
  <si>
    <t>Meta de seguimiento (número)</t>
  </si>
  <si>
    <t>Licencias con seguimiento</t>
  </si>
  <si>
    <t>(número)</t>
  </si>
  <si>
    <t>Seguimiento de concesiones de agua</t>
  </si>
  <si>
    <t>Valor</t>
  </si>
  <si>
    <t>Seguimiento de concesiones de agua (número)</t>
  </si>
  <si>
    <t>Meta de número de concesiones de agua con seguimiento (MCACS)</t>
  </si>
  <si>
    <t>Número de concesiones de agua con seguimiento (CACS)</t>
  </si>
  <si>
    <t>Porcentaje de concesiones de agua con seguimiento (PCACS)</t>
  </si>
  <si>
    <t>Seguimiento de concesiones de agua (metros cúbicos / segundo)</t>
  </si>
  <si>
    <t>Meta de concesiones de agua con seguimiento (MCACSMC)</t>
  </si>
  <si>
    <t>Concesiones de agua con seguimiento (CACSMC)</t>
  </si>
  <si>
    <t>Porcentaje de concesiones de agua con seguimiento (PCACSMC)</t>
  </si>
  <si>
    <t>Seguimiento de permisos de vertimiento de agua (número)</t>
  </si>
  <si>
    <t>Meta de número de permisos de vertimiento de agua con seguimiento (MVACS)</t>
  </si>
  <si>
    <t>Número de permisos de vertimiento de agua con seguimiento (VACS)</t>
  </si>
  <si>
    <t>Porcentaje de permisos de vertimiento de agua con seguimiento (PVACS)</t>
  </si>
  <si>
    <t>Seguimiento de permisos de vertimiento de agua (metros cúbicos / segundo) y PSMV</t>
  </si>
  <si>
    <t>Meta de permisos de vertimiento de agua con seguimiento (MVACSMC)</t>
  </si>
  <si>
    <t>Permisos de vertimiento de agua con seguimiento (VACSMC)</t>
  </si>
  <si>
    <t>Porcentaje de permisos de vertimiento de agua con seguimiento (PVACSMC)</t>
  </si>
  <si>
    <t>Seguimiento de permisos de aprovechamiento forestal</t>
  </si>
  <si>
    <t>Seguimiento de permisos de aprovechamiento forestal (número)</t>
  </si>
  <si>
    <t>Meta de número de permisos de aprovechamiento forestal con seguimiento (MPAFCS)</t>
  </si>
  <si>
    <t>Número de permisos de aprovechamiento forestal con seguimiento (PAFCS)</t>
  </si>
  <si>
    <t>Porcentaje de permisos de aprovechamiento forestal con seguimiento (PPAFCS)</t>
  </si>
  <si>
    <t>Seguimiento de permisos de aprovechamiento forestal (metros cúbicos)</t>
  </si>
  <si>
    <t>Meta de permisos de aprovechamiento forestal con seguimiento (MPACFSMC)</t>
  </si>
  <si>
    <t>Permisos de aprovechamiento forestal con seguimiento (PAFCSMC)</t>
  </si>
  <si>
    <t>Porcentaje de permisos de aprovechamiento forestal con seguimiento (PPAFCSMC)</t>
  </si>
  <si>
    <t>Seguimiento de permisos de emisiones atmosféricas</t>
  </si>
  <si>
    <t>Seguimiento de permisos de emisiones atmosféricas (número)</t>
  </si>
  <si>
    <t>Meta de número de permisos de emisiones atmosféricas con seguimiento (MPEACS)</t>
  </si>
  <si>
    <t>Número de permisos de emisiones atmosféricas con seguimiento (EACS)</t>
  </si>
  <si>
    <t>Porcentaje de permisos de emisiones atmosféricas con seguimiento (PEACS)</t>
  </si>
  <si>
    <t>Cuanto más cercano a cien por ciento, mayor es el cumplimiento de las metas que la autoridad ambiental se ha propuesto alcanzar en relación con el seguimiento a las autorizaciones ambientales (licencias ambientales, concesiones de agua, aprovechamiento forestal, emisiones atmosféricas y permisos de vertimiento).</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</si>
  <si>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autorizaciones ambientales con seguimiento (Versión 1.0).</t>
    </r>
    <r>
      <rPr>
        <sz val="9"/>
        <color rgb="FF000000"/>
        <rFont val="Calibri"/>
        <family val="2"/>
        <scheme val="minor"/>
      </rPr>
      <t xml:space="preserve"> Ministerio de Ambiente y Desarrollo Sostenible, DGOAT-SINA.</t>
    </r>
  </si>
  <si>
    <t>Porcentaje de Procesos Sancionatorios Resueltos</t>
  </si>
  <si>
    <t>Es la relación entre el número de actos administrativos de determinación de la responsabilidad o de cesación de procedimiento expedidos, con respecto al número de actos administrativos de iniciación de procedimiento sancionatorio expedidos por la autoridad ambiental.</t>
  </si>
  <si>
    <r>
      <t>E</t>
    </r>
    <r>
      <rPr>
        <sz val="9"/>
        <color rgb="FF000000"/>
        <rFont val="Calibri"/>
        <family val="2"/>
        <scheme val="minor"/>
      </rPr>
      <t>l indicador mide el cumplimiento por parte de la autoridad ambiental en la gestión de los procesos sancionatorios abiertos, con relación a la ocurrencia de infracciones en materia ambiental en su jurisdicción.</t>
    </r>
  </si>
  <si>
    <t>Ley 99 de 1993, Ley Marco del Medio Ambiente</t>
  </si>
  <si>
    <t>Ley 1333 de 2009, Procedimiento sancionatorio ambiental</t>
  </si>
  <si>
    <t>La autoridad ambiental está en la obligación de establecer la ocurrencia o no de presuntas infracciones ambientales y de determinar la existencia o no de responsabilidad, y en caso afirmativo, sancionar a los responsables de manera oportuna, de tal manera que se garantice el cumplimiento de la normatividad ambiental vigente en las respectivas jurisdicciones de las autoridades ambientales.</t>
  </si>
  <si>
    <t>De conformidad con lo establecido en el artículo 5°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 Será también constitutivo de infracción ambiental la comisión de un daño al medio ambiente, con las mismas condiciones que para configurar la responsabilidad civil extracontractual establece el Código Civil y la legislación complementaria, a saber: El daño, el hecho generador con culpa o dolo y el vínculo causal entre los dos. Cuando estos elementos se configuren darán lugar a una sanción administrativa ambiental, sin perjuicio de la responsabilidad que para terceros pueda generar el hecho en materia civil”.</t>
  </si>
  <si>
    <t>El acto administrativo de iniciación, es el acto mediante el cual se ordena el inicio del procedimiento sancionatorio para verificar los hechos u omisiones constitutivas de infracción a las normas ambientales, de conformidad con el art. 18 de la Ley 1333 de 2009.</t>
  </si>
  <si>
    <t>Cuando aparezca plenamente demostrada alguna de las causales de cesación del procedimiento, se expide un acto administrativo en tal sentido, de conformidad con el artículo 23 de la Ley 1333 de 2009.</t>
  </si>
  <si>
    <t>El acto administrativo de determinación de responsabilidad, es el acto mediante el cual se declara o no la responsabilidad del infractor por violación de la norma ambiental.</t>
  </si>
  <si>
    <r>
      <t xml:space="preserve">PPSR </t>
    </r>
    <r>
      <rPr>
        <vertAlign val="subscript"/>
        <sz val="9"/>
        <color rgb="FF000000"/>
        <rFont val="Calibri"/>
        <family val="2"/>
        <scheme val="minor"/>
      </rPr>
      <t>t</t>
    </r>
    <r>
      <rPr>
        <sz val="9"/>
        <color rgb="FF000000"/>
        <rFont val="Calibri"/>
        <family val="2"/>
        <scheme val="minor"/>
      </rPr>
      <t xml:space="preserve"> = Porcentaje de Procesos Sancionatorios Resueltos, en el tiempo t.</t>
    </r>
  </si>
  <si>
    <r>
      <t xml:space="preserve">ADR </t>
    </r>
    <r>
      <rPr>
        <vertAlign val="subscript"/>
        <sz val="9"/>
        <color rgb="FF000000"/>
        <rFont val="Calibri"/>
        <family val="2"/>
        <scheme val="minor"/>
      </rPr>
      <t>t</t>
    </r>
    <r>
      <rPr>
        <sz val="9"/>
        <color rgb="FF000000"/>
        <rFont val="Calibri"/>
        <family val="2"/>
        <scheme val="minor"/>
      </rPr>
      <t xml:space="preserve"> = Número de actos administrativos de determinación de la responsabilidad expedidos, en el tiempo t.</t>
    </r>
  </si>
  <si>
    <r>
      <t xml:space="preserve">ACP </t>
    </r>
    <r>
      <rPr>
        <vertAlign val="subscript"/>
        <sz val="9"/>
        <color rgb="FF000000"/>
        <rFont val="Calibri"/>
        <family val="2"/>
        <scheme val="minor"/>
      </rPr>
      <t>t</t>
    </r>
    <r>
      <rPr>
        <sz val="9"/>
        <color rgb="FF000000"/>
        <rFont val="Calibri"/>
        <family val="2"/>
        <scheme val="minor"/>
      </rPr>
      <t xml:space="preserve"> = Número de actos administrativos de cesación de procedimiento expedidos, en el tiempo t.</t>
    </r>
  </si>
  <si>
    <t>AIPS = Número de actos administrativos de iniciación de procedimiento sancionatorio expedidos.</t>
  </si>
  <si>
    <t>La variable AIPS comprende el total de los actos administrativos de iniciación de procedimiento sancionatorio expedidos en la vigencia respectiva, más los actos administrativos de iniciación de procedimiento cuyo proceso sancionatorio que se encuentre sin acto administrativo de determinación de la responsabilidad o de cesación de procedimiento expedido, a 31 de diciembre de la vigencia anterior.</t>
  </si>
  <si>
    <t>Número de actos administrativos de iniciación de procedimiento sancionatorio expedidos (AIPS)</t>
  </si>
  <si>
    <t>Número de actos administrativos de determinación de la responsabilidad expedidos en la vigencia (ADR)</t>
  </si>
  <si>
    <t>Número de actos administrativos de cesación de procedimiento expedidos en la vigencia (ACP)</t>
  </si>
  <si>
    <t>Porcentaje de Procesos Sancionatorios Resueltos (PPSR)</t>
  </si>
  <si>
    <t>Cuanto más cercano a cien por ciento, mayor es el cumplimiento por parte de la autoridad ambiental de su función de adelantar los procesos sancionatorios por la comisión de infracciones en materia ambiental.</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</si>
  <si>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Procesos Sancionatorios Resueltos (Versión 1.0).</t>
    </r>
    <r>
      <rPr>
        <sz val="9"/>
        <color rgb="FF000000"/>
        <rFont val="Calibri"/>
        <family val="2"/>
        <scheme val="minor"/>
      </rPr>
      <t xml:space="preserve"> Ministerio de Ambiente y Desarrollo Sostenible, DGOAT-SINA.</t>
    </r>
  </si>
  <si>
    <t>Porcentaje de municipios asesorados o asistidos en la inclusión del componente ambiental en los procesos de planificación y ordenamiento territorial, con énfasis en la incorporación de las determinantes ambientales para la revisión y ajuste de los POT</t>
  </si>
  <si>
    <t>Es la relación entre el número de municipios asesorados o asistidos en temas relacionados con la inclusión del componente ambiental en los procesos de planificación y ordenamiento territorial, con énfasis en la incorporación de las determinantes ambientales para la revisión y ajuste de los POT, con respecto a la meta de municipios a ser asesorados en dicha incorporación.</t>
  </si>
  <si>
    <t>El indicador mide el cumplimiento de las metas establecidas, por parte de la Corporación Autónoma Regional, en relación con la asesoría a los municipios en la inclusión del componente ambiental en los procesos de planificación y ordenamiento territorial, con énfasis en la incorporación de las determinantes ambientales en la actualización o revisión de los planes de ordenamiento territorial. (Incluye POT, PBOT, EOT)</t>
  </si>
  <si>
    <t>Ley 99 de 1993, Ley Marco del Medio Ambiente. artículo 31, Numerales 4) , 5) y 29) en cuanto a funciones de las CAR (Coordinar el proceso de preparación de los planes, programas y proyectos de desarrollo medioambiental que deban formular los diferentes organismos y entidades integrantes del Sistema Nacional Ambiental (SINA) en el área de su jurisdicción y en especial, asesorar a los Departamentos, Distritos y Municipios de su comprensión territorial en la definición de los planes de desarrollo ambiental y en sus programas y proyectos en materia de protección del medio ambiente y los recursos naturales renovables, de manera que se asegure la armonía y coherencia de las políticas y acciones adoptadas por las distintas entidades territoriales; Participar con los demás organismos y entes competentes en el ámbito de su jurisdicción, en los procesos de planificación y ordenamiento territorial a fin de que el factor ambiental sea tenido en cuenta en las decisiones que se adopten; y Apoyar a los concejos municipales, a las asambleas departamentales y a los consejos de las entidades territoriales indígenas en las funciones de planificación que les otorga la Constitución Nacional).</t>
  </si>
  <si>
    <t>Ley 388 de 1997, Planes de Ordenamiento Territorial. Artículo 10, numeral 1) Determinantes de los planes de ordenamiento territorial. En la elaboración y adopción de sus planes de ordenamiento territorial los municipios y distritos deberán tener en cuenta las siguientes determinantes, que constituyen normas de superior jerarquía, en sus propios ámbitos de competencia, de acuerdo con la Constitución y las leyes: 1.) Las relacionadas con la conservación y protección del medio ambiente, los recursos naturales la prevención de amenazas y riesgos naturales; Artículo 24) Instancias de concertación y consulta. El alcalde distrital o municipal, a través de las oficinas de planeación o de la dependencia que haga sus veces, será responsable de coordinar la formulación oportuna del proyecto del plan de Ordenamiento Territorial, y de someterlo a consideración del Consejo de Gobierno. En todo caso, antes de la presentación del proyecto de plan de ordenamiento territorial a consideración del concejo distrital o municipal, se surtirán los trámites de concertación interinstitucional y consulta ciudadana.</t>
  </si>
  <si>
    <t>Ley 507 de 1999, Artículo 1, parágrafo 6. Parágrafo 6. El Proyecto de Plan de Ordenamiento Territorial (POT) se someterá a consideración de la Corporación Autónoma Regional o autoridad ambiental competente a efectos de que conjuntamente con el municipio y/o distrito concerten lo concerniente a los asuntos exclusivamente ambientales, dentro del ámbito de su competencia de acuerdo con lo dispuesto en la Ley 99 de 1993, para lo cual dispondrán, de treinta (30) días. En relación con los temas sobre los cuales no se logre la concertación, el Ministerio del Medio Ambiente intervendrá con el fin de decidir sobre los puntos de desacuerdo para lo cual dispondrá de un término máximo de treinta (30) días contados a partir del vencimiento del plazo anteriormente señalado en este parágrafo.</t>
  </si>
  <si>
    <t>Ley 1753 de 2015, Plan Nacional de Desarrollo, bases PND estrategia Territorial A y E</t>
  </si>
  <si>
    <t>Decreto 1076 de 2015, Decreto Único Reglamentario del Ambiente.</t>
  </si>
  <si>
    <t>De acuerdo con la Ley 99 de 1993, el objeto de las Corporaciones Autónomas Regionales y las de Desarrollo Sostenible, es la ejecución de políticas, planes, programas y proyectos sobre medio ambiente y recursos naturales renovables en lo relacionado con su administración, manejo y aprovechamiento. Así, las corporaciones son las encargadas de administrar, dentro del área de su jurisdicción, el medio ambiente y los recursos naturales renovables y propender por su desarrollo sostenible, de conformidad con las disposiciones legales y las políticas del Ministerio del Medio Ambiente. Esto significa que las CAR tienen un rol preponderante en la incorporación de los temas ambientales en los ejercicios de planificación y ordenamiento territorial de los municipios y distritos, principalmente, en los modelos de ocupación territorial por ellos propuestos. Para lo anterior, las CAR en conjunto con los organismos nacionales adscritos y vinculados al MADS y con las entidades técnicas y científicas del SINA, deben adelantar estudios e investigaciones, enfocadas al análisis territorial que le permita tomar decisiones y emprender las acciones pertinentes para identificar las determinantes ambientales de su jurisdicción.</t>
  </si>
  <si>
    <t>El factor ambiental es fundamental para asegurar el desarrollo sostenible y la resiliencia territorial de los ejercicios de planificación territorial de los municipios y distritos. Complementario a lo anterior, la Ley 388 de 1997 fijó los objetivos, principios y fines del ordenamiento territorial que rigen las actuaciones de las autoridades municipales y distritales para alcanzar el objeto del ordenamiento del territorio municipal o distrital, esto es, complementar la planificación económica y social con la dimensión territorial, racionalizar las intervenciones sobre el territorio y orientar su desarrollo y aprovechamiento sostenible en los términos de los artículos 1 º, 2 º, 3 º y 6 º de la mencionada ley.</t>
  </si>
  <si>
    <t>La ley 388 de 1997 en su artículo 10º establece los Determinantes ambientales, los constituyen un conjunto de directrices, orientaciones, conceptos y normas que permiten el adecuado reconocimiento del Componente Ambiental en los Planes, Planes Básicos y Esquemas de Ordenamiento Territorial, y su articulación con otros instrumentos de planificación y uso del territorio.</t>
  </si>
  <si>
    <t>La mencionada Ley plantea que en la elaboración y adopción de los planes de ordenamiento territorial los municipios y distritos deberán tener en cuenta, entre otros determinantes, los relacionadas con la conservación y protección del medio ambiente, los recursos naturales la prevención de amenazas y riesgos naturales.</t>
  </si>
  <si>
    <t>Las autoridades ambientales juegan un papel central como asesores técnicos para procurar la inclusión del componente ambiental en los procesos de planificación y ordenamiento de las entidades territoriales, en especial en lo relacionado con la incorporación de las determinantes ambientales en los instrumentos de planificación territorial de los municipios. Una asistencia técnica de las CAR a los municipios y distritos en este sentido, permite a la autoridad ambiental incidir favorablemente en las decisiones sobre aprovechamiento racional de recursos naturales renovables y en su inclusión como elementos estructurantes y articuladores del territorio municipal o distrital, buscando de esta forma garantizar que los procesos de desarrollo territorial sean ambientalmente sostenibles.</t>
  </si>
  <si>
    <t>Por acciones de asesoría y asistencia por parte de la Corporación Autónoma Regional, se entienden las siguientes acciones:</t>
  </si>
  <si>
    <r>
      <t>·</t>
    </r>
    <r>
      <rPr>
        <sz val="7"/>
        <color rgb="FF000000"/>
        <rFont val="Times New Roman"/>
        <family val="1"/>
      </rPr>
      <t xml:space="preserve">        </t>
    </r>
    <r>
      <rPr>
        <sz val="9"/>
        <color rgb="FF000000"/>
        <rFont val="Calibri"/>
        <family val="2"/>
      </rPr>
      <t>Realizar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r>
  </si>
  <si>
    <r>
      <t>·</t>
    </r>
    <r>
      <rPr>
        <sz val="7"/>
        <color rgb="FF000000"/>
        <rFont val="Times New Roman"/>
        <family val="1"/>
      </rPr>
      <t xml:space="preserve">        </t>
    </r>
    <r>
      <rPr>
        <sz val="9"/>
        <color rgb="FF000000"/>
        <rFont val="Calibri"/>
        <family val="2"/>
      </rPr>
      <t>Socializar con los municipios de su jurisdicción la información derivada de sus sistemas de información, relacionado con el conocimiento del estado del ambiente a nivel regional y local.</t>
    </r>
  </si>
  <si>
    <r>
      <t>·</t>
    </r>
    <r>
      <rPr>
        <sz val="7"/>
        <color rgb="FF000000"/>
        <rFont val="Times New Roman"/>
        <family val="1"/>
      </rPr>
      <t xml:space="preserve">        </t>
    </r>
    <r>
      <rPr>
        <sz val="9"/>
        <color rgb="FF000000"/>
        <rFont val="Calibri"/>
        <family val="2"/>
      </rPr>
      <t>Capacitar a los municipios y Distritos en lo relacionado con el proceso de Concertación de los asuntos exclusivamente ambientales de los POT</t>
    </r>
    <r>
      <rPr>
        <sz val="12"/>
        <color rgb="FF000000"/>
        <rFont val="Calibri"/>
        <family val="2"/>
      </rPr>
      <t>.</t>
    </r>
  </si>
  <si>
    <t>Porcentaje de municipios asesorados o asistidos en la incorporación de los determinantes ambientales para la revisión y ajuste de los POT</t>
  </si>
  <si>
    <r>
      <t xml:space="preserve">PMAPOT </t>
    </r>
    <r>
      <rPr>
        <vertAlign val="subscript"/>
        <sz val="9"/>
        <color rgb="FF000000"/>
        <rFont val="Calibri"/>
        <family val="2"/>
        <scheme val="minor"/>
      </rPr>
      <t>t</t>
    </r>
    <r>
      <rPr>
        <sz val="9"/>
        <color rgb="FF000000"/>
        <rFont val="Calibri"/>
        <family val="2"/>
        <scheme val="minor"/>
      </rPr>
      <t xml:space="preserve"> = Porcentaje de municipios asesorados o asistidos asesorados o asistidos en la inclusión del componente ambiental en los procesos de planificación y ordenamiento territorial, con énfasis en la incorporación de las determinantes ambientales para la revisión y ajuste de los POT, en el tiempo t.</t>
    </r>
  </si>
  <si>
    <r>
      <t xml:space="preserve">MAPOT </t>
    </r>
    <r>
      <rPr>
        <vertAlign val="subscript"/>
        <sz val="9"/>
        <color rgb="FF000000"/>
        <rFont val="Calibri"/>
        <family val="2"/>
        <scheme val="minor"/>
      </rPr>
      <t>t</t>
    </r>
    <r>
      <rPr>
        <sz val="9"/>
        <color rgb="FF000000"/>
        <rFont val="Calibri"/>
        <family val="2"/>
        <scheme val="minor"/>
      </rPr>
      <t xml:space="preserve"> = Número de municipios asesorados en la inclusión del componente ambiental en los procesos de planificación y ordenamiento territorial, con énfasis en la incorporación de las determinantes ambientales para la revisión y ajuste de los POT, en el tiempo t.</t>
    </r>
  </si>
  <si>
    <r>
      <t xml:space="preserve">MMAPOT </t>
    </r>
    <r>
      <rPr>
        <vertAlign val="subscript"/>
        <sz val="9"/>
        <color rgb="FF000000"/>
        <rFont val="Calibri"/>
        <family val="2"/>
        <scheme val="minor"/>
      </rPr>
      <t>t</t>
    </r>
    <r>
      <rPr>
        <sz val="9"/>
        <color rgb="FF000000"/>
        <rFont val="Calibri"/>
        <family val="2"/>
        <scheme val="minor"/>
      </rPr>
      <t xml:space="preserve"> = Meta de municipios a ser asesorados en la inclusión del componente ambiental en los procesos de planificación y ordenamiento territorial, con énfasis en la incorporación de las determinantes ambientales para la revisión y ajuste de los POT, en el tiempo t.</t>
    </r>
  </si>
  <si>
    <t>Meta de municipios a ser asesorados o asistidos en la inclusión del componente ambiental en los procesos de planificación y ordenamiento territorial, con énfasis en la incorporación de las determinantes ambientales para la revisión y ajuste de los POT (MMAPOT)</t>
  </si>
  <si>
    <t>Municipios asesorados o asistidos en la inclusión del componente ambiental en los procesos de planificación y ordenamiento territorial, con énfasis en la incorporación de las determinantes ambientales para la revisión y ajuste de los POT (MAPOT)</t>
  </si>
  <si>
    <t>Porcentaje de municipios asesorados o asistidos en la inclusión del componente ambiental en los procesos de planificación y ordenamiento territorial, con énfasis en la incorporación de las determinantes ambientales para la revisión y ajuste de los POT (PMAPOT) (C = B / A)</t>
  </si>
  <si>
    <t>Detalle de acciones de asesoría o asistencia a los municipios o distritos, realizadas en la vigencia (utilice tantas filas cuantas sean necesarias)</t>
  </si>
  <si>
    <t xml:space="preserve">Número de municipios </t>
  </si>
  <si>
    <t>Nombres de municipios</t>
  </si>
  <si>
    <t>Cuanto más cercano a cien por ciento, mayor es el cumplimiento de las metas establecidas en relación con la asesoría a los municipios en la incorporación de los determinantes ambientales para la revisión y ajuste de los POT.</t>
  </si>
  <si>
    <r>
      <t>Hoja Metodológica de referencia:</t>
    </r>
    <r>
      <rPr>
        <sz val="9"/>
        <color rgb="FF000000"/>
        <rFont val="Calibri"/>
        <family val="2"/>
        <scheme val="minor"/>
      </rPr>
      <t xml:space="preserve"> MADS (2016). </t>
    </r>
    <r>
      <rPr>
        <i/>
        <sz val="9"/>
        <color rgb="FF000000"/>
        <rFont val="Calibri"/>
        <family val="2"/>
        <scheme val="minor"/>
      </rPr>
      <t xml:space="preserve">Hoja metodológica de Porcentaje de municipios asesorados o asistidos en la inclusión del componente ambiental en los procesos de planificación y ordenamiento territorial, con énfasis en la incorporación de las determinantes ambientales para la revisión y ajuste de los POT (Versión 1.0). Ministerio de Ambiente y Desarrollo Sostenible </t>
    </r>
    <r>
      <rPr>
        <sz val="9"/>
        <color rgb="FF000000"/>
        <rFont val="Calibri"/>
        <family val="2"/>
        <scheme val="minor"/>
      </rPr>
      <t>MADS, DGOAT-SINA.</t>
    </r>
  </si>
  <si>
    <t>Porcentaje de redes y estaciones de monitoreo en operación</t>
  </si>
  <si>
    <t>Es el número de redes y estaciones de monitoreo que están en operación y que cumplen con la representatividad de los datos en relación con el número de redes y estaciones de monitoreo instaladas de la Corporación.</t>
  </si>
  <si>
    <t>El indicador mide la gestión de la corporación para el mantenimiento de las redes de monitoreo, el cumplimiento de las metas que la autoridad ambiental se ha propuesto alcanzar en relación con la operación de redes y estaciones de monitoreo, que satisfacen la representatividad temporal de los datos y sigue los protocolos establecidos.</t>
  </si>
  <si>
    <t>SIRH: Decreto 1076 de 2015.</t>
  </si>
  <si>
    <t>SISAIRE: Resolución 601 de 2006, Resolución 650 de 2010, Resolución 651 de 2010, Resolución 760 de 2010, Resolución 2153 de 2010, Resolución 2154 de 2010.</t>
  </si>
  <si>
    <t>www.sisaire.gov.co</t>
  </si>
  <si>
    <t>www.sirh.ideam.gov.co</t>
  </si>
  <si>
    <t>La información sobre la cantidad y calidad de los recursos naturales y del ambiente es la herramienta necesaria para una planificación y administración adecuada de dichos recursos, que garantice su sostenibilidad ambiental.</t>
  </si>
  <si>
    <t>Por ello, el Decreto 1076 de 2015 crea el Sistema de Información del Recurso Hídrico - SIRH, como parte del Sistema de Información Ambiental para Colombia - SIAC, en lo relacionado con aguas superficiales, subterráneas, marinas y estuarinas. El Decreto 1076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t>
  </si>
  <si>
    <t>Adicionalmente, el Decreto 1076 de 2015, establece que las autoridades ambientales deberán realizar el Registro de Usuarios del Recurso Hídrico de manera gradual en las cuencas hidrográficas priorizadas en su jurisdicción.</t>
  </si>
  <si>
    <t>Por otra parte, la Resolución 651 de 2010 crea el Subsistema de Información sobre Calidad del Aire – Sisaire, como parte del Sistema de Información Ambiental para Colombia, SIAC, en lo referente a la información para el diseño, evaluación y ajuste de la política y las estrategias para la prevención y control de la contaminación del aire. La resolución estipula que las corporaciones autónomas regionales que operen Sistemas de Vigilancia de la Calidad del Aire (SVCA) deben realizar el reporte de la información de calidad del aire a nivel de inmisión. Las autoridades ambientales tienen la obligación de reportar al Sisaire la información de calidad del aire, meteorológica y de ruido.</t>
  </si>
  <si>
    <r>
      <t xml:space="preserve">PREMO </t>
    </r>
    <r>
      <rPr>
        <vertAlign val="subscript"/>
        <sz val="9"/>
        <color rgb="FF000000"/>
        <rFont val="Calibri"/>
        <family val="2"/>
        <scheme val="minor"/>
      </rPr>
      <t>t</t>
    </r>
    <r>
      <rPr>
        <sz val="9"/>
        <color rgb="FF000000"/>
        <rFont val="Calibri"/>
        <family val="2"/>
        <scheme val="minor"/>
      </rPr>
      <t xml:space="preserve"> = Porcentaje de redes y estaciones de monitoreo en operación, en el tiempo t.</t>
    </r>
  </si>
  <si>
    <r>
      <t xml:space="preserve">PREMOAG </t>
    </r>
    <r>
      <rPr>
        <vertAlign val="subscript"/>
        <sz val="9"/>
        <color rgb="FF000000"/>
        <rFont val="Calibri"/>
        <family val="2"/>
        <scheme val="minor"/>
      </rPr>
      <t>t</t>
    </r>
    <r>
      <rPr>
        <sz val="9"/>
        <color rgb="FF000000"/>
        <rFont val="Calibri"/>
        <family val="2"/>
        <scheme val="minor"/>
      </rPr>
      <t xml:space="preserve"> = Porcentaje de estaciones de monitoreo de calidad del agua en operación, en el tiempo t.</t>
    </r>
  </si>
  <si>
    <r>
      <t xml:space="preserve">PREMOAR </t>
    </r>
    <r>
      <rPr>
        <vertAlign val="subscript"/>
        <sz val="9"/>
        <color rgb="FF000000"/>
        <rFont val="Calibri"/>
        <family val="2"/>
        <scheme val="minor"/>
      </rPr>
      <t>t</t>
    </r>
    <r>
      <rPr>
        <sz val="9"/>
        <color rgb="FF000000"/>
        <rFont val="Calibri"/>
        <family val="2"/>
        <scheme val="minor"/>
      </rPr>
      <t xml:space="preserve"> = Porcentaje de redes y estaciones de monitoreo de calidad del aire en operación, en el tiempo t.</t>
    </r>
  </si>
  <si>
    <r>
      <t xml:space="preserve">PREMOO </t>
    </r>
    <r>
      <rPr>
        <vertAlign val="subscript"/>
        <sz val="9"/>
        <color rgb="FF000000"/>
        <rFont val="Calibri"/>
        <family val="2"/>
        <scheme val="minor"/>
      </rPr>
      <t>t</t>
    </r>
    <r>
      <rPr>
        <sz val="9"/>
        <color rgb="FF000000"/>
        <rFont val="Calibri"/>
        <family val="2"/>
        <scheme val="minor"/>
      </rPr>
      <t xml:space="preserve"> = Porcentaje de otras redes y estaciones de monitoreo en operación, en el tiempo t.</t>
    </r>
  </si>
  <si>
    <r>
      <t xml:space="preserve">a = ponderador de PREMOAG </t>
    </r>
    <r>
      <rPr>
        <vertAlign val="subscript"/>
        <sz val="9"/>
        <color rgb="FF000000"/>
        <rFont val="Calibri"/>
        <family val="2"/>
        <scheme val="minor"/>
      </rPr>
      <t>t</t>
    </r>
  </si>
  <si>
    <r>
      <t xml:space="preserve">b = ponderador de PREMOAR </t>
    </r>
    <r>
      <rPr>
        <vertAlign val="subscript"/>
        <sz val="9"/>
        <color rgb="FF000000"/>
        <rFont val="Calibri"/>
        <family val="2"/>
        <scheme val="minor"/>
      </rPr>
      <t>t</t>
    </r>
  </si>
  <si>
    <r>
      <t xml:space="preserve">c = ponderador de PREMOO </t>
    </r>
    <r>
      <rPr>
        <vertAlign val="subscript"/>
        <sz val="9"/>
        <color rgb="FF000000"/>
        <rFont val="Calibri"/>
        <family val="2"/>
        <scheme val="minor"/>
      </rPr>
      <t>t</t>
    </r>
  </si>
  <si>
    <t>Nota: los ponderadores serán definidos por cada CAR teniendo en cuenta la proporción de redes y estaciones de monitoreo a cargo de la autoridad ambiental regional.</t>
  </si>
  <si>
    <t>AGUA</t>
  </si>
  <si>
    <t>Información de estaciones hidrometeorológicas</t>
  </si>
  <si>
    <t>Tipo de estación</t>
  </si>
  <si>
    <t>Automáticas</t>
  </si>
  <si>
    <t>Manuales</t>
  </si>
  <si>
    <t>Instaladas</t>
  </si>
  <si>
    <t>En operación</t>
  </si>
  <si>
    <t>Estaciones hidrometeorológicas</t>
  </si>
  <si>
    <t>Número total de estaciones hidrometeorológicas instaladas:</t>
  </si>
  <si>
    <t>Número total de estaciones hidrometeorológicas en operación:</t>
  </si>
  <si>
    <t>Porcentaje de estaciones hidrometeorológicas en operación:</t>
  </si>
  <si>
    <t>AIRE</t>
  </si>
  <si>
    <t>MONITOREO DE PM10</t>
  </si>
  <si>
    <t>Número de Sistemas de Vigilancia de Calidad del Aire:</t>
  </si>
  <si>
    <t>Número de estaciones de monitoreo del aire instaladas:</t>
  </si>
  <si>
    <t>Número de Sistemas de Vigilancia de Calidad del Aire acreditados:</t>
  </si>
  <si>
    <t>Información de estaciones de monitoreo de aire</t>
  </si>
  <si>
    <t>Número de red</t>
  </si>
  <si>
    <t>Estación</t>
  </si>
  <si>
    <t>Localización</t>
  </si>
  <si>
    <t>Número de días con datos esperados al año</t>
  </si>
  <si>
    <t>Número de días con datos reportados al año</t>
  </si>
  <si>
    <t>Representatividad temporal igual o superior a 75%</t>
  </si>
  <si>
    <t>(E = D/ C). Si E≥75%, escriba 1; si no, escriba 0.</t>
  </si>
  <si>
    <t>Observaciones / comentarios</t>
  </si>
  <si>
    <t>Información de redes (Sistemas de Vigilancia de Calidad del Aire)</t>
  </si>
  <si>
    <t>Número / red</t>
  </si>
  <si>
    <t>Redes instaladas en la Corporación</t>
  </si>
  <si>
    <t>Red1</t>
  </si>
  <si>
    <t>Red2</t>
  </si>
  <si>
    <t>Red3</t>
  </si>
  <si>
    <t>Número de estaciones en operación</t>
  </si>
  <si>
    <t xml:space="preserve">Número de estaciones con representatividad temporal igual o superior a 75%. </t>
  </si>
  <si>
    <t>J</t>
  </si>
  <si>
    <t>Redes con representatividad temporal a 75%</t>
  </si>
  <si>
    <t>J = I / H. Si J≥75%, escriba 1; si no, escriba 0.</t>
  </si>
  <si>
    <t>K</t>
  </si>
  <si>
    <t>Porcentaje de redes en operación (K = ΣJ / G)</t>
  </si>
  <si>
    <t>MONITOREO DE PM2,5</t>
  </si>
  <si>
    <t>(E = D/ C) Si E≥75%, escriba 1; si no, escriba 0.</t>
  </si>
  <si>
    <t>Número de estaciones con representatividad temporal igual o superior a 75%</t>
  </si>
  <si>
    <t>SUBTOTAL RECURSO AIRE</t>
  </si>
  <si>
    <t>L</t>
  </si>
  <si>
    <t>Porcentaje de redes en operación PM 10</t>
  </si>
  <si>
    <t>M</t>
  </si>
  <si>
    <t>Porcentaje de redes en operación PM 2,5</t>
  </si>
  <si>
    <t>Subtotal monitoreo aire: Porcentaje de redes de monitoreo del recurso aire en operación (N = Promedio (M, N)</t>
  </si>
  <si>
    <t>CALCULO FINAL DEL INDICADOR</t>
  </si>
  <si>
    <t>Porcentaje</t>
  </si>
  <si>
    <t>Ponderación</t>
  </si>
  <si>
    <t>Porcentaje de estaciones hidrometeorológicas en operación</t>
  </si>
  <si>
    <t>Porcentaje de redes de monitoreo del recurso aire en operación</t>
  </si>
  <si>
    <t>Cuanto más cercano a cien por ciento, mayor es el cumplimiento de las metas que la autoridad ambiental se ha propuesto alcanzar en relación con la operación de redes y estaciones de monitoreo,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</si>
  <si>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Porcentaje de redes y estaciones de monitoreo en operación (Versión 1.0).</t>
    </r>
    <r>
      <rPr>
        <sz val="9"/>
        <color rgb="FF000000"/>
        <rFont val="Calibri"/>
        <family val="2"/>
        <scheme val="minor"/>
      </rPr>
      <t xml:space="preserve"> Ministerio de Ambiente y Desarrollo Sostenible, DGOAT-SINA.</t>
    </r>
  </si>
  <si>
    <t>Porcentaje de actualización y reporte de la información en el SIAC</t>
  </si>
  <si>
    <t>Es la relación entre el número de registros que la Corporación migra a los diferentes subsistemas del SIAC y el número de registros esperados reportados en dichos subsistemas.</t>
  </si>
  <si>
    <t>El indicador mide el cumplimiento de los requerimientos de reporte por parte de las Corporaciones Autónomas Regionales a los diferentes subsistemas del SIAC.</t>
  </si>
  <si>
    <t>SIUR, RUA Manufacturero: Resolución 1023 de 2010.</t>
  </si>
  <si>
    <t>RESPEL: Resolución 1362 de 2007.</t>
  </si>
  <si>
    <t>Documentación de soporte:</t>
  </si>
  <si>
    <t>Protocolo para la utilización y reporte de información para las diferentes redes de monitoreo de calidad del aire en Colombia. Protocolo para el monitoreo y seguimiento del agua.</t>
  </si>
  <si>
    <t>100% de los registros esperados reportados en el SIAC</t>
  </si>
  <si>
    <t>El Sistema de Información Ambiental de Colombia SIAC se define como el “conjunto integrado de actores, políticas, procesos, y tecnologías involucrados en la gestión de información ambiental del país, para facilitar la generación de conocimiento, la toma de decisiones, la educación y la participación social para el desarrollo sostenible”.</t>
  </si>
  <si>
    <t>La información sobre la cantidad y calidad de los recursos naturales y del ambiente es la herramienta necesaria para una planificación y administración adecuada de dichos recursos, que garantice su sostenibilidad ambiental. En tal sentido, el SIAC ha desarrollado, entre otros subsistemas, el Sistema de Información del Recurso Hídrico – SIRH, el Sistema de información sobre Calidad de Aire – SISAIRE (IDEAM), el Sistema Nacional de Información Forestal – SNIF y el Sistema de Información sobre Uso de Recursos Naturales – SIUR. Como parte del SIUR, se dispone del Registro Único Ambiental RUA para diferentes sectores, entre otros, el manufacturero.</t>
  </si>
  <si>
    <t>En efecto, el Decreto 1076 de 2015 crea el Sistema de Información del Recurso Hídrico, SIRH, como parte del Sistema de Información Ambiental para Colombia, SIAC, en lo relacionado con aguas superficiales, subterráneas, marinas y estuarinas. El Artículo 2.2.3.5.1.9 de dicho Decreto determina como responsabilidad de las corporaciones autónomas regionales “realizar el monitoreo y seguimiento del recurso hídrico en el área de su jurisdicción, para lo cual deberán aplicar los protocolos y estándares establecidos en el SIRH”. Por su parte, los titulares de licencias, permisos y concesiones están obligados a recopilar y a suministrar sin costo alguno la información sobre la utilización del mismo a las autoridades ambientales competentes (Artículo 2.2.3.5.1.10).</t>
  </si>
  <si>
    <t>Adicionalmente, el Decreto 1076 de 2015, art. 2.2.3.4.1.1. establece que las autoridades ambientales deberán realizar el Registro de Usuarios del Recurso Hídrico de manera gradual en las cuencas hidrográficas priorizadas en su jurisdicción.</t>
  </si>
  <si>
    <t>El Sistema Nacional de Información Forestal- SNIF constituye la herramienta informática para el montaje y operación del Sistema de Información del Programa de Monitoreo de Bosques. Propende por la captura, análisis, procesamiento y difusión de la información sobre aprovechamientos de productos forestales, maderables y no maderables, movilizaciones de productos forestales maderables y no maderables, decomisos forestales, plantaciones forestales productoras y protectoras, remisiones de madera de plantaciones forestales e incendios de la cobertura vegetal.</t>
  </si>
  <si>
    <t>La Resolución 1362 de 2007 establecen los requisitos y el procedimiento para el Registro de Generadores de Residuos o Desechos Peligrosos, y la Directiva Ministerial 8000-2-25332 de 2015, por su parte, recuerda a las Corporaciones a reportar y mantener actualizada la información sobre residuos peligrosos en el marco del SIAC, en cumplimiento de la Política Ambiental para la Gestión Integral de Residuos Peligrosos.</t>
  </si>
  <si>
    <t>Porcentaje de actualización y reporte de la información al SIAC</t>
  </si>
  <si>
    <r>
      <t xml:space="preserve">PARSIAC </t>
    </r>
    <r>
      <rPr>
        <vertAlign val="subscript"/>
        <sz val="9"/>
        <color rgb="FF000000"/>
        <rFont val="Calibri"/>
        <family val="2"/>
        <scheme val="minor"/>
      </rPr>
      <t>t</t>
    </r>
    <r>
      <rPr>
        <sz val="9"/>
        <color rgb="FF000000"/>
        <rFont val="Calibri"/>
        <family val="2"/>
        <scheme val="minor"/>
      </rPr>
      <t xml:space="preserve"> = Porcentaje de actualización y reporte de la información al SIAC, en el tiempo t.</t>
    </r>
  </si>
  <si>
    <r>
      <t xml:space="preserve">PARS </t>
    </r>
    <r>
      <rPr>
        <vertAlign val="subscript"/>
        <sz val="9"/>
        <color rgb="FF000000"/>
        <rFont val="Calibri"/>
        <family val="2"/>
        <scheme val="minor"/>
      </rPr>
      <t>i</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</si>
  <si>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t>i = SIRH, SISAIRE, SNIF, RESPEL.</t>
  </si>
  <si>
    <r>
      <t>a</t>
    </r>
    <r>
      <rPr>
        <vertAlign val="subscript"/>
        <sz val="9"/>
        <color rgb="FF000000"/>
        <rFont val="Calibri"/>
        <family val="2"/>
        <scheme val="minor"/>
      </rPr>
      <t xml:space="preserve">i = </t>
    </r>
    <r>
      <rPr>
        <sz val="9"/>
        <color rgb="FF000000"/>
        <rFont val="Calibri"/>
        <family val="2"/>
        <scheme val="minor"/>
      </rPr>
      <t>Ponderación correspondiente a cada subsistema del SIAC (SIRH, SISAIRE, SNIF, RESPEL, SIUR). La suma de los ponderadores es igual a 1.</t>
    </r>
  </si>
  <si>
    <t>Nota: los ponderadores para cada subsistema son establecidos por cada Corporación con base en los registros esperados o estimados por cada subsistema.</t>
  </si>
  <si>
    <t>En términos generales, el porcentaje de actualización y reporte de la información por cada subsistema se calcula de la siguiente manera:</t>
  </si>
  <si>
    <t>Porcentaje de actualización y reporte de la información por cada subsistema</t>
  </si>
  <si>
    <r>
      <t xml:space="preserve">PARS </t>
    </r>
    <r>
      <rPr>
        <vertAlign val="subscript"/>
        <sz val="9"/>
        <color rgb="FF000000"/>
        <rFont val="Calibri"/>
        <family val="2"/>
        <scheme val="minor"/>
      </rPr>
      <t>it</t>
    </r>
    <r>
      <rPr>
        <sz val="9"/>
        <color rgb="FF000000"/>
        <rFont val="Calibri"/>
        <family val="2"/>
        <scheme val="minor"/>
      </rPr>
      <t xml:space="preserve"> = Porcentaje de actualización y reporte de la información al Subsistema </t>
    </r>
    <r>
      <rPr>
        <i/>
        <sz val="9"/>
        <color rgb="FF000000"/>
        <rFont val="Calibri"/>
        <family val="2"/>
        <scheme val="minor"/>
      </rPr>
      <t>i</t>
    </r>
    <r>
      <rPr>
        <sz val="9"/>
        <color rgb="FF000000"/>
        <rFont val="Calibri"/>
        <family val="2"/>
        <scheme val="minor"/>
      </rPr>
      <t xml:space="preserve"> del SIAC, en el tiempo t.</t>
    </r>
  </si>
  <si>
    <r>
      <t xml:space="preserve">RRS </t>
    </r>
    <r>
      <rPr>
        <vertAlign val="subscript"/>
        <sz val="9"/>
        <color rgb="FF000000"/>
        <rFont val="Calibri"/>
        <family val="2"/>
        <scheme val="minor"/>
      </rPr>
      <t>it</t>
    </r>
    <r>
      <rPr>
        <sz val="9"/>
        <color rgb="FF000000"/>
        <rFont val="Calibri"/>
        <family val="2"/>
        <scheme val="minor"/>
      </rPr>
      <t xml:space="preserve"> = Número de registros reportados en el subsistema </t>
    </r>
    <r>
      <rPr>
        <i/>
        <sz val="9"/>
        <color rgb="FF000000"/>
        <rFont val="Calibri"/>
        <family val="2"/>
        <scheme val="minor"/>
      </rPr>
      <t>i</t>
    </r>
    <r>
      <rPr>
        <sz val="9"/>
        <color rgb="FF000000"/>
        <rFont val="Calibri"/>
        <family val="2"/>
        <scheme val="minor"/>
      </rPr>
      <t xml:space="preserve"> del SIAC, en el tiempo t.</t>
    </r>
  </si>
  <si>
    <r>
      <t xml:space="preserve">RES </t>
    </r>
    <r>
      <rPr>
        <vertAlign val="subscript"/>
        <sz val="9"/>
        <color rgb="FF000000"/>
        <rFont val="Calibri"/>
        <family val="2"/>
        <scheme val="minor"/>
      </rPr>
      <t>it</t>
    </r>
    <r>
      <rPr>
        <sz val="9"/>
        <color rgb="FF000000"/>
        <rFont val="Calibri"/>
        <family val="2"/>
        <scheme val="minor"/>
      </rPr>
      <t xml:space="preserve"> = Número de registros esperados reportados en el subsistema </t>
    </r>
    <r>
      <rPr>
        <i/>
        <sz val="9"/>
        <color rgb="FF000000"/>
        <rFont val="Calibri"/>
        <family val="2"/>
        <scheme val="minor"/>
      </rPr>
      <t>i</t>
    </r>
    <r>
      <rPr>
        <sz val="9"/>
        <color rgb="FF000000"/>
        <rFont val="Calibri"/>
        <family val="2"/>
        <scheme val="minor"/>
      </rPr>
      <t xml:space="preserve"> del SIAC, en el tiempo t.</t>
    </r>
  </si>
  <si>
    <r>
      <t>i</t>
    </r>
    <r>
      <rPr>
        <sz val="9"/>
        <color rgb="FF000000"/>
        <rFont val="Calibri"/>
        <family val="2"/>
        <scheme val="minor"/>
      </rPr>
      <t xml:space="preserve"> = SIRH, SISAIRE, SNIF</t>
    </r>
  </si>
  <si>
    <t>Para el caso de la información validada por parte de las corporaciones autónomas regionales, el porcentaje de actualización y reporte de la información por cada subsistema se calcula de la siguiente manera:</t>
  </si>
  <si>
    <t>Porcentaje de actualización y reporte de la información por cada subsistema (información validada)</t>
  </si>
  <si>
    <r>
      <t xml:space="preserve">PARSIV </t>
    </r>
    <r>
      <rPr>
        <vertAlign val="subscript"/>
        <sz val="9"/>
        <color rgb="FF000000"/>
        <rFont val="Calibri"/>
        <family val="2"/>
        <scheme val="minor"/>
      </rPr>
      <t>it</t>
    </r>
    <r>
      <rPr>
        <sz val="9"/>
        <color rgb="FF000000"/>
        <rFont val="Calibri"/>
        <family val="2"/>
        <scheme val="minor"/>
      </rPr>
      <t xml:space="preserve"> = Porcentaje de actualización y reporte de la información por cada subsistema (información validada), en el tiempo t.</t>
    </r>
  </si>
  <si>
    <r>
      <t xml:space="preserve">RVS </t>
    </r>
    <r>
      <rPr>
        <vertAlign val="subscript"/>
        <sz val="9"/>
        <color rgb="FF000000"/>
        <rFont val="Calibri"/>
        <family val="2"/>
        <scheme val="minor"/>
      </rPr>
      <t>it</t>
    </r>
    <r>
      <rPr>
        <sz val="9"/>
        <color rgb="FF000000"/>
        <rFont val="Calibri"/>
        <family val="2"/>
        <scheme val="minor"/>
      </rPr>
      <t xml:space="preserve"> = Número de registros validados en el Subsistema </t>
    </r>
    <r>
      <rPr>
        <i/>
        <sz val="9"/>
        <color rgb="FF000000"/>
        <rFont val="Calibri"/>
        <family val="2"/>
        <scheme val="minor"/>
      </rPr>
      <t>i</t>
    </r>
    <r>
      <rPr>
        <sz val="9"/>
        <color rgb="FF000000"/>
        <rFont val="Calibri"/>
        <family val="2"/>
        <scheme val="minor"/>
      </rPr>
      <t xml:space="preserve"> del SIAC relacionados con las funciones en gestión de información de la Corporación, en el tiempo t.</t>
    </r>
  </si>
  <si>
    <r>
      <t xml:space="preserve">RTVS </t>
    </r>
    <r>
      <rPr>
        <vertAlign val="subscript"/>
        <sz val="9"/>
        <color rgb="FF000000"/>
        <rFont val="Calibri"/>
        <family val="2"/>
        <scheme val="minor"/>
      </rPr>
      <t>it</t>
    </r>
    <r>
      <rPr>
        <sz val="9"/>
        <color rgb="FF000000"/>
        <rFont val="Calibri"/>
        <family val="2"/>
        <scheme val="minor"/>
      </rPr>
      <t xml:space="preserve"> = Número de registros totales a ser validados por la Corporación en el Subsistema </t>
    </r>
    <r>
      <rPr>
        <i/>
        <sz val="9"/>
        <color rgb="FF000000"/>
        <rFont val="Calibri"/>
        <family val="2"/>
        <scheme val="minor"/>
      </rPr>
      <t>i</t>
    </r>
    <r>
      <rPr>
        <sz val="9"/>
        <color rgb="FF000000"/>
        <rFont val="Calibri"/>
        <family val="2"/>
        <scheme val="minor"/>
      </rPr>
      <t xml:space="preserve"> del SIAC, en el tiempo t.</t>
    </r>
  </si>
  <si>
    <t>i = SIRH, SISAIRE, SNIF, RESPEL, SIUR (RUA).</t>
  </si>
  <si>
    <t>Información reportada por las CAR:</t>
  </si>
  <si>
    <t>Subsistema</t>
  </si>
  <si>
    <t>SIRH</t>
  </si>
  <si>
    <t>SISAIRE</t>
  </si>
  <si>
    <t>SNIF</t>
  </si>
  <si>
    <t>Número de registros reportados en el año (RRS)</t>
  </si>
  <si>
    <t>Número de registros esperados reportados en el año (RES)</t>
  </si>
  <si>
    <t>Porcentaje de actualización y reporte por subsistema (C = B / A) (PARS)</t>
  </si>
  <si>
    <t>RESPEL</t>
  </si>
  <si>
    <t>SIUR (RUA)</t>
  </si>
  <si>
    <t>Número de registros validados al año (RVS)</t>
  </si>
  <si>
    <t>Número de registros totales a ser validados por la Corporación (RTVS)</t>
  </si>
  <si>
    <t>Cuanto más cercano a cien por ciento, mayor es el cumplimiento de los requerimientos de reporte por parte de las Corporaciones Autónomas Regionales a los diferentes subsistemas del SIAC.</t>
  </si>
  <si>
    <t>Se pueden presentar situaciones de orden operativo, político y social que pueden afectar la ejecución de los presupuestos y el cumplimiento de los cronogramas definidos en el Plan de Acción de la Corporación. Pueden existir limitaciones de la información disponible para el cálculo de los indicadores.</t>
  </si>
  <si>
    <r>
      <t>Hoja Metodológica de referencia:</t>
    </r>
    <r>
      <rPr>
        <sz val="9"/>
        <color rgb="FF000000"/>
        <rFont val="Calibri"/>
        <family val="2"/>
        <scheme val="minor"/>
      </rPr>
      <t xml:space="preserve"> MADS (2016). </t>
    </r>
    <r>
      <rPr>
        <i/>
        <sz val="9"/>
        <color rgb="FF000000"/>
        <rFont val="Calibri"/>
        <family val="2"/>
        <scheme val="minor"/>
      </rPr>
      <t>Hoja metodológica de Porcentaje de actualización y reporte de la información en el SIAC (Versión 1.0).</t>
    </r>
    <r>
      <rPr>
        <sz val="9"/>
        <color rgb="FF000000"/>
        <rFont val="Calibri"/>
        <family val="2"/>
        <scheme val="minor"/>
      </rPr>
      <t xml:space="preserve"> Ministerio de Ambiente y Desarrollo Sostenible, DGOAT-SINA.</t>
    </r>
  </si>
  <si>
    <t>Ejecución de Acciones en Educación Ambiental</t>
  </si>
  <si>
    <t>Es el porcentaje de avance en la implementación, por parte de la corporación autónoma regional, de las acciones relacionadas con la Educación Ambiental en el marco del Plan de Acción.</t>
  </si>
  <si>
    <t>El indicador mide el cumplimiento de las metas relacionadas con la educación ambiental, en el marco del Plan de Acción de la Corporación. De esta manera, contribuye a la implementación de Política de Educación Ambiental a nivel regional.</t>
  </si>
  <si>
    <t>Ley 1549 de 2012, Educación Ambiental</t>
  </si>
  <si>
    <t>Política Nacional de Educación Ambiental</t>
  </si>
  <si>
    <t>La Ley 1549 de 2012 define la Educación Ambiental como “un proceso dinámico y participativo, orientado a la formación de personas críticas y reflexivas, con capacidades para comprender las problemáticas ambientales de sus contextos (locales, regionales y nacionales)”.</t>
  </si>
  <si>
    <t>La mencionada Ley, en su artículo 5º., establece como una “responsabilidad de las entidades territoriales y de las Corporaciones Autónomas Regionales y de Desarrollo Sostenible: a) Desarrollar instrumentos técnico-políticos, que contextualicen la política y la adecúen a las necesidades de construcción de una cultura ambiental para el desarrollo sostenible; b) Promover la creación de estrategias económicas, fondos u otros mecanismos de cooperación, que permitan viabilizar la instalación efectiva del tema en el territorio, y c) Generar y apoyar mecanismos para el cumplimiento, seguimiento y control, de las acciones que se implementen en este marco político”.</t>
  </si>
  <si>
    <t>Adicionalmente, el artículo 9º. estipula que todos los sectores e instituciones que conforman el Sistema Nacional Ambiental (SINA), deben participar técnica y financieramente, en: a) el acompañamiento e implementación de los PRAE, de los Proyectos Ciudadanos y Comunitarios de Educación Ambiental (Proceda), y de los Comités Técnicos Interinstitucionales de Educación Ambiental (Cidea); estos últimos, concebidos como mecanismos de apoyo a la articulación e institucionalización del tema y de cualificación de la gestión ambiental del territorio, y b) En la puesta en marcha de las demás estrategias de esta política, en el marco de los propósitos de construcción de un proyecto de sociedad ambientalmente sostenible.</t>
  </si>
  <si>
    <t>El Artículo 2.2.8.6.1.3 del Decreto 1076 de 2015 establece que “las Corporaciones promoverán en los municipios y distritos, programas de educación ambiental y de planificación, acorde con la Constitución, la Ley 99 de 1993, la Ley 152 de 1994 y las normas que las complementen o adicione”.</t>
  </si>
  <si>
    <t>Las principales acciones relacionadas con la Educación Ambiental son las siguientes:</t>
  </si>
  <si>
    <r>
      <t>a)</t>
    </r>
    <r>
      <rPr>
        <sz val="7"/>
        <color rgb="FF000000"/>
        <rFont val="Times New Roman"/>
        <family val="1"/>
      </rPr>
      <t xml:space="preserve">      </t>
    </r>
    <r>
      <rPr>
        <sz val="9"/>
        <color rgb="FF000000"/>
        <rFont val="Calibri"/>
        <family val="2"/>
        <scheme val="minor"/>
      </rPr>
      <t>Participación en los Comités Técnicos Interinstitucionales de Educación Ambiental (Cidea).</t>
    </r>
  </si>
  <si>
    <r>
      <t>b)</t>
    </r>
    <r>
      <rPr>
        <sz val="7"/>
        <color rgb="FF000000"/>
        <rFont val="Times New Roman"/>
        <family val="1"/>
      </rPr>
      <t xml:space="preserve">      </t>
    </r>
    <r>
      <rPr>
        <sz val="9"/>
        <color rgb="FF000000"/>
        <rFont val="Calibri"/>
        <family val="2"/>
        <scheme val="minor"/>
      </rPr>
      <t>Suscripción de acuerdos o alianzas para la implementación de estrategias de educación ambiental.</t>
    </r>
  </si>
  <si>
    <r>
      <t>c)</t>
    </r>
    <r>
      <rPr>
        <sz val="7"/>
        <color rgb="FF000000"/>
        <rFont val="Times New Roman"/>
        <family val="1"/>
      </rPr>
      <t xml:space="preserve">       </t>
    </r>
    <r>
      <rPr>
        <sz val="9"/>
        <color rgb="FF000000"/>
        <rFont val="Calibri"/>
        <family val="2"/>
        <scheme val="minor"/>
      </rPr>
      <t>Acompañamiento e implementación de los PRAE.</t>
    </r>
  </si>
  <si>
    <r>
      <t>d)</t>
    </r>
    <r>
      <rPr>
        <sz val="7"/>
        <color rgb="FF000000"/>
        <rFont val="Times New Roman"/>
        <family val="1"/>
      </rPr>
      <t xml:space="preserve">      </t>
    </r>
    <r>
      <rPr>
        <sz val="9"/>
        <color rgb="FF000000"/>
        <rFont val="Calibri"/>
        <family val="2"/>
        <scheme val="minor"/>
      </rPr>
      <t>Acompañamiento de los Proyectos Ciudadanos y Comunitarios de Educación Ambiental (Proceda).</t>
    </r>
  </si>
  <si>
    <r>
      <t>e)</t>
    </r>
    <r>
      <rPr>
        <sz val="7"/>
        <color rgb="FF000000"/>
        <rFont val="Times New Roman"/>
        <family val="1"/>
      </rPr>
      <t xml:space="preserve">      </t>
    </r>
    <r>
      <rPr>
        <sz val="9"/>
        <color rgb="FF000000"/>
        <rFont val="Calibri"/>
        <family val="2"/>
        <scheme val="minor"/>
      </rPr>
      <t>Acciones específicas de educación ambiental a cargo de las autoridades ambientales regionales.</t>
    </r>
  </si>
  <si>
    <t>El listado anterior es indicativo. Las acciones a ser realizadas por las Corporaciones deben corresponder a las competencias otorgadas por la normatividad y en el marco de sus funciones misionales.</t>
  </si>
  <si>
    <t>Ejecución de acciones relacionadas con la Educación Ambiental</t>
  </si>
  <si>
    <r>
      <t xml:space="preserve">ETAEA </t>
    </r>
    <r>
      <rPr>
        <vertAlign val="subscript"/>
        <sz val="9"/>
        <color rgb="FF000000"/>
        <rFont val="Calibri"/>
        <family val="2"/>
        <scheme val="minor"/>
      </rPr>
      <t>t</t>
    </r>
    <r>
      <rPr>
        <sz val="9"/>
        <color rgb="FF000000"/>
        <rFont val="Calibri"/>
        <family val="2"/>
        <scheme val="minor"/>
      </rPr>
      <t xml:space="preserve"> = Ejecución total de acciones en Educación Ambiental, en el tiempo t.</t>
    </r>
  </si>
  <si>
    <r>
      <t xml:space="preserve">EAEA </t>
    </r>
    <r>
      <rPr>
        <vertAlign val="subscript"/>
        <sz val="9"/>
        <color rgb="FF000000"/>
        <rFont val="Calibri"/>
        <family val="2"/>
        <scheme val="minor"/>
      </rPr>
      <t>1t</t>
    </r>
    <r>
      <rPr>
        <sz val="9"/>
        <color rgb="FF000000"/>
        <rFont val="Calibri"/>
        <family val="2"/>
        <scheme val="minor"/>
      </rPr>
      <t xml:space="preserve"> = Ejecución de acción </t>
    </r>
    <r>
      <rPr>
        <i/>
        <sz val="9"/>
        <color rgb="FF000000"/>
        <rFont val="Calibri"/>
        <family val="2"/>
        <scheme val="minor"/>
      </rPr>
      <t>1</t>
    </r>
    <r>
      <rPr>
        <sz val="9"/>
        <color rgb="FF000000"/>
        <rFont val="Calibri"/>
        <family val="2"/>
        <scheme val="minor"/>
      </rPr>
      <t xml:space="preserve"> relacionada con la Educación Ambiental, en el tiempo t.</t>
    </r>
  </si>
  <si>
    <r>
      <t xml:space="preserve">EAEA </t>
    </r>
    <r>
      <rPr>
        <vertAlign val="subscript"/>
        <sz val="9"/>
        <color rgb="FF000000"/>
        <rFont val="Calibri"/>
        <family val="2"/>
        <scheme val="minor"/>
      </rPr>
      <t>2t</t>
    </r>
    <r>
      <rPr>
        <sz val="9"/>
        <color rgb="FF000000"/>
        <rFont val="Calibri"/>
        <family val="2"/>
        <scheme val="minor"/>
      </rPr>
      <t xml:space="preserve"> = Ejecución de acción </t>
    </r>
    <r>
      <rPr>
        <i/>
        <sz val="9"/>
        <color rgb="FF000000"/>
        <rFont val="Calibri"/>
        <family val="2"/>
        <scheme val="minor"/>
      </rPr>
      <t>2</t>
    </r>
    <r>
      <rPr>
        <sz val="9"/>
        <color rgb="FF000000"/>
        <rFont val="Calibri"/>
        <family val="2"/>
        <scheme val="minor"/>
      </rPr>
      <t xml:space="preserve"> relacionada con la Educación Ambiental, en el tiempo t.</t>
    </r>
  </si>
  <si>
    <r>
      <t xml:space="preserve">EAEU </t>
    </r>
    <r>
      <rPr>
        <vertAlign val="subscript"/>
        <sz val="9"/>
        <color rgb="FF000000"/>
        <rFont val="Calibri"/>
        <family val="2"/>
        <scheme val="minor"/>
      </rPr>
      <t>nt</t>
    </r>
    <r>
      <rPr>
        <sz val="9"/>
        <color rgb="FF000000"/>
        <rFont val="Calibri"/>
        <family val="2"/>
        <scheme val="minor"/>
      </rPr>
      <t xml:space="preserve"> = Ejecución de acción </t>
    </r>
    <r>
      <rPr>
        <i/>
        <sz val="9"/>
        <color rgb="FF000000"/>
        <rFont val="Calibri"/>
        <family val="2"/>
        <scheme val="minor"/>
      </rPr>
      <t>n</t>
    </r>
    <r>
      <rPr>
        <sz val="9"/>
        <color rgb="FF000000"/>
        <rFont val="Calibri"/>
        <family val="2"/>
        <scheme val="minor"/>
      </rPr>
      <t xml:space="preserve"> relacionada con la Educación Ambiental, en el tiempo t.</t>
    </r>
  </si>
  <si>
    <r>
      <t>a = ponderador de EAEA</t>
    </r>
    <r>
      <rPr>
        <vertAlign val="subscript"/>
        <sz val="9"/>
        <color rgb="FF000000"/>
        <rFont val="Calibri"/>
        <family val="2"/>
        <scheme val="minor"/>
      </rPr>
      <t>1</t>
    </r>
  </si>
  <si>
    <r>
      <t>b = ponderador de EAEA</t>
    </r>
    <r>
      <rPr>
        <vertAlign val="subscript"/>
        <sz val="9"/>
        <color rgb="FF000000"/>
        <rFont val="Calibri"/>
        <family val="2"/>
        <scheme val="minor"/>
      </rPr>
      <t>2</t>
    </r>
  </si>
  <si>
    <r>
      <t>z = ponderador de EAEA</t>
    </r>
    <r>
      <rPr>
        <vertAlign val="subscript"/>
        <sz val="9"/>
        <color rgb="FF000000"/>
        <rFont val="Calibri"/>
        <family val="2"/>
        <scheme val="minor"/>
      </rPr>
      <t>n</t>
    </r>
  </si>
  <si>
    <t>Ejecución presupuestal de acciones relacionadas con la Educación Ambiental</t>
  </si>
  <si>
    <r>
      <t xml:space="preserve">EPAEA </t>
    </r>
    <r>
      <rPr>
        <vertAlign val="subscript"/>
        <sz val="9"/>
        <color rgb="FF000000"/>
        <rFont val="Calibri"/>
        <family val="2"/>
        <scheme val="minor"/>
      </rPr>
      <t>t</t>
    </r>
    <r>
      <rPr>
        <sz val="9"/>
        <color rgb="FF000000"/>
        <rFont val="Calibri"/>
        <family val="2"/>
        <scheme val="minor"/>
      </rPr>
      <t xml:space="preserve"> = Ejecución presupuestal de acciones en Educación Ambiental, en el año t.</t>
    </r>
  </si>
  <si>
    <r>
      <t xml:space="preserve">CAEA </t>
    </r>
    <r>
      <rPr>
        <vertAlign val="subscript"/>
        <sz val="9"/>
        <color rgb="FF000000"/>
        <rFont val="Calibri"/>
        <family val="2"/>
        <scheme val="minor"/>
      </rPr>
      <t>it</t>
    </r>
    <r>
      <rPr>
        <sz val="9"/>
        <color rgb="FF000000"/>
        <rFont val="Calibri"/>
        <family val="2"/>
        <scheme val="minor"/>
      </rPr>
      <t xml:space="preserve"> = Compromisos correspondientes a la acción i en Educación Ambiental, en el año t.</t>
    </r>
  </si>
  <si>
    <r>
      <t xml:space="preserve">PDAEA </t>
    </r>
    <r>
      <rPr>
        <vertAlign val="subscript"/>
        <sz val="9"/>
        <color rgb="FF000000"/>
        <rFont val="Calibri"/>
        <family val="2"/>
        <scheme val="minor"/>
      </rPr>
      <t>it</t>
    </r>
    <r>
      <rPr>
        <sz val="9"/>
        <color rgb="FF000000"/>
        <rFont val="Calibri"/>
        <family val="2"/>
        <scheme val="minor"/>
      </rPr>
      <t xml:space="preserve"> = Presupuesto definitivo a la acción i en Educación Ambiental, en el año t.</t>
    </r>
  </si>
  <si>
    <t>Número de acciones relacionadas con Educación Ambiental</t>
  </si>
  <si>
    <t>Ejecución física y financiera de acciones relacionadas con la Educación Ambiental</t>
  </si>
  <si>
    <t>Cálculo de la ejecución física y financiera de acciones relacionadas con la Educación Ambiental</t>
  </si>
  <si>
    <t>Ejecución Anual (%)</t>
  </si>
  <si>
    <t>Cuanto más cercano a cien por ciento, mayor es el cumplimiento de las metas relacionadas con la Educación Ambiental, en el marco del Plan de Acción de la Corporación.</t>
  </si>
  <si>
    <r>
      <t>Hoja Metodológica de referencia:</t>
    </r>
    <r>
      <rPr>
        <sz val="9"/>
        <color rgb="FF000000"/>
        <rFont val="Calibri"/>
        <family val="2"/>
        <scheme val="minor"/>
      </rPr>
      <t xml:space="preserve"> MADS (2016). </t>
    </r>
    <r>
      <rPr>
        <i/>
        <sz val="9"/>
        <color rgb="FF000000"/>
        <rFont val="Calibri"/>
        <family val="2"/>
        <scheme val="minor"/>
      </rPr>
      <t>Hoja metodológica Ejecución de Acciones en Educación Ambiental (Versión 1.0).</t>
    </r>
    <r>
      <rPr>
        <sz val="9"/>
        <color rgb="FF000000"/>
        <rFont val="Calibri"/>
        <family val="2"/>
        <scheme val="minor"/>
      </rPr>
      <t xml:space="preserve"> Ministerio de Ambiente y Desarrollo Sostenible MADS, DGOAT-SINA.</t>
    </r>
  </si>
  <si>
    <t>1.</t>
  </si>
  <si>
    <t>Porcentaje de avance en la formulación y/o ajuste de los Planes de Ordenación y Manejo de Cuencas (POMCAS), Planes de Manejo de Acuíferos (PMA) y Planes de Manejo de Microcuencas (PMM)</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</si>
  <si>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</si>
  <si>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</si>
  <si>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</si>
  <si>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</si>
  <si>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</si>
  <si>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</si>
  <si>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</si>
  <si>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</si>
  <si>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</si>
  <si>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</si>
  <si>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</si>
  <si>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</si>
  <si>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</si>
  <si>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</si>
  <si>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</si>
  <si>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</si>
  <si>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</si>
  <si>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</si>
  <si>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</si>
  <si>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</si>
  <si>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</si>
  <si>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</si>
  <si>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</si>
  <si>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</si>
  <si>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</si>
  <si>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</si>
  <si>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Marinas, costeras  e Insulares (*)</t>
  </si>
  <si>
    <t>Porcentaje de sectores con acompañamiento para la reconversión hacia sistemas sostenibles de producción (PSA = SA / SPA)</t>
  </si>
  <si>
    <t>Sectores acompañados en la reconversión hacia sistemas sostenibles de producción (SA)</t>
  </si>
  <si>
    <t>BORRE O AGREGUE REDES</t>
  </si>
  <si>
    <t>Porcentaje de información validada por la Corporación (PARSIV ) (C = B / A)</t>
  </si>
  <si>
    <t>Observación</t>
  </si>
  <si>
    <t>No. Hoja</t>
  </si>
  <si>
    <t>Indicador</t>
  </si>
  <si>
    <t>Observaciones para la mejora de la aplicación de los indicadores</t>
  </si>
  <si>
    <t xml:space="preserve">Año </t>
  </si>
  <si>
    <t>VOLVER AL INDICE</t>
  </si>
  <si>
    <t>Área (Has)</t>
  </si>
  <si>
    <t>Hoja de fórmulas</t>
  </si>
  <si>
    <t>Relación de páramos delimitados por el MADS, con zonificación y régimen de usos adoptados por la CAR</t>
  </si>
  <si>
    <t>Nombre del páramo</t>
  </si>
  <si>
    <t>Estado de avance</t>
  </si>
  <si>
    <t>* Valor Acumulado</t>
  </si>
  <si>
    <t>Variable  (*)</t>
  </si>
  <si>
    <t>Minero</t>
  </si>
  <si>
    <t>*</t>
  </si>
  <si>
    <t>Hidroeléctrico</t>
  </si>
  <si>
    <t>infraestructura</t>
  </si>
  <si>
    <t>Identificar, prevenir y mitigar amenazas y vulnerabilidades de origen natural, socio natural y antrópico</t>
  </si>
  <si>
    <t>Realizar el seguimiento de los Planes de saneamiento y manejo de vertimientos (PSMV)</t>
  </si>
  <si>
    <t>Gestión del recurso hídrico en áreas urbanas</t>
  </si>
  <si>
    <t>Promedio de Planes en ejecución</t>
  </si>
  <si>
    <t>Inscrita en el RUNAP</t>
  </si>
  <si>
    <t>Inscritas en el RUNAP</t>
  </si>
  <si>
    <t>Resumen del Indicador</t>
  </si>
  <si>
    <t>Meta de áreas inscritas en el RUNAP (ha)</t>
  </si>
  <si>
    <t>Superficie total de áreas protegidas regionales declaradas, homologadas o recategorizadas, inscritas en el RUNAP</t>
  </si>
  <si>
    <t xml:space="preserve">Meta total de nuevas áreas protegidas a ser inscritas en el RUNAP en el cuatrienio (ha) </t>
  </si>
  <si>
    <t>Superfice de avance anual (ha)</t>
  </si>
  <si>
    <t>Avance Cuatrienal (%)</t>
  </si>
  <si>
    <t>Ponderador acumulado esperado en cada fase</t>
  </si>
  <si>
    <t>Ponderaciones de referencia</t>
  </si>
  <si>
    <t>Formulación</t>
  </si>
  <si>
    <t>Aprestamiento</t>
  </si>
  <si>
    <t>Logística</t>
  </si>
  <si>
    <t>Oficina</t>
  </si>
  <si>
    <t>Preparación</t>
  </si>
  <si>
    <t>Avance (Ponderación acumulada)</t>
  </si>
  <si>
    <t>Meta de avance anual (%)</t>
  </si>
  <si>
    <t>Determinación de la Meta de Avance Anual</t>
  </si>
  <si>
    <t>Hectareas</t>
  </si>
  <si>
    <t>Avance esperado (Ponderación acumulada)</t>
  </si>
  <si>
    <t>Meta de avance anual (ha)</t>
  </si>
  <si>
    <t>Meta de avance anual ponderada (ha)</t>
  </si>
  <si>
    <t>Descripción</t>
  </si>
  <si>
    <t xml:space="preserve">Definición de la unidad objeto de ordenación forestal
Asignación de recursos
Inicio del proceso pre y contractual
Conformación del equipo de trabajo  </t>
  </si>
  <si>
    <t>Actividades de referencia  en el proceso de formulación, implementación y seguimiento del Plan de Ordenación Forestal</t>
  </si>
  <si>
    <t>Consulta, validación y digitalización de información secundaria
Procesamiento e interpretación de imágenes satelitales
Generación de información cartográfica preliminar
Definición de metodología para levantamiento de información primaria</t>
  </si>
  <si>
    <t>Socialización y acuerdos con actores regionales y locales
Chequeo cartografía en campo
Desarrollo del premuestreo, ajuste y realización del inventario forestal
Desarrollo del componente fauna
Desarrollo del componente socieconomico
Desarrollo del componente suelos</t>
  </si>
  <si>
    <t xml:space="preserve">Procesamiento y análisis de información primaria
Propuesta zonificación inicial de la UOF
Propuesta de zonificación de las áreas forestales que componen la UOF
 Formulación del POF para cada área forestal de la UOF
</t>
  </si>
  <si>
    <t>Socialización versión premiminar de los POF
Armonización de los POF con actores locales y regionales
Edición y ajustes de los POF</t>
  </si>
  <si>
    <t>Aprobación de los POF por el Consejo Directivo de la autoridad ambiental competente</t>
  </si>
  <si>
    <t>Aprobación</t>
  </si>
  <si>
    <t>Seguimiento de permisos de vertimiento de agua</t>
  </si>
  <si>
    <t>Porcentaje de autorizaciones ambientales con seguimiento (promedio simple)</t>
  </si>
  <si>
    <t>Cálculo del indicador global</t>
  </si>
  <si>
    <t>% Seguimiento</t>
  </si>
  <si>
    <t>Seguimiento ponderado</t>
  </si>
  <si>
    <t>S</t>
  </si>
  <si>
    <t>Tiempo Promedio</t>
  </si>
  <si>
    <t>Meta anual</t>
  </si>
  <si>
    <t>% Meta alcanzada</t>
  </si>
  <si>
    <t>Porcentaje de actualización y reporte de la información al SIAC (Promedio)</t>
  </si>
  <si>
    <t>NO APLICA</t>
  </si>
  <si>
    <t>SI APLICA</t>
  </si>
  <si>
    <t>NO SE REPORTA</t>
  </si>
  <si>
    <t>SI SE REPORTA</t>
  </si>
  <si>
    <t xml:space="preserve"> ¿El Indicador aplica por las especificades ambientales regionales? </t>
  </si>
  <si>
    <t>Acuerdo Consejo Directivo</t>
  </si>
  <si>
    <t xml:space="preserve">Observaciones </t>
  </si>
  <si>
    <t>Acuerdo</t>
  </si>
  <si>
    <t>Programas</t>
  </si>
  <si>
    <t>Programa o Proyecto asociado</t>
  </si>
  <si>
    <t>PAFP t =</t>
  </si>
  <si>
    <t xml:space="preserve">MATRIZ DE SEGUIMIENTO A LA GESTIÓN Y DE AVANCE EN LAS METAS FÍSICAS Y FINANCIERAS DEL PLAN DE ACCIÓN </t>
  </si>
  <si>
    <t>DEFINICIONES</t>
  </si>
  <si>
    <t xml:space="preserve">RECURSOS VIGENCIA :  </t>
  </si>
  <si>
    <t>NIVEL RENTISTICO</t>
  </si>
  <si>
    <t>Convenios</t>
  </si>
  <si>
    <t>Multas y sanciones</t>
  </si>
  <si>
    <t>Donaciones</t>
  </si>
  <si>
    <t>CONCEPTO</t>
  </si>
  <si>
    <t>Nombre de la Corporación</t>
  </si>
  <si>
    <t>Corporación Autónoma Regional del Alto Magdalena - CAM</t>
  </si>
  <si>
    <t>Corporación Autónoma Regional de Cundinamarca – CAR</t>
  </si>
  <si>
    <t>Corporación Autónoma Regional del Canal del Dique – CARDIQUE</t>
  </si>
  <si>
    <t>Corporación Autónoma Regional de Sucre – CARSUCRE</t>
  </si>
  <si>
    <t>Corporación Autónoma Regional de Santander – CAS</t>
  </si>
  <si>
    <t>Corporación para el Desarrollo Sostenible del Norte y el Oriente Amazónico – CDA</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</si>
  <si>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</si>
  <si>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</si>
  <si>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</si>
  <si>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</si>
  <si>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</si>
  <si>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</si>
  <si>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</si>
  <si>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</si>
  <si>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</si>
  <si>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</si>
  <si>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</si>
  <si>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</si>
  <si>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</si>
  <si>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</si>
  <si>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</si>
  <si>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</si>
  <si>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</si>
  <si>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</si>
  <si>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</si>
  <si>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</si>
  <si>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</si>
  <si>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</si>
  <si>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</si>
  <si>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</si>
  <si>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</si>
  <si>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</si>
  <si>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</si>
  <si>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</si>
  <si>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</si>
  <si>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</si>
  <si>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</si>
  <si>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</si>
  <si>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</si>
  <si>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</si>
  <si>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Periodo a reportar</t>
  </si>
  <si>
    <t>Nombre de la persona responsable del reporte</t>
  </si>
  <si>
    <t>PERIODO REPORTADO:</t>
  </si>
  <si>
    <t xml:space="preserve">ANEXO NO. 3. MATRIZ DE REPORTE DE AVANCE DE INDICADORES MÍNIMOS DE GESTIÓN INCORPORADOS EN LA RESOLUCIÓN 667 DE 2016  </t>
  </si>
  <si>
    <t>CORPORACIÓN AUTÓMA REGIONAL DE XXXXX</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</si>
  <si>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</si>
  <si>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</si>
  <si>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</si>
  <si>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</si>
  <si>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</si>
  <si>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</si>
  <si>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</si>
  <si>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</si>
  <si>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</si>
  <si>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</si>
  <si>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</si>
  <si>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</si>
  <si>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</si>
  <si>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SUBNIVEL RENTISTICO</t>
  </si>
  <si>
    <t>NIVEL 1</t>
  </si>
  <si>
    <t>NIVEL 2</t>
  </si>
  <si>
    <t>NIVEL 3</t>
  </si>
  <si>
    <t>NIVEL 4</t>
  </si>
  <si>
    <t>NIVEL 5</t>
  </si>
  <si>
    <t>(4)
ADICIÓN</t>
  </si>
  <si>
    <t>(5)
REDUCCIÓN</t>
  </si>
  <si>
    <t>(7)
FUNCIONAMIENTO</t>
  </si>
  <si>
    <t>(8)
INVERSIÓN</t>
  </si>
  <si>
    <t>(9)
FCA</t>
  </si>
  <si>
    <t>(10)
SERVICIO A LA DEUDA</t>
  </si>
  <si>
    <t>1</t>
  </si>
  <si>
    <t>Ingresos</t>
  </si>
  <si>
    <t>-</t>
  </si>
  <si>
    <t>Los ingresos son recursos monetarios recaudados en una vigencia fiscal por quienes corresponda administrarlos según la ley.
Se consideran ingresos las entradas de caja efectivas, en moneda nacional, que incrementan las disponibilidades para el gasto. Así, se deben cumplir las siguientes condiciones para reconocer una transacción como ingreso:
1.	Afectación efectiva de caja. Los ingresos se reconocen bajo el principio de caja. Es decir, cuando hay desembolso de los recursos a favor de las entidades beneficiarias.
2.	La afectación de caja se produce en moneda nacional.
3.	Respaldo de un gasto. No se reconocen como ingresos aquellas entradas efectivas de caja que no están habilitadas para realizar gastos.</t>
  </si>
  <si>
    <t>01</t>
  </si>
  <si>
    <t>Ingresos Corrientes</t>
  </si>
  <si>
    <t>Se reconocen por su regularidad, además se caracterizan porque: i) su base de cálculo y su trayectoria histórica permiten estimar con cierto grado de certidumbre el volumen de ingresos; ii) si bien pueden constituir una base aproximada, esta sirve de referente para la elaboración del presupuesto anual.</t>
  </si>
  <si>
    <t>Ingresos tributarios</t>
  </si>
  <si>
    <t>Son aquellos establecidos como impuestos y estampillas por la ley. Estos representan la obligación de hacer un pago, sin que exista una retribución particular por parte del Estado.</t>
  </si>
  <si>
    <t>Corte Constitucional, Sentencia C-545/1994.</t>
  </si>
  <si>
    <t>Impuestos directos</t>
  </si>
  <si>
    <t>Son aquellos que gravan directamente los ingresos o el patrimonio de las personas naturales y jurídicas, es decir, recaen sobre la capacidad económica de los sujetos. En los impuestos directos se identifica al contribuyente respectivo, y se conoce su capacidad de pago,  mediante las informaciones relativas a sus rentas y patrimonio.</t>
  </si>
  <si>
    <t>Corte Constitucional, Sentencia C- 426/2005.</t>
  </si>
  <si>
    <t>Sobretasa ambiental - Peajes</t>
  </si>
  <si>
    <t xml:space="preserve">la Sobretasa Ambiental se creó como un mecanismo de compensación a la afectación y deterioro derivado de las vías del orden nacional actualmente construidas y que llegaren a construirse, próximas o situadas en Areas de Conservación y Protección Municipal, sitios de Ramsar o Humedales de Importancia Internacional definidos en la Ley 357 de 1997 y Reservas de Biosfera, así como sus respectivas Zonas de Amortiguación de conformidad con los criterios técnicos que para el efecto establezca el Ministerio de Ambiente, Vivienda y Desarrollo Territorial. </t>
  </si>
  <si>
    <t>Ley 981 de 2005 modificada por Ley 1718 de 2014 y Ley 1753 de 2015</t>
  </si>
  <si>
    <t>Sobretasa ambiental - Peajes (vigencia actual)</t>
  </si>
  <si>
    <t>02</t>
  </si>
  <si>
    <t>Sobretasa ambiental - Peajes (vigencia anterior)</t>
  </si>
  <si>
    <t>Participación de intereses de mora sobre la sobretasa ambiental-peajes</t>
  </si>
  <si>
    <t>Son las transferencias de recursos de los intereses recaudados por la mora en el pago de la sobretasa ambiental. Los intereses que se causen por mora en el pago del Impuesto Predial Unificado, también se causan para el pago y transferencia de la sobretasa ambiental.</t>
  </si>
  <si>
    <t>Decreto Reglamentario 1339 de 1994, artículo 2.</t>
  </si>
  <si>
    <t>Participación de intereses de mora sobre la sobretasa ambiental-peajes (vigencia actual)</t>
  </si>
  <si>
    <t>Participación de intereses de mora sobre la sobretasa ambiental-peajes (vigencia anterior)</t>
  </si>
  <si>
    <t>Ingresos no tributarios</t>
  </si>
  <si>
    <t>Son los ingresos corrientes que por ley no están definidos como impuestos y comprenderán las tasas y las multas. Los ingresos no tributarios se clasifican en: 
1) Contribuciones 
2) Tasas y derechos administrativos 
3) Multas, sanciones e intereses de mora 
4) Derechos económicos por uso de recursos naturales 
5) Venta de bienes y servicios 
6) Transferencias corrientes
7) Participación y derechos de monopolio</t>
  </si>
  <si>
    <t>Decreto 111 de 1996, art. 27</t>
  </si>
  <si>
    <t>Contribuciones</t>
  </si>
  <si>
    <t xml:space="preserve">Las contribuciones son “las cargas fiscales al patrimonio particular, sustentadas en la potestad tributaria del Estado”. Las contribuciones corresponden a “la recuperación de los costos de los servicios que les presten o participación en los beneficios que les proporcionen”. El principio de legalidad del tributo se extiende a las contribuciones, razón por cual y como establece la Constitución Política, el método de definición de costos y beneficios y su forma de reparto deben ser definidos por Ley. Asimismo, la ley, ordenanza o acuerdo, debe definir los sujetos pasivos y activos, y la base gravable aplicable a la contribución. Sin embargo, la ley puede dar potestad administrativa a las autoridades para que fijen la tarifa que cobren a los contribuyentes. La unica excepción al principio de legalidad del tributo son las contribuciones especiales, las cuales no están definidas como contribuciones, pero de acuerdo con sentencia emitida por la Corte Constitucional, se ajusta a su definición.
</t>
  </si>
  <si>
    <t xml:space="preserve">Corte Constitucional, Sentencia C-545/1994.
Constitución política Art. 338 </t>
  </si>
  <si>
    <t>Contribuciones diversas</t>
  </si>
  <si>
    <t>Las contribuciones diversas comprenden los ingresos por concepto de las demás contribuciones que no se clasifican dentro de las demás categorías de contribuciones descritas anteriormente, es decir, a las contribuciones sociales 1-01-02-01-001, contribuciones inherentes a la nómina 1-01-02-01-002, contribuciones especiales 1-01-02-01-003, contribuciones parafiscales, agropecuarias y pesqueras 1-01-02-01-004.</t>
  </si>
  <si>
    <t>Contribución sector eléctrico</t>
  </si>
  <si>
    <t>Son los recursos por contribución del sector eléctrico a las que se refiere el artículo 45 de la Ley 99 de 1993. De acuerdo con este artículo, las empresas generadoras de energía hidroeléctrica cuya potencia nominal supera los 10.000 kilovatios, deben transferir el 6% de las ventas brutas de energia por generación propia de acuerdo con las distribuciones establecidas por la ley. En el caso de centrales térmicas el porcentaje de los recursos a transferir es del 4%. Los destinatarios de estos recursos son: las Corporaciones Autonómas Regionales o los Parques Nacionales Naturales que tengan jurisdicción en el área donde se encuentra localizada la cuenca hidrográfica y del área de influencia del proyecto o el área donde este ubicada la central térmica; y los municipios y distritos localizados de la cuenca que surte el embalse de las generadoras de energía hidroeléctrica o el municipio donde este ubicada la central térmica. COMPLEMENTAR PLAN DE DESARROLLO ART.289 DE 2019</t>
  </si>
  <si>
    <t xml:space="preserve"> Ley 99 de 1993, art. 45</t>
  </si>
  <si>
    <t>Contribución sector eléctrico - Hidroeléctrica</t>
  </si>
  <si>
    <t>Contribución sector eléctrico - Hidroeléctrica (vigencia actual)</t>
  </si>
  <si>
    <t>Contribución sector eléctrico - Hidroeléctrica (vigencia anterior)</t>
  </si>
  <si>
    <t>Contribución sector eléctrico - Termoeléctrica</t>
  </si>
  <si>
    <t>Contribución sector eléctrico - Termoeléctrica (vigencia actual)</t>
  </si>
  <si>
    <t>Contribución sector eléctrico - Termoeléctrica (vigencia anterior)</t>
  </si>
  <si>
    <t>03</t>
  </si>
  <si>
    <t>Contribución sector eléctrico - Energia Alternativa</t>
  </si>
  <si>
    <t>Contribución sector eléctrico - Energia Alternativa (vigencia actual)</t>
  </si>
  <si>
    <t>Contribución sector eléctrico - Energia Alternativa (vigencia anterior)</t>
  </si>
  <si>
    <t>04</t>
  </si>
  <si>
    <t>Participación de intereses de mora sobre contribución sector eléctrico</t>
  </si>
  <si>
    <t>Participación de intereses de mora sobre contribución sector eléctrico (vigencia actual)</t>
  </si>
  <si>
    <t>Participación de intereses de mora sobre contribución sector eléctrico (vigencia anterior)</t>
  </si>
  <si>
    <t>Tasas y derechos administrativos</t>
  </si>
  <si>
    <t>Tasas</t>
  </si>
  <si>
    <t>Tasas retributivas y compensatorias</t>
  </si>
  <si>
    <t>Tasa retributiva</t>
  </si>
  <si>
    <t xml:space="preserve">Corresponden a las tasas retributivas por la utilización directa o indirecta de la atmósfera, del agua y del suelo, para introducir o arrojar desechos o desperdicios agrícolas, mineros o industriales, aguas negras o servidas de cualquier origen, humos, vapores y sustancias nocivas que sean resultado de actividades antrópicas o propiciadas por el hombre, o actividades económicas o de servicio, sean o no lucrativas. También a las tasas para compensar los gastos de mantenimiento de la renovabilidad de los recursos naturales renovables.  </t>
  </si>
  <si>
    <t>Ley 99 de 1993, art. 42. Decreto 1390 de 2018. Decreto 1272 de 2016</t>
  </si>
  <si>
    <t>Tasa retributiva (vigencia actual)</t>
  </si>
  <si>
    <t>Tasa retributiva (vigencia anterior)</t>
  </si>
  <si>
    <t>Tasa por el uso del agua</t>
  </si>
  <si>
    <t>Recursos recibidos por concepto del uso y aprovechamiento que hacen las personas naturales, jurídicas, públicas o privadas, de las aguas que componen los recursos naturales renovables asociados a cualquier área del Sistema de Parques Nacionales Naturales. Estos recursos, están destinados por Ley al pago de los gastos de protección y renovación de los recursos hídricos.</t>
  </si>
  <si>
    <t>Ley 99 de 1993, art. 43, reglamentada por el Decreto Ley 155 de 2004</t>
  </si>
  <si>
    <t>Tasa por el uso del agua (vigencia actual)</t>
  </si>
  <si>
    <t>Tasa por el uso del agua (vigencia anterior)</t>
  </si>
  <si>
    <t>Tasa de aprovechamiento Forestal</t>
  </si>
  <si>
    <t>Tasa de aprovechamiento Forestal (vigencia actual)</t>
  </si>
  <si>
    <t>Tasa de aprovechamiento Forestal (vigencia anterior)</t>
  </si>
  <si>
    <t>Tasa compensatoria por caza de Fauna Silvestre</t>
  </si>
  <si>
    <t>se dirige a las autoridades ambientales competentes a que se refiere el artículo 2.2.9.10.1 .3, y a
léls personas naturales o jurídicas que cacen la fauna silvestre nativa en el país, en adelante denominadas usuarios</t>
  </si>
  <si>
    <t>Decreto 1272 de 2016, adiciona un capítulo al Título 9 de la Parte 2 del Libro 2 del Decreto 1076 de 2015, destinarán a la protección y renovación del recurso fauna silvestre, lo cual comprende actividades tales como la formulación e implementación de planes y programas de conservación y de uso
sostenible de especies animales silvestres, la repoblación, el control poblacional, estrategias para el control al tráFico ilegal, la restauración de áreas de importancia faunística, entre otras, así como el monitoreo y la elaboración de estudios de investigación básica y aplicada, estas últimas prioritarias para efectos de la inversión de la tasa, teniendo en cuenta las directrices del Ministerio de Ambiente y Desarrollo Sostenible</t>
  </si>
  <si>
    <t>Tasa compensatoria por caza de Fauna Silvestre (vigencia actual)</t>
  </si>
  <si>
    <t>Tasa compensatoria por caza de Fauna Silvestre (vigencia anterior)</t>
  </si>
  <si>
    <t>05</t>
  </si>
  <si>
    <t>Otras tasas</t>
  </si>
  <si>
    <t>Otras tasas (vigencia actual)</t>
  </si>
  <si>
    <t>Otras tasas (vigencia anterior)</t>
  </si>
  <si>
    <t>Derechos Administrativos</t>
  </si>
  <si>
    <t xml:space="preserve">Corresponde a los ingresos por concepto de la venta de bienes y la prestación de servicios que realizan las entidades en desarrollo de sus funciones y competencias legales, independientemente de que las mismas estén o no relacionadas con actividades de producción, o si se venden o no a precios económicamente significativos. Las ventas de bienes y servicios se registran sin deducir los costos de su recaudo (Decreto 111 de 1996, art. 35). </t>
  </si>
  <si>
    <t>Decreto 111 de 1996, art. 35</t>
  </si>
  <si>
    <t>Evaluación de licencias, permisos, concesiones, autorizaciones y demás trámites ambientales</t>
  </si>
  <si>
    <t>Ley 633 de 2002</t>
  </si>
  <si>
    <t>Evaluación de licencias, permisos, concesiones, autorizaciones y demás trámites ambientales (vigencia actual)</t>
  </si>
  <si>
    <t>Evaluación de licencias, permisos, concesiones, autorizaciones y demás trámites ambientales (vigencia anterior)</t>
  </si>
  <si>
    <t>Seguimiento a licencias, permisos, concesiones, autorizaciones y demás trámites ambientales</t>
  </si>
  <si>
    <t>Seguimiento a licencias, permisos, concesiones, autorizaciones y demás trámites ambientales (vigencia actual)</t>
  </si>
  <si>
    <t>Seguimiento a licencias, permisos, concesiones, autorizaciones y demás trámites ambientales (vigencia anterior)</t>
  </si>
  <si>
    <t>Salvoconductos</t>
  </si>
  <si>
    <t>Salvoconductos (vigencia actual)</t>
  </si>
  <si>
    <t>Salvoconductos (vigencia anterior)</t>
  </si>
  <si>
    <t>Venta de productos forestales</t>
  </si>
  <si>
    <t>Venta de productos forestales (vigencia actual)</t>
  </si>
  <si>
    <t>Venta de productos forestales (vigencia anterior)</t>
  </si>
  <si>
    <t>Venta de Servicios de Laboratorio e Información</t>
  </si>
  <si>
    <t>Venta de Servicios de Laboratorio e Información (vigencia actual)</t>
  </si>
  <si>
    <t>Venta de Servicios de Laboratorio e Información (vigencia anterior)</t>
  </si>
  <si>
    <t>06</t>
  </si>
  <si>
    <t>Pruebas de Bombeo y Videos de Pozos</t>
  </si>
  <si>
    <t>Pruebas de Bombeo y Videos de Pozos (vigencia actual)</t>
  </si>
  <si>
    <t>Pruebas de Bombeo y Videos de Pozos (vigencia anterior)</t>
  </si>
  <si>
    <t>07</t>
  </si>
  <si>
    <t>Aprovechamientos por parques</t>
  </si>
  <si>
    <t>Aprovechamientos por parques (vigencia actual)</t>
  </si>
  <si>
    <t>Aprovechamientos por parques (vigencia anterior)</t>
  </si>
  <si>
    <t>08</t>
  </si>
  <si>
    <t>Otros servicios</t>
  </si>
  <si>
    <t>Otros servicios (vigencia actual)</t>
  </si>
  <si>
    <t>Otros servicios (vigencia anterior)</t>
  </si>
  <si>
    <t>Multas, sanciones e intereses de mora</t>
  </si>
  <si>
    <t>El recaudo por multas y sanciones es generado por penalidades pecuniarias que derivan del poder punitivo del Estado, y que se establecen por el incumplimiento de leyes o normas administrativas, con el fin de prevenir un comportamiento considerado indeseable.
Por su parte, los intereses de mora hacen referencia a aquellos que se recaudan por el resarcimiento tarifado o indemnización de los perjuicios que padece el acreedor por no tener consigo el dinero en la oportunidad debida. La mora genera que se hagan correr en contra del deudor los daños y perjuicios llamados moratorios que representan el perjuicio causado al acreedor por el retraso en la ejecución de la obligación.
Los intereses de mora se incluyen en esta cuenta debido al componente indemnizatorio reconocido en la Sentencia C-604/2012. En este sentido, al igual que las multas y sanciones, el cobro de intereses de mora se hace en parte con el fin de prevenir la reiteración de una conducta indeseable.
Las multas, sanciones e intereses moratorios se clasifican en:
1) Multas y sanciones 
2) Intereses de mora</t>
  </si>
  <si>
    <t>Ley 6 de 1992, art. 124; Decreto 410 de 1971, art. 10, 20 y 78; Decreto 393 de 2002, art. 25</t>
  </si>
  <si>
    <t>Recursos por concepto de penalidades pecuniarias que derivan del poder punitivo del Estado, y que se establecen con el fin de prevenir un comportamiento considerado indeseable. Vale la pena precisar que las multas y sanciones se distinguen nítidamente de las contribuciones fiscales y parafiscales, pues estas últimas son consecuencia del poder impositivo, y no punitivo, del Estado. Esta diferencia de naturaleza jurídica se articula a la diversidad de finalidades de las mismas.
Así, una multa se establece con el fin de prevenir un comportamiento considerado indeseable, mientras que una contribución es un medio para financiar los gastos del Estado.
Las multas y sanciones se desagregan de igual manera para la Nación, los establecimientos públicos, los fondos especiales y las contribuciones parafiscales.</t>
  </si>
  <si>
    <t>Sentencia C-134/2009
Decreto 1609 de 2015</t>
  </si>
  <si>
    <t>Multas ambientales</t>
  </si>
  <si>
    <t>Corresponde al pago de una suma de dinero que las autoridades ambientales imponen a quien con su acción u omisión infrinja las normas ambientales.
Las autoridades ambientales son: El Ministerio de Ambiente y Desarrollo Sostenible, la Unidad Administrativa Especial del Sistema de Parques Nacionales Naturales, las Corporaciones Autónomas Regionales y las de Desarrollo Sostenible, las Unidades Ambientales Urbanas, la Armada Nacional, así como los departamentos, municipios y distritos.  Estas autoridades están habilitadas para imponer y ejecutar las medidas preventivas y sancionatorias consagradas en la ley, sin perjuicio de las competencias legales de otras autoridades.</t>
  </si>
  <si>
    <t>Ley 1333 de 2009. Ley 99 de 1993</t>
  </si>
  <si>
    <t>Multas ambientales (vigencia actual)</t>
  </si>
  <si>
    <t>Multas ambientales (vigencia anterior)</t>
  </si>
  <si>
    <t>Recaudo por concepto del retraso en que ha incurrido un tercero dentro de los plazos establecidos para el pago de una obligación. Los intereses de mora representan el resarcimiento tarifado o indemnización de los perjuicios que padece el acreedor por no tener consigo el dinero en la oportunidad debida.</t>
  </si>
  <si>
    <t>Sentencia C-604/2012</t>
  </si>
  <si>
    <t>Venta de bienes y servicios</t>
  </si>
  <si>
    <t>Ventas de establecimientos de mercado</t>
  </si>
  <si>
    <t xml:space="preserve">Son los ingresos por ventas de bienes y servicios resultantes del desarrollo de funciones misionales de producción o comercialización. Es decir, aquellas funciones de producción o comercialización dispuestas legalmente como competencias principales de la entidad. Esta categoría se desagrega siguiendo la Clasificación Central de Productos (CPC) del DANE.
</t>
  </si>
  <si>
    <t>Agricultura, silvicultura y productos de la pesca</t>
  </si>
  <si>
    <t>Productos de la silvicultura y de la explotación forestal</t>
  </si>
  <si>
    <t>Madera en bruto</t>
  </si>
  <si>
    <t>Madera en bruto (vigencia actual)</t>
  </si>
  <si>
    <t>Madera en bruto  (vigencia anterior)</t>
  </si>
  <si>
    <t>Productos forestales diferentes a la madera</t>
  </si>
  <si>
    <t>Productos forestales diferentes a la madera (vigencia actual)</t>
  </si>
  <si>
    <t>Productos forestales diferentes a la madera  (vigencia anterior)</t>
  </si>
  <si>
    <t>Otras ventas incidentales de establecimiento de mercado</t>
  </si>
  <si>
    <t>Otras ventas incidentales de establecimiento de mercado (vigencia actual)</t>
  </si>
  <si>
    <t>Otras ventas incidentales de establecimiento de mercado (vigencia anterior)</t>
  </si>
  <si>
    <t>Ventas incidentales de establecimiento de no mercado</t>
  </si>
  <si>
    <t>Son los ingresos por ventas de bienes y servicios que no resultan del desarrollo de funciones misionales de producción o comercialización. Es decir, que la venta de dichos bienes y servicios no se relaciona con las competencias legales de la entidad. Generalmente, estas ventas de bienes y servicios tienen un carácter incidental en las entidades. Esta categoría se desagrega siguiendo la Clasificación Central de Productos (CPC) del DANE.</t>
  </si>
  <si>
    <t>Productos metálicos, maquinaria y equipo</t>
  </si>
  <si>
    <t xml:space="preserve">Son los ingresos asociados a la venta de metales básicos o productos metálicos elaborados; maquinaria  de  uso  general  o  especial;  máquinas  para  oficina  y  contabilidad;  aparatos  eléctricos; aparatos de radio, televisión y comunicaciones; aparatos médicos y equipo de transporte. </t>
  </si>
  <si>
    <t xml:space="preserve"> Clasificación Central de Productos (CPC Ver. 2.0)</t>
  </si>
  <si>
    <t>Productos metálicos, maquinaria y equipo (vigencia actual)</t>
  </si>
  <si>
    <t>Productos metálicos, maquinaria y equipo (vigencia anterior)</t>
  </si>
  <si>
    <t>Alquiler de Maquinaria y Equipos</t>
  </si>
  <si>
    <t>Alquiler de Maquinaria y Equipos (vigencia actual)</t>
  </si>
  <si>
    <t>Alquiler de Maquinaria y Equipos (vigencia anterior)</t>
  </si>
  <si>
    <t>Aprovechamiento por arriendos</t>
  </si>
  <si>
    <t>Aprovechamiento por arriendos (vigencia actual)</t>
  </si>
  <si>
    <t>Aprovechamiento por arriendos (vigencia anterior)</t>
  </si>
  <si>
    <t>Otras ventas incidentales de establecimiento no de mercado</t>
  </si>
  <si>
    <t>Otras ventas incidentales de establecimiento no de mercado (vigencia actual)</t>
  </si>
  <si>
    <t>Otras ventas incidentales de establecimiento no de mercado (vigencia anterior)</t>
  </si>
  <si>
    <t>Transferencias corrientes</t>
  </si>
  <si>
    <t>Transferencias del sector central Nacional - PGN</t>
  </si>
  <si>
    <t>Participación de la sobretasa ambiental - Corporaciones Autónomas Regionales</t>
  </si>
  <si>
    <t xml:space="preserve">Son las transferencias de recursos de la sobretasa ambiental para las Corporaciones Autónomas Regionales (Art. 1. Decreto 1339 de 1994).  De acuerdo con el Artículo 44 de la Ley 99 de 1993, el giro de estos recursos debe realizarse de forma trimestral y excepcionalmente, por anualidades antes del 30 de marzo de cada año siguiente al periodo de recaudo. </t>
  </si>
  <si>
    <t>Ley  99 de 1993, art. 44; Decreto 1339 de 1994, art.1</t>
  </si>
  <si>
    <t>Participación de la sobretasa ambiental - Corporaciones Autónomas Regionales (vigencia actual)</t>
  </si>
  <si>
    <t>Participación de la sobretasa ambiental - Corporaciones Autónomas Regionales (vigencia anterior)</t>
  </si>
  <si>
    <t>Participación del porcentaje ambiental - Corporaciones Autónomas Regionales</t>
  </si>
  <si>
    <t>Participación del porcentaje ambiental - Corporaciones Autónomas Regionales (vigencia actual)</t>
  </si>
  <si>
    <t>Participación del porcentaje ambiental - Corporaciones Autónomas Regionales (vigencia anterior)</t>
  </si>
  <si>
    <t>Participación de intereses de mora sobre la sobretasa ambiental</t>
  </si>
  <si>
    <t>Participación de intereses de mora sobre la sobretasa ambiental (vigencia actual)</t>
  </si>
  <si>
    <t>Participación de intereses de mora sobre la sobretasa ambiental (vigencia anterior)</t>
  </si>
  <si>
    <t>Participación de intereses de mora sobre el porcentaje ambiental</t>
  </si>
  <si>
    <t>Participación de intereses de mora sobre el porcentaje ambiental (vigencia actual)</t>
  </si>
  <si>
    <t>Participación de intereses de mora sobre el porcentaje ambiental (vigencia anterior)</t>
  </si>
  <si>
    <t>Aportes de la Nación para Gastos de personal</t>
  </si>
  <si>
    <t>Aportes de la Nación para Adquisición de bienes y servicios</t>
  </si>
  <si>
    <t>Aportes de la Nación para Transferencias corrientes</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</si>
  <si>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</si>
  <si>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</si>
  <si>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</si>
  <si>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</si>
  <si>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</si>
  <si>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</si>
  <si>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</si>
  <si>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</si>
  <si>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Servicio de la Deuda</t>
  </si>
  <si>
    <t>Aportes del SPGR para Inversión</t>
  </si>
  <si>
    <t>Recursos de capital</t>
  </si>
  <si>
    <t>Los recursos de capital se diferencian de los ingresos corrientes por su regularidad. Si bien el EOP no da una definición conceptual de estos recursos, la Corte Constitucional, mediante la Sentencia C-1072 de 2002, establece que los recursos de capital son aquellos “que entran a las arcas públicas de manera esporádica, no porque hagan parte de un rubro extraño, sino porque su cuantía es indeterminada, lo cual difícilmente asegura su continuidad durante amplios periodos presupuestales” (Corte Constitucional, Sentencia C-1072 de 2002).</t>
  </si>
  <si>
    <t>Disposición de activos</t>
  </si>
  <si>
    <t>Recursos que obtiene una entidad del presupuesto general del sector público provenientes del traslado de derecho y dominio parcial o total de activos con destino a la financiación del presupuesto (Ministerio de Hacienda y Crédito Público, 2011, p. 245). En el CONPES 3281 de 2004 el gobierno nacional estableció la estrategia de aprovechamiento y disposición de activos con el objetivo de “reducir la magnitud del pasivo mediante la liquidación o venta de activos del balance con los cuales se corrija de manera efectiva el déficit fiscal, con un efecto permanente en el mediano plazo” (CONPES 3281 de 2004).</t>
  </si>
  <si>
    <t>Disposición de activos no financieros</t>
  </si>
  <si>
    <t>Corresponde a los ingresos por concepto de transacciones de capital referentes a la venta de activos no financieros . Sobre estos activos se ejerce un derecho de propiedad, y generan beneficios económicos por mantenerlos o utilizarlos durante un período de tiempo. Los activos no financieros incluyen tanto activos producidos como no producidos y los productos de la propiedad intelectual.</t>
  </si>
  <si>
    <t>Disposición de activos fijos</t>
  </si>
  <si>
    <t xml:space="preserve">Ingresos por concepto de la venta de activos no financieros producidos que se utilizan de forma repetida o continua en procesos de producción por más de un año y cuyo precio es significativo para la entidad del PGSP.
En este rubro se deben registrar las mejoras mayores de los activos fijos existentes, como los edificios o los programas de informática; siempre que, estas mejoras incrementen su capacidad productiva, amplíen su vida útil o ambas cosas. Se consideran mejoras mayores aquellas que recuperan o aumentan el valor del activo fijo, como las renovaciones significativas, reconstrucciones o agrandamientos. 
</t>
  </si>
  <si>
    <t>Disposición de edificaciones y estructuras</t>
  </si>
  <si>
    <t>Ingresos por concepto de la venta de todo de edificaciones y estructuras, incluidos los accesorios y adecuaciones que forman parte integral de la estructura. Se compone de viviendas, edificios que no sean viviendas, otras estructuras y mejoras de la tierra.
Esta cuenta también incluye  los monumentos públicos, identificables por su significado histórico, nacional, regional, local, religioso o simbólico (FMI, 2014, pág. 179), los cuales se clasifican en otras estructuras.</t>
  </si>
  <si>
    <t>Disposición de maquinaria y equipo</t>
  </si>
  <si>
    <t>Ingresos por la concepto de la venta de activos como equipo de transporte, maquinaria relacionada con tecnologías de la información y las comunicaciones y otras maquinarias y equipos no clasificados en otra partida.</t>
  </si>
  <si>
    <t>Disposición de otros activos fijos</t>
  </si>
  <si>
    <t xml:space="preserve">Ingresos por la disposición de activos no mencionados en los rubros anteriores, a saber, recursos biológicos cultivados y productos de propiedad intelectual. </t>
  </si>
  <si>
    <t>Disposición de productos de la propiedad intelectual</t>
  </si>
  <si>
    <t xml:space="preserve">Ingresos por la disposición de  productos de la propiedad intelectual, los cuales son el resultado de la investigación, el desarrollo o la innovación conducente a conocimientos que pueden venderse en el mercado.  </t>
  </si>
  <si>
    <t>Disposición de activos no producidos</t>
  </si>
  <si>
    <t>Ingresos por la disposición de activos no producidos, los cuales incluyen los activos de origen natural e intangible. Los activos de origen natural son recursos naturales sobre los que se ejercen derechos de propiedad (Fondo Monetario Internacional, 2014, pág. 207).</t>
  </si>
  <si>
    <t>Disposición de  tierras y terrenos</t>
  </si>
  <si>
    <t>Ingresos por la disposición de tierras y terrenos propiamente dichas, incluyendo la cubierta de suelo y las aguas superficiales asociadas, sobre los que se han establecido derechos de propiedad y de las cuales pueden derivarse beneficios económicos para los propietarios por su posesión o uso.</t>
  </si>
  <si>
    <t>Rendimientos financieros</t>
  </si>
  <si>
    <t>Son los ingresos que se reciben las unidades del PGSP en retorno por poner ciertos activos financieros a disposición de terceros, sin trasladar el derecho o dominio, total o parcial del activo. De acuerdo con el MEFP 2014, los activos financieros son aquellos que tienen un pasivo como contrapartida, es decir, el propietario de dicho activo (acreedor) tiene derecho a recibir recursos o fondos de otra unidad institucional (deudor), de acuerdo con las condiciones del pasivo.</t>
  </si>
  <si>
    <t>09</t>
  </si>
  <si>
    <t>10</t>
  </si>
  <si>
    <t>11</t>
  </si>
  <si>
    <t>12</t>
  </si>
  <si>
    <t>Recursos de crédito externo</t>
  </si>
  <si>
    <t xml:space="preserve">Comprende los recursos provenientes de operaciones de crédito público realizadas con agentes residentes fuera del país. Entiéndase por operaciones de crédito público todo acto o contrato que tienen por objeto dotar a la entidad del PGSP de recursos, bienes o servicios con plazo para su pago. </t>
  </si>
  <si>
    <t>Recursos de contratos de empréstitos externos</t>
  </si>
  <si>
    <t>Corresponde a los recursos provenientes de contratos de empréstitos externos realizados por las entidades del PGSP. Los contratos de empréstito tienen por objeto proveer a la entidad contratante (órgano del PGN, entidad territorial, órgano autónomo o particular) de recursos con plazo para su pago. Para el caso de las entidades estatales, el Decreto 1068 de 2015 reglamente los contratos de empréstitos externos.</t>
  </si>
  <si>
    <t>Decreto 1068 de 2015</t>
  </si>
  <si>
    <t>Bancos comerciales</t>
  </si>
  <si>
    <t>Comprende los recursos provenientes de los créditos adquiridos con bancos comerciales residentes fuera del país. Un banco comercial es un intermediario financiero que capta recursos de quienes tienen dinero disponible para colocarlos en manos de quienes lo necesitan</t>
  </si>
  <si>
    <t>Decreto 1068 de 2015, art. 2.2.1.2.1.2</t>
  </si>
  <si>
    <t>Entidades de fomento</t>
  </si>
  <si>
    <t>Comprende los recursos provenientes de los créditos adquiridos con entidades de fomento residentes fuera del país. Una entidad de fomento es una institución que capta recursos de los mercados externos e internos para promover sectores específicos de la economía, a través de la elaboración y ejecución de proyectos de inversión en bienes de capital,  y la prestación de servicios de asistencia técnica necesarios para el desarrollo de los mismos</t>
  </si>
  <si>
    <t>Recursos de crédito de títulos de deuda pública externa</t>
  </si>
  <si>
    <t>Corresponde a los ingresos por emisión y colocación de bonos y demás valores de contenido crediticio y con plazo para su redención, emitidos por las entidades de gobierno en el exterior o empresas financieros y no financieras.</t>
  </si>
  <si>
    <t>Recursos de crédito de proveedores</t>
  </si>
  <si>
    <t xml:space="preserve">Comprende los créditos obtenidos con agentes residentes fuera del país,  mediante los cuales se contrata la adquisición de bienes o servicios con plazo para su pago. Esta cuenta es de uso exclusivo de la nación. No aplica para la entrega de bienes y/o servicios de manera directa por el proveedor. </t>
  </si>
  <si>
    <t>Decreto 1068 de 2015, art. 2.2.1.2.3.1</t>
  </si>
  <si>
    <t>Recursos de crédito interno</t>
  </si>
  <si>
    <t xml:space="preserve">Comprende los recursos provenientes de operaciones de crédito público que realizan las entidades del PGSP con agentes residentes en el país. Entiéndase por operaciones de crédito público todo acto o contrato que tienen por objeto dotar a la entidad (órgano del PGN, entidad territorial, órgano autónomo, empresa o particular) de recursos, bienes o servicios con plazo para su pago. </t>
  </si>
  <si>
    <t>Recursos de contratos de empréstitos internos</t>
  </si>
  <si>
    <t>Corresponde a los recursos provenientes de contratos de empréstitos internos de las entidades del PGSP. Para las entidades de gobierno, estas operaciones están reguladas por el Decreto 1068 de 2015 y el Decreto 2681 de 1993, art. 22.</t>
  </si>
  <si>
    <t>Decreto 1068 de 2015; Decreto 2681 de 1993, art. 22</t>
  </si>
  <si>
    <t>Recursos de contratos de empréstitos internos con bancos comerciales</t>
  </si>
  <si>
    <t>Corresponde a los ingresos por adquisición de deuda con aquellos bancos comerciales que ofrecen sus recursos a tasas y condiciones vigentes del mercado. Estos recursos pueden dirigirse a cualquier sector.</t>
  </si>
  <si>
    <t>Recursos de contratos de empréstitos internos con bancos comerciales públicos</t>
  </si>
  <si>
    <t>Corresponde a los ingresos por concepto de los desembolsos realizados por bancos comerciales públicos en razón de los créditos otorgados a la entidad del PGSP.</t>
  </si>
  <si>
    <t>Recursos de contratos de empréstitos internos con bancos comerciales privados</t>
  </si>
  <si>
    <t>Corresponde a los ingresos por concepto de los desembolsos realizados por bancos comerciales privados en razón de los créditos otorgados a la entidad del PGSP.</t>
  </si>
  <si>
    <t>Recursos de contratos de empréstitos internos con entidades del sector público</t>
  </si>
  <si>
    <t>Ingresos por contratación de créditos públicos con entidades del sector público, excluyendo a los bancos comerciales públicos que están en otra categoría.</t>
  </si>
  <si>
    <t>Recursos de contratos de empréstitos internos con la Nación</t>
  </si>
  <si>
    <t>Corresponde a los ingresos por desembolsos de créditos otorgados por la Nación a las entidades del gobierno (nivel nacional y subnacional). Estos créditos están sujetos a condonación según los términos pactados en los convenios de desempeño y/o en los documentos que hagan sus veces.</t>
  </si>
  <si>
    <t>Recursos de contratos de empréstitos internos con Findeter</t>
  </si>
  <si>
    <t>Corresponde a los ingresos por desembolsos de créditos realizados durante la vigencia por la Financiera de Desarrollo Territorial S.A. (FINDETER).</t>
  </si>
  <si>
    <t>Recursos de contratos de empréstitos internos con Fonade</t>
  </si>
  <si>
    <t>Corresponde a los ingresos por desembolsos de créditos realizados durante la vigencia por el Fondo Financiero de Proyectos de Desarrollo (FONADE).</t>
  </si>
  <si>
    <t>Recursos de contratos de empréstitos internos con Institutos de Desarrollo Departamental y/o Municipal</t>
  </si>
  <si>
    <t>Corresponde a los ingresos por desembolsos realizados durante la vigencia por concepto de los créditos concedidos a la entidad de gobierno por parte de los fondos o institutos de desarrollo.</t>
  </si>
  <si>
    <t>Banco de la República</t>
  </si>
  <si>
    <t>Comprende los recursos provenientes de los préstamos adquiridos con el Banco de la República, el cual tiene, entre sus funciones, ser prestamista de última instancia del Gobierno Nacional. Los créditos otorgados por el Banco de la República a la Nación sólo se permiten en casos de extrema necesidad, y deben ser aprobados por todos los miembros de la Junta directiva del Banco.</t>
  </si>
  <si>
    <t>Constitución de 1991,  art. 371</t>
  </si>
  <si>
    <t>Recursos de contratos de empréstitos internos con otras instituciones financieras y otros</t>
  </si>
  <si>
    <t xml:space="preserve">Corresponde a los ingresos por contratación de créditos con entidades financieras distintas a las mencionadas. También incluyre los montos de dinero transferidos al Tesoro Nacional por concepto de cuentas inactivas, por parte de las entidades financieras. </t>
  </si>
  <si>
    <t>Recursos de crédito de títulos de deuda pública interna</t>
  </si>
  <si>
    <t>Comprende los recursos provenientes de los títulos de deuda pública (bonos y demás valores de contenido crediticio) emitidos por las entidades de gobierno en el mercado local de capitales con plazo para su rendición</t>
  </si>
  <si>
    <t>Decreto 1068 de 2015, art. 2.2.1.3.1.</t>
  </si>
  <si>
    <t>Colocación y títulos TES clase B del Gobierno Nacional</t>
  </si>
  <si>
    <t xml:space="preserve">Comprende los recursos provenientes de la colocación de Títulos de Tesorería - TES Clase B que realiza el Gobierno Nacional mediante los mecanismos de subasta, operación convenida u operación forzosa, para financiar apropiaciones presupuestales. Los TES Clase B pueden ser administrados directamente por la Nación o ésta puede celebrar con el Banco de la República o con otras entidades nacionales o extranjeras, contratos de administración fiduciaria para la edición, emisión, colocación y garantía de los mismos.  </t>
  </si>
  <si>
    <t>Colocación y títulos TES clase B a corto plazo</t>
  </si>
  <si>
    <t xml:space="preserve">Comprende los recursos provenientes de la colocación de TES Clase B que hace el Gobierno Nacional con  el  fin de efectuar operaciones  de  tesorería,  cuando  el  vencimiento de  los mismos  excede  la respectiva vigencia fiscal. Los TES Clase B a corto plazo tienen un término no mayor a un (1) año y no menor a treinta (30) días. </t>
  </si>
  <si>
    <t>Colocación y títulos TES clase B a largo plazo</t>
  </si>
  <si>
    <t xml:space="preserve">Comprende los recursos provenientes de la colocación de TES Clase B que hace el Gobierno Nacional mediante subasta, operación forzosa u operación convenida, con el fin de financiar apropiaciones presupuestales. Los TES Clase B a largo plazo tienen un término de uno o más años calendario. </t>
  </si>
  <si>
    <t>Bonos y otros títulos emitidos por el Gobierno Nacional</t>
  </si>
  <si>
    <t xml:space="preserve">Comprende  los  recursos provenientes  de  la  colocación  de  bonos  definidos  por  ley,  y  de  títulos diferentes a los TES, que tienen un contenido crediticio con plazo para su redención. </t>
  </si>
  <si>
    <t>Bonos y otros títulos de deuda emitidos por las entidades territoriales</t>
  </si>
  <si>
    <t>Corresponde a los ingresos por emisión y colocación de bonos y demás valores de contenido crediticio y con plazo para su redención, emitidos por las entidades territoriales.</t>
  </si>
  <si>
    <t xml:space="preserve">Comprende los créditos obtenidos con agentes residentes en territorio colombiano,  mediante los cuales se contrata la adquisición de bienes o servicios con plazo para su pago. Esta cuenta es de uso exclusivo de la nación. No aplica para la entrega de bienes y/o servicios de manera directa por el proveedor. </t>
  </si>
  <si>
    <t xml:space="preserve">Transferencias de capital </t>
  </si>
  <si>
    <t>Son las transferencias de recursos que reciben las entidades del PGSP, sin ser regulares o predecibles, y sin dar ningún bien, servicio o activo como contraprestación directa. 
En oposición a las transferencias corrientes, las transferencias de capital se caracterizan por:
•	No permitir un cálculo predecible o una estimación de estos gastos
•	No son disponibilidades regulares 
•	Dependen de la discrecionalidad de la entidad que realiza la transferencia.
•	Tener un plazo limitado de vigencia</t>
  </si>
  <si>
    <t>Convenios con Departamentos</t>
  </si>
  <si>
    <t xml:space="preserve">Convenios con  Municipios </t>
  </si>
  <si>
    <t>Otros Convenios</t>
  </si>
  <si>
    <t>Transferencias a  órganos autónomos e independientes</t>
  </si>
  <si>
    <t>Transferencias del sector descentralizado - Estapublicos Nacionales</t>
  </si>
  <si>
    <t>Transferencias del sector descentralizado - Empresas Nacionales</t>
  </si>
  <si>
    <t>Transferencias del sector central Territorial</t>
  </si>
  <si>
    <t>Transferencias de Departamentos</t>
  </si>
  <si>
    <t xml:space="preserve">Transferencias de Municipios </t>
  </si>
  <si>
    <t>Transferencias del sector descentralizado - Estapublicos Territoriales</t>
  </si>
  <si>
    <t>Transferencias del sector descentralizado - Empresas Territoriales</t>
  </si>
  <si>
    <t>Transferencias de esquemas asociativos</t>
  </si>
  <si>
    <t>Transferencias de órganos autónomos e independientes</t>
  </si>
  <si>
    <t>Transferencias de  privados que administran recursos públicos</t>
  </si>
  <si>
    <t>Indemnizaciones relacionadas con seguros no de vida</t>
  </si>
  <si>
    <t>Son las transferencias de recursos que reciben las entidades del orden nacional y territorial por concepto de las indemnizaciones que se generan en el desarrollo de contratos de seguros no de vida, tras la ocurrencia de un siniestro.</t>
  </si>
  <si>
    <t>Son las transferencias que reciben las entidades o unidades por concepto de donaciones. De acuerdo con el MHCP, son donaciones los “ingresos sin contraprestación, pero con la destinación que establezca el donante, recibidos de otros gobiernos o instituciones públicas o privadas de carácter nacional o internacional” (Ministerio de Hacienda y Crédito Público, 2011, pág. 246).</t>
  </si>
  <si>
    <t>Donaciones de gobiernos extranjeros</t>
  </si>
  <si>
    <t>Son las transferencias por concepto de donaciones que realizan los gobiernos extranjeros a las entidades o unidades.  Se consideran gobiernos extranjeros aquellos que se encuentran fuera del territorio económico colombiano y ejercen soberanía sobre un área determinada del resto del mundo.</t>
  </si>
  <si>
    <t>Donaciones de organizaciones internacionales</t>
  </si>
  <si>
    <t>Son las transferencias por concepto de donaciones que realizan las organizaciones internacionales a las entidades o unidades.  Se entiende por organizaciones internacionales aquellas que cumplen con las siguientes características (FMI, 2009, p. 71):
*Sus miembros son Estados nacionales u otros organismos internacionales cuyos miembros son Estados nacionales.
*Se establecen mediante acuerdos políticos formales entre sus miembros, que tiene el rango de tratados internacionales; su existencia es reconocida por ley en sus países miembros.
*Se crean con una finalidad específica</t>
  </si>
  <si>
    <t>Donaciones del sector privado nacional y extranjero</t>
  </si>
  <si>
    <t>Son las transferencias de recursos por concepto de donaciones que realizan las personas naturales o personas jurídicas del sector privado nacional o extranjero a las entidades.</t>
  </si>
  <si>
    <t>13</t>
  </si>
  <si>
    <t>Compensaciones</t>
  </si>
  <si>
    <t>Son las transferencias de recursos por pagos de gran cuantía, no recurrentes, para compensar daños extensos o lesiones graves, como las que resultan de desastres naturales no cubiertos por pólizas de seguros.</t>
  </si>
  <si>
    <t xml:space="preserve">Compensación resguardos indígenas </t>
  </si>
  <si>
    <t>Corresponde al impuesto predial unificado de los resguardos indígenas de la jurisdicción del municipio con cargo al presupuesto general de la Nación</t>
  </si>
  <si>
    <t>Compensación resguardos indígenas (vigencia actual)</t>
  </si>
  <si>
    <t>Compensación resguardos indígenas (vigencia anterior)</t>
  </si>
  <si>
    <t>Intereses de mora Compensación resguardos indígenas</t>
  </si>
  <si>
    <t>14</t>
  </si>
  <si>
    <t xml:space="preserve">Cooperación </t>
  </si>
  <si>
    <t xml:space="preserve">Acuerdos </t>
  </si>
  <si>
    <t>Subacuerdos</t>
  </si>
  <si>
    <t>Recuperación de cartera</t>
  </si>
  <si>
    <t>Ingresos por concepto de la amortización de préstamos realizados por las unidades del PGSP Gobierno nacional, las entidades territoriales, las empresas financieras y no financieras, los órganos autónomos y particulares que administran recursos públicos</t>
  </si>
  <si>
    <t>Ley 1066 de 2006</t>
  </si>
  <si>
    <t>Recuperación de cartera Ingresos tributarios</t>
  </si>
  <si>
    <t>Recuperación de cartera Impuestos directos</t>
  </si>
  <si>
    <t>Recuperación de cartera Contribuciones</t>
  </si>
  <si>
    <t>Recuperación de cartera Tasas retributivas y compensatorias</t>
  </si>
  <si>
    <t>Recuperación de carteraTasa retributiva</t>
  </si>
  <si>
    <t>Recuperación de cartera Tasa por el uso del agua</t>
  </si>
  <si>
    <t>Recuperación de cartera Tasa de aprovechamiento Forestal</t>
  </si>
  <si>
    <t>Recuperación de cartera Tasa compensatoria por caza de Fauna Silvestre</t>
  </si>
  <si>
    <t>Recuperación de cartera Otras tasas</t>
  </si>
  <si>
    <t>Recuperación de cartera Multas, sanciones e intereses de mora</t>
  </si>
  <si>
    <t>Recuperación de cartera Venta de bienes y servicios</t>
  </si>
  <si>
    <t>Recuperación cuotas partes pensionales</t>
  </si>
  <si>
    <t>Recursos del balance</t>
  </si>
  <si>
    <t>Recursos provenientes del saldo del ejercicio fiscal de la vigencia inmediatamente anterior, que quedan disponibles para la vigencia siguiente.</t>
  </si>
  <si>
    <t>Cancelación de reservas</t>
  </si>
  <si>
    <t>Cancelación de reservas Ingresos tributarios</t>
  </si>
  <si>
    <t>Cancelación de reservas Impuestos directos</t>
  </si>
  <si>
    <t>Cancelación de reservas Contribuciones</t>
  </si>
  <si>
    <t>Cancelación de reservas Tasas retributivas y compensatorias</t>
  </si>
  <si>
    <t>Cancelación de reservas Tasa retributiva</t>
  </si>
  <si>
    <t>Cancelación de reservas Tasa por el uso del agua</t>
  </si>
  <si>
    <t>Cancelación de reservas Tasa de aprovechamiento Forestal</t>
  </si>
  <si>
    <t>Cancelación de reservas Tasa compensatoria por caza de Fauna Silvestre</t>
  </si>
  <si>
    <t>Cancelación de reservas Otras tasas</t>
  </si>
  <si>
    <t>Cancelación de reservas Multas, sanciones e intereses de mora</t>
  </si>
  <si>
    <t>Cancelación de reservas Venta de bienes y servicios</t>
  </si>
  <si>
    <t>Cancelación de reservas Recursos de crédito externo</t>
  </si>
  <si>
    <t>Cancelación de reservas Recursos de crédito interno</t>
  </si>
  <si>
    <t>Cancelación de reservas Transferencias de capital</t>
  </si>
  <si>
    <t>Cancelación de reservas Convenios</t>
  </si>
  <si>
    <t>Cancelación de reservas Convenios Departamentos</t>
  </si>
  <si>
    <t xml:space="preserve">Cancelación de reservas Convenios Municipios </t>
  </si>
  <si>
    <t>Cancelación de reservas Otros convenios</t>
  </si>
  <si>
    <t>Cancelación de reservas Compensaciones</t>
  </si>
  <si>
    <t>Cancelación de reservas Compensación resguardos indígenas</t>
  </si>
  <si>
    <t xml:space="preserve"> INFORME DE EJECUCION PRESUPUESTAL DE INGRESOS </t>
  </si>
  <si>
    <t>Número de cuencas con POMCAS aprobados, bajo el nuevo marco normativo (Decreto 1076 de 2015) a 31 de diciembre de 2019:</t>
  </si>
  <si>
    <t>Meta de POMCAS aprobados para el cuatrienio 2020-2023 (número):</t>
  </si>
  <si>
    <t>Meta de PMA aprobados para el cuatrienio 2020-2023 (número):</t>
  </si>
  <si>
    <t>Meta de PMM aprobados para el cuatrienio 2020-2023 (número):</t>
  </si>
  <si>
    <t>Estado de avance a 31 de diciembre de 2019 (c)</t>
  </si>
  <si>
    <t>Estado de avance a 31 de diciembre de 2019 (%)</t>
  </si>
  <si>
    <t>Número total de cuerpos de agua sujeto de reglamentación de planes de ordenamiento del recurso hídrico (PORH) adoptados a 31/12/2019:</t>
  </si>
  <si>
    <t>Número total de cuerpos de agua con reglamentación del uso de las aguas a 31/12/2019:</t>
  </si>
  <si>
    <t>Número total de Programas de Uso Eficiente y Ahorro del Agua (PUEAA) aprobados por la Corporación a 31/12/2019:</t>
  </si>
  <si>
    <t>Número de áreas protegidas inscritas en el RUNAP a 31/12/2019 (número)</t>
  </si>
  <si>
    <t>Superficie de áreas protegidas inscritas en el RUNAP a 31/12/2019 (ha)</t>
  </si>
  <si>
    <t>Número total de áreas protegidas regionales declaradas, homologadas o recategorizadas, e inscritas en el RUNAP a 31/12/2023 (número)</t>
  </si>
  <si>
    <t>Superficie total de áreas protegidas regionales declaradas, homologadas o recategorizadas, inscritas en el RUNAP a 31/12/2023 (ha) (C+D)</t>
  </si>
  <si>
    <t>Superficie cubierta en el Plan de Ordenación Forestal adoptado a 31/12/2019 (ha)</t>
  </si>
  <si>
    <t>Superficie total del Plan de Ordenación Forestal a 31/12/2023 (ha)</t>
  </si>
  <si>
    <t>Número total de licencias ambientales vigentes y aprobadas por la Corporación a 31/12/2109:</t>
  </si>
  <si>
    <t>Número de usuarios de agua a 31/12/2019</t>
  </si>
  <si>
    <t>Número de concesiones de agua otorgadas a 31/12/2019</t>
  </si>
  <si>
    <t>Número de captaciones de agua otorgadas a 31/12/2019</t>
  </si>
  <si>
    <t>Número de usuarios de vertimientos de agua a 31/12/2019</t>
  </si>
  <si>
    <t>Número de permisos de vertimiento de agua otorgadas a 31/12/2019</t>
  </si>
  <si>
    <t>Número de puntos de vertimientos a 31/12/2019</t>
  </si>
  <si>
    <t>Número de usuarios de permisos de aprovechamiento forestal a 31/12/2019</t>
  </si>
  <si>
    <t>Número de permisos de aprovechamiento forestal vigentes a 31/12/2019</t>
  </si>
  <si>
    <t>Número de usuarios de permisos de emisiones atmosféricas a 31/12/2019</t>
  </si>
  <si>
    <t>Número de permisos de emisiones atmosféricas vigentes a 31/12/2019</t>
  </si>
  <si>
    <t>ANEXOS INFORME DE SEGUIMIENTO AL PLAN DE ACCIÓN 2020-2023</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</si>
  <si>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</si>
  <si>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</si>
  <si>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</si>
  <si>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</si>
  <si>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</si>
  <si>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</si>
  <si>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</si>
  <si>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</si>
  <si>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</si>
  <si>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</si>
  <si>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</si>
  <si>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</si>
  <si>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</si>
  <si>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</si>
  <si>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</si>
  <si>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</si>
  <si>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</si>
  <si>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</si>
  <si>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</si>
  <si>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</si>
  <si>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</si>
  <si>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</si>
  <si>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</si>
  <si>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</si>
  <si>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</si>
  <si>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</si>
  <si>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</si>
  <si>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</si>
  <si>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</si>
  <si>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</si>
  <si>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3201 – Fortalecimiento del desempeño ambiental de los sectores productivos.</t>
  </si>
  <si>
    <t>3202 – Conservación de la biodiversidad y sus servicios ecosistémicos.</t>
  </si>
  <si>
    <t>3203 – Gestión integral del recurso hídrico.</t>
  </si>
  <si>
    <t>3204 – Gestión de la información y el conocimiento ambiental.</t>
  </si>
  <si>
    <t>3205 – Ordenamiento ambiental territorial.</t>
  </si>
  <si>
    <t>3206 – Gestión del cambio climático para un desarrollo bajo en carbono y resiliente al clima.</t>
  </si>
  <si>
    <t>3207 – Gestión integral de mares, costas y recursos acuáticos.</t>
  </si>
  <si>
    <t>3208 – Educación Ambiental.</t>
  </si>
  <si>
    <t>3299 – Fortalecimiento de la gestión y dirección del Sector Ambiente y Desarrollo Sostenible.</t>
  </si>
  <si>
    <t>No Aplica</t>
  </si>
  <si>
    <t>2020-I</t>
  </si>
  <si>
    <t>2020-II</t>
  </si>
  <si>
    <t>2021-I</t>
  </si>
  <si>
    <t>2021-II</t>
  </si>
  <si>
    <t>2022-I</t>
  </si>
  <si>
    <t>2022-II</t>
  </si>
  <si>
    <t>2023-I</t>
  </si>
  <si>
    <t>2023-II</t>
  </si>
  <si>
    <t>2024-I</t>
  </si>
  <si>
    <t>2024-II</t>
  </si>
  <si>
    <t>2025-I</t>
  </si>
  <si>
    <t>2025-II</t>
  </si>
  <si>
    <t>Corporación Autónoma Regional de Risaralda – CARDER</t>
  </si>
  <si>
    <t>Año 0 (2019) (*)</t>
  </si>
  <si>
    <t>Aportes Fondo de Compensación Ambiental -FCA,</t>
  </si>
  <si>
    <t>Tasa retributiva (Rendimientos Financieros)</t>
  </si>
  <si>
    <t>Tasa retributiva (Intereses por mora)</t>
  </si>
  <si>
    <t>Tasa retributiva (Recuperación de Cartera)</t>
  </si>
  <si>
    <t>Tasa retributiva (Superhavit - Mayor recaudo)</t>
  </si>
  <si>
    <t>Tasa retributiva (Superhavit -Recursos no ejecutados)</t>
  </si>
  <si>
    <t>Tasa por el uso del agua (Rendimientos Financieros)</t>
  </si>
  <si>
    <t>Tasa por el uso del agua (Intereses por mora)</t>
  </si>
  <si>
    <t>Tasa por el uso del agua (Recuperación de Cartera)</t>
  </si>
  <si>
    <t>Tasa por el uso del agua (Superhavit - Mayor recaudo)</t>
  </si>
  <si>
    <t>Tasa por el uso del agua (Superhavit -Recursos no ejecutados)</t>
  </si>
  <si>
    <t>Tasa de aprovechamiento forestal (Rendimientos Financieros)</t>
  </si>
  <si>
    <t>Tasa de aprovechamiento forestal (Intereses por mora)</t>
  </si>
  <si>
    <t>Tasa de aprovechamiento forestal (Recuperación de Cartera)</t>
  </si>
  <si>
    <t>Tasa de aprovechamiento forestal (Superhavit - Mayor recaudo)</t>
  </si>
  <si>
    <t>Tasa de aprovechamiento forestal (Superhavit -Recursos no ejecutados)</t>
  </si>
  <si>
    <t>Tasa compensatoria por caza de Fauna Silvestre (Rendimientos Financieros)</t>
  </si>
  <si>
    <t>Tasa compensatoria por caza de Fauna Silvestre (Intereses por mora)</t>
  </si>
  <si>
    <t>Tasa compensatoria por caza de Fauna Silvestre (Recuperación de Cartera)</t>
  </si>
  <si>
    <t>Tasa compensatoria por caza de Fauna Silvestre (Superhavit - Mayor recaudo)</t>
  </si>
  <si>
    <t>Tasa compensatoria por caza de Fauna Silvestre (Superhavit -Recursos no ejecutados)</t>
  </si>
  <si>
    <t>Evaluación de licencias, permisos, concesiones, autorizaciones y demás trámites ambientales (Rendimientos Financieros)</t>
  </si>
  <si>
    <t>Evaluación de licencias, permisos, concesiones, autorizaciones y demás trámites ambientales (Intereses por mora)</t>
  </si>
  <si>
    <t>Evaluación de licencias, permisos, concesiones, autorizaciones y demás trámites ambientales (Recuperación de Cartera)</t>
  </si>
  <si>
    <t>Evaluación de licencias, permisos, concesiones, autorizaciones y demás trámites ambientales (Superhavit - Mayor recaudo)</t>
  </si>
  <si>
    <t>Evaluación de licencias, permisos, concesiones, autorizaciones y demás trámites ambientales (Superhavit -Recursos no ejecutados)</t>
  </si>
  <si>
    <t>Otras Tasas (Rendimientos Financieros)</t>
  </si>
  <si>
    <t>Otras Tasas (Intereses por mora)</t>
  </si>
  <si>
    <t>Otras Tasas (Recuperación de Cartera)</t>
  </si>
  <si>
    <t>Otras Tasas (Superhavit - Mayor recaudo)</t>
  </si>
  <si>
    <t>Otras Tasas (Superhavit -Recursos no ejecutados)</t>
  </si>
  <si>
    <t>Seguimiento a licencias, permisos, concesiones, autorizaciones y demás trámites ambientales (Rendimientos Financieros)</t>
  </si>
  <si>
    <t>Seguimiento a licencias, permisos, concesiones, autorizaciones y demás trámites ambientales (Intereses por mora)</t>
  </si>
  <si>
    <t>Seguimiento a licencias, permisos, concesiones, autorizaciones y demás trámites ambientales (Recuperación de Cartera)</t>
  </si>
  <si>
    <t>Seguimiento a licencias, permisos, concesiones, autorizaciones y demás trámites ambientales (Superhavit - Mayor recaudo)</t>
  </si>
  <si>
    <t>Seguimiento a licencias, permisos, concesiones, autorizaciones y demás trámites ambientales (Superhavit -Recursos no ejecutados)</t>
  </si>
  <si>
    <t>Salvoconductos (Rendimientos Financieros)</t>
  </si>
  <si>
    <t>Salvoconductos (Intereses por mora)</t>
  </si>
  <si>
    <t>Salvoconductos (Recuperación de Cartera)</t>
  </si>
  <si>
    <t>Salvoconductos (Superhavit - Mayor recaudo)</t>
  </si>
  <si>
    <t>Salvoconductos (Superhavit -Recursos no ejecutados)</t>
  </si>
  <si>
    <t>Participación de la sobretasa ambiental - Corporaciones Autónomas Regionales (Rendimientos Financieros)</t>
  </si>
  <si>
    <t>Participación de la sobretasa ambiental - Corporaciones Autónomas Regionales (Intereses por mora)</t>
  </si>
  <si>
    <t>Participación de la sobretasa ambiental - Corporaciones Autónomas Regionales (Recuperación de Cartera)</t>
  </si>
  <si>
    <t>Participación de la sobretasa ambiental - Corporaciones Autónomas Regionales (Superhavit - Mayor recaudo)</t>
  </si>
  <si>
    <t>Participación de la sobretasa ambiental - Corporaciones Autónomas Regionales (Superhavit -Recursos no ejecutados)</t>
  </si>
  <si>
    <t>Participación del porcentaje ambiental - Corporaciones Autónomas Regionales  (Rendimientos Financieros)</t>
  </si>
  <si>
    <t>Participación del porcentaje ambiental - Corporaciones Autónomas Regionales  (Intereses por mora)</t>
  </si>
  <si>
    <t>Participación del porcentaje ambiental - Corporaciones Autónomas Regionales  (Recuperación de Cartera)</t>
  </si>
  <si>
    <t>Participación del porcentaje ambiental - Corporaciones Autónomas Regionales  (Superhavit - Mayor recaudo)</t>
  </si>
  <si>
    <t>Participación del porcentaje ambiental - Corporaciones Autónomas Regionales  (Superhavit -Recursos no ejecutados)</t>
  </si>
  <si>
    <t>Participación de intereses de mora sobre la sobretasa ambiental  (Rendimientos Financieros)</t>
  </si>
  <si>
    <t>Participación de intereses de mora sobre la sobretasa ambiental  (Intereses por mora)</t>
  </si>
  <si>
    <t>Participación de intereses de mora sobre la sobretasa ambiental  (Recuperación de Cartera)</t>
  </si>
  <si>
    <t>Participación de intereses de mora sobre la sobretasa ambiental  (Superhavit - Mayor recaudo)</t>
  </si>
  <si>
    <t>Participación de intereses de mora sobre la sobretasa ambiental  (Superhavit -Recursos no ejecutados)</t>
  </si>
  <si>
    <t>Participación de intereses de mora sobre el porcentaje ambiental  (Rendimientos Financieros)</t>
  </si>
  <si>
    <t>Participación de intereses de mora sobre el porcentaje ambiental  (Intereses por mora)</t>
  </si>
  <si>
    <t>Participación de intereses de mora sobre el porcentaje ambiental  (Recuperación de Cartera)</t>
  </si>
  <si>
    <t>Participación de intereses de mora sobre el porcentaje ambiental  (Superhavit - Mayor recaudo)</t>
  </si>
  <si>
    <t>Participación de intereses de mora sobre el porcentaje ambiental  (Superhavit -Recursos no ejecutados)</t>
  </si>
  <si>
    <t>Participación de intereses de mora sobre la sobretasa ambiental-peajes  (Rendimientos Financieros)</t>
  </si>
  <si>
    <t>Participación de intereses de mora sobre la sobretasa ambiental-peajes  (Intereses por mora)</t>
  </si>
  <si>
    <t>Participación de intereses de mora sobre la sobretasa ambiental-peajes  (Recuperación de Cartera)</t>
  </si>
  <si>
    <t>Participación de intereses de mora sobre la sobretasa ambiental-peajes  (Superhavit - Mayor recaudo)</t>
  </si>
  <si>
    <t>Participación de intereses de mora sobre la sobretasa ambiental-peajes  (Superhavit -Recursos no ejecutados)</t>
  </si>
  <si>
    <t>Sobretasa ambiental - Peajes (Rendimientos Financieros)</t>
  </si>
  <si>
    <t>Sobretasa ambiental - Peajes (Intereses por mora)</t>
  </si>
  <si>
    <t>Sobretasa ambiental - Peajes (Recuperación de Cartera)</t>
  </si>
  <si>
    <t>Sobretasa ambiental - Peajes (Superhavit - Mayor recaudo)</t>
  </si>
  <si>
    <t>Sobretasa ambiental - Peajes (Superhavit -Recursos no ejecutados)</t>
  </si>
  <si>
    <t>Ingresos Recursos Propios</t>
  </si>
  <si>
    <t>Intereses de mora Multas Am bientales</t>
  </si>
  <si>
    <t>Multas Ambientales (Rendimientos Financieros)</t>
  </si>
  <si>
    <t>Multas Ambientales (Intereses por mora)</t>
  </si>
  <si>
    <t>Multas Ambientales (Recuperación de Cartera)</t>
  </si>
  <si>
    <t>Multas Ambientales (Superhavit - Mayor recaudo)</t>
  </si>
  <si>
    <t>Multas Ambientales (Superhavit -Recursos no ejecutados)</t>
  </si>
  <si>
    <t xml:space="preserve">Aportes Presupuesto General de la Nación </t>
  </si>
  <si>
    <t>Aportes Presupuesto General de la Nación - Funcionamiento</t>
  </si>
  <si>
    <t>Aportes Presupuesto General de la Nación - Inversión</t>
  </si>
  <si>
    <t>Aportes del SPGR para Gastos de personal</t>
  </si>
  <si>
    <t>Aportes del SPGR para Adquisición de bienes y servicios</t>
  </si>
  <si>
    <t>Aportes del SPGR  para Transferencias corrientes</t>
  </si>
  <si>
    <t>Localización (Coordenada WGS84)</t>
  </si>
  <si>
    <t>COMPORTAMIENTO META FISICA 
PLAN DE ACCION</t>
  </si>
  <si>
    <t>(1) ESTRUCTURA PLAN DE ACCIÓN INSTITUCIONAL 2020 -2023</t>
  </si>
  <si>
    <t>(2) INDICADOR</t>
  </si>
  <si>
    <t xml:space="preserve">   (2) UNIDAD DE MEDIDA</t>
  </si>
  <si>
    <t>(5) AVANCE DEL REZAGO DE LA META FISICA 
(Según unidad de medida y Periodo Evaluado)</t>
  </si>
  <si>
    <t>(7) DESCRIPCIÓN DEL AVANCE 
(Describir brevemente el avance númerico registrado)</t>
  </si>
  <si>
    <t xml:space="preserve">(8) FECHA DE EJECUCION DE  LA EVIDENCIA </t>
  </si>
  <si>
    <t xml:space="preserve">(9) TIPO DE EVIDENCIA </t>
  </si>
  <si>
    <t>(9-A) ACCIONES DE FUNCIONAMIENTO</t>
  </si>
  <si>
    <t>(9-B) ESTADO CONTRATO</t>
  </si>
  <si>
    <t>(9-B.1) N° CONTRATO</t>
  </si>
  <si>
    <t xml:space="preserve"> (10) META FISICA DEL PAC (Según unidad de medida)</t>
  </si>
  <si>
    <t>(11) AVANCE ACUMULADO DE LA META FISICA (Según unidad de medida)</t>
  </si>
  <si>
    <t>(12) PORCENTAJE DE AVANCE FISICO ACUMULADO % 
((11/10)*100)</t>
  </si>
  <si>
    <t>(13)               PONDERACIONES  PAC 2020 -2023</t>
  </si>
  <si>
    <t>(14) PONDERACIÓN ANUAL DE PROGRAMAS  Y PROYECTOS VIGENCIA OBJETO DE REPORTE</t>
  </si>
  <si>
    <t>(15) META FINANCIERA ANUAL  ($)</t>
  </si>
  <si>
    <t>(16) AVANCE DE LOS RECURSOS COMPROMETIDOS (Recursos comprometidos periodo Evaluado) ($)</t>
  </si>
  <si>
    <t>(17)  PORCENTAJE DEL AVANCE DE COMPROMISOS % (Periodo Evaluado) 
((16/15)*100)</t>
  </si>
  <si>
    <t>(18) AVANCE DE LOS RECURSOS OBLIGADOS $</t>
  </si>
  <si>
    <t>(19) PORCENTAJE DE AVANCE DE LOS RECURSOS OBLIGADOS  (AVANCE FINANCIERO) ((18/15)*100)</t>
  </si>
  <si>
    <t>(20) RESERVA PRESUPUESTAL 2023 $
(16-18)</t>
  </si>
  <si>
    <t>(21) RESERVA PRESUPUESTAL DEL 2020
$</t>
  </si>
  <si>
    <t>(21-A) OBLIGACIONES DE LA RESERVA 2020
 $</t>
  </si>
  <si>
    <t>(22) RESERVA PRESUPUESTAL DEL 2021
$</t>
  </si>
  <si>
    <t>(22-A) OBLIGACIONES DE LA RESERVA 2021
 $</t>
  </si>
  <si>
    <t>(23) RESERVA PRESUPUESTAL DEL 2022
$</t>
  </si>
  <si>
    <t>(23-A) OBLIGACIONES DE LA RESERVA 2022
 $</t>
  </si>
  <si>
    <t>(23-B) PORCENTAJE DE AVANCE EJECUCIÓN DE LA RESERVA 2022 $
(23-A/23)</t>
  </si>
  <si>
    <t xml:space="preserve">(25) AVANCE 
ACUMULADO DE LREC. COMPROMETIDOS $
</t>
  </si>
  <si>
    <t xml:space="preserve">(26)
PORCENTAJE DE  AVANCE RECURSOS COMPROMETIDOS %
((25/24
</t>
  </si>
  <si>
    <t>(27) AVANCE 
ACUMULADO DE LA EJECUCIÓN DE META
FINANCIERA (REC. OBLIGADOS) $</t>
  </si>
  <si>
    <t xml:space="preserve">(28)
PORCENTAJE DE  AVANCE FINANCIERO ACUMULADO %
((27/24)*100)
</t>
  </si>
  <si>
    <t>(29)
OBSERVACIONES</t>
  </si>
  <si>
    <t>(30)
PROGRAMA DE INVERSIÓN PUBLICA A LA QUE APORTA</t>
  </si>
  <si>
    <t>(31)
IMG AL QUE  APORTA</t>
  </si>
  <si>
    <t>(32)
INDICADOR ODS AL QUE LE APORTA</t>
  </si>
  <si>
    <t>2020-2023</t>
  </si>
  <si>
    <t>(18) TOTAL METAS FISICAS Y FINANCIERAS*</t>
  </si>
  <si>
    <t>ANEXO No. 2.PROTOCOLO O GUÍA DE DILIGENCIAMIENTO</t>
  </si>
  <si>
    <t xml:space="preserve">ITEM </t>
  </si>
  <si>
    <t>Enuncie el nombre de cada uno de los componentes de la estructura jerárquica del PAC (Línea estrategica, Programa, Proyecto, Actividad). Inserte filas cuando sea necesario.</t>
  </si>
  <si>
    <t>Indicador establecido para la medición del avance de cada una de las metas previstas en el PAC.</t>
  </si>
  <si>
    <t>(3) UNIDAD DE MEDIDA</t>
  </si>
  <si>
    <t>Relacione la unidad de medida por medio de la cual se determina la meta y el avance de la meta física, ejemplo hectáreas, número, porcentaje, metros, etcl</t>
  </si>
  <si>
    <t>(3) META FÍSICA ANUAL</t>
  </si>
  <si>
    <t>corresponde al valor de la meta anual programada para el año que se este evaluando, con relación a la acción estrategica o actividad registrado en la columna (1). Ejemplo: hectáreas reforestadas, microcuencas con plan de ordenamiento formulado, # de vertimientos reglamentados, etc.</t>
  </si>
  <si>
    <t xml:space="preserve">(4) AVANCE EJECUCIÓN DE LA META FISICA  </t>
  </si>
  <si>
    <t>Reporte el avance en la ejecución de la meta para el periodo evaluado en terminos de producto. Ejemplo: 35 hectáreas reforestadas, 3 microcuencas con plan de ordenamiento formulado, etc.  Si no se presenta avance diligenciar la matriz con ceros (0,0) y en ningún caso dejar celdas en blanco.</t>
  </si>
  <si>
    <t>(5) AVANCE DEL REZAGO DE LA META FISICA</t>
  </si>
  <si>
    <t xml:space="preserve">Corresponde al registro de avance en la ejecución de las metas del proyecto que no fueron cumplidas en la vigencia anterior. </t>
  </si>
  <si>
    <t xml:space="preserve">(6) PORCENTAJE DE AVANCE FISICO </t>
  </si>
  <si>
    <t>Calcule el porcentaje del avance anual de la Meta física programada. Divida el valor de la columna  (4) con el valor de la columna (3) y multiplique por 100. Si hay reporte de rezagos calcule el avance sumando el avance registrado en la respectiva vigencia con el avance de rezago, divida por el valor de la meta (columna 3) y multiplique por 100. 
El cálculo de avance de los niveles superiores debe afectarse por el valor de ponderación de la columna 14. Si no se presenta avance en el programa o proyecto, se deberá diligenciar la matriz con ceros (0,0) y en ningún caso dejar celdas en blanco.</t>
  </si>
  <si>
    <t xml:space="preserve">(7) DESCRIPCIÓN DEL AVANCE </t>
  </si>
  <si>
    <t>En esta columna se debe describir brevemente en que consiste el avance registrado</t>
  </si>
  <si>
    <t>Corresponde a la fecha de corte del reporte. Semestre I: 30 junio e informe anual: 31 diciembre</t>
  </si>
  <si>
    <t>Indique si la evidencia que se registra corresponde a contratos o convenios o acciones de funcionamiento.</t>
  </si>
  <si>
    <t>Si en la columna 9 seleccionó la opción funcionamiento, en esta columna debe indicar como se realizó.</t>
  </si>
  <si>
    <t>Si en la columna 9 seleccionó la opción contrato, en esta columna debe indicar si este se encuentra en ejecución, liquidado, con saldo a favor o en reserva.</t>
  </si>
  <si>
    <t>Si en la columna 9 seleccionó la opción contrato, en esta columna debe indicar el número del contrato o convenio.</t>
  </si>
  <si>
    <t xml:space="preserve"> (10) META FISICA DEL PAC</t>
  </si>
  <si>
    <t>Identifique el valor  (en numero) de la meta del plan de acción con relación a las acciones estrategicas o actividades registradas en la columna (1). Ejemplo: hectáreas reforestadas, microcuencas con plan de ordenamiento formulado, # de vertimientos reglamentados, etc.</t>
  </si>
  <si>
    <t>(11) AVANCE ACUMULADO DE LA META FISICA</t>
  </si>
  <si>
    <t>Reporte el avance acumulado de la meta física que se obtenga desde la aprobación del Plan de Acción, incluyendo el periodo evaluado.  Ejemplo 100 Ha reforestadas (2020), más 140 Ha reforestadas (2021), para un acumulado de 240 Ha (2020+2021)</t>
  </si>
  <si>
    <t>(12) PORCENTAJE DE AVANCE FISICO ACUMULADO</t>
  </si>
  <si>
    <t>Calcule el porcentaje del avance de la Meta física acumulada. Divida el valor de la columna  (11) con el valor de la columna (10) y multiplique por 100.</t>
  </si>
  <si>
    <t>PONDERACIONES  PAC 2020 -2023</t>
  </si>
  <si>
    <t>Relacione aquí las ponderaciones o pesos dados a cada componente del Plan de Acción teniendo en cuenta que:
•	La suma de todas las ponderaciones de las líneas estratégicas debe ser 100.
•	La suma de las ponderaciones de los programas asociados a cada línea estratégica debe ser 100.
•	La suma de las ponderaciones de los proyectos asociados a los programas debe ser 100
•	La suma de las ponderaciones de los objetivos asociados a los proyectos debe ser 100.
•	La suma de las ponderaciones de los productos asociados al Objetivo debe ser 100.
•	La suma de las ponderaciones de las actividades asociadas a los objetivos debe ser 100.</t>
  </si>
  <si>
    <t>Relacione aquí las ponderaciones o pesos dados a cada componente del Plan de Acción en la vigencia objeto del reporte, teniendo en cuenta que, si alguna actividad, proyecto o programa no tiene metas para la vigencia el valor establecido para esta debe distribuirse de forma equitativa entre los componentes que si tienen meta.</t>
  </si>
  <si>
    <t>(15) META FINANCIERA ANUAL</t>
  </si>
  <si>
    <t>Relacione aquí de acuerdo al plan de inversión vigente (incluye adiciones o modificaciones) los montos de inversión anual previstos para cada Linea, programa, proyecto y actividad. Recuerde que no se pueden relacionar productos para actividades que no tienen meta asociada para la vigencia objeto de reporte</t>
  </si>
  <si>
    <t xml:space="preserve">(16) AVANCE DE LOS RECURSOS COMPROMETIDOS (Recursos comprometidos periodo Evaluado) </t>
  </si>
  <si>
    <r>
      <t>Reporte el avance acumulado para el periodo evaluado de la ejecución de recursos comprometidos de la respectiva meta financiera anual programada en la columna (15).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</si>
  <si>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(17)  PORCENTAJE DEL AVANCE DE COMPROMISOS % (Periodo Evaluado)</t>
  </si>
  <si>
    <t xml:space="preserve">Calcule el porcentaje del avance anual de la Meta financiera programada. Divida el valor de la columna  (16) con el valor de la columna (15) y multiplique por 100. </t>
  </si>
  <si>
    <t>Reporte el avance acumulado para el periodo evaluado de la ejecución de recursos obligados de la respectiva meta financiera anual programada en la columna (15). Se entiende por obligación el monto adeudado producto del desarrollo de los compromisos adquiridos por el valor equivalente a los bienes recibidos, servicios prestados y demás exigibilidades pendientes de pago. (manual para el registro de la contabilidad presupuestal pública)</t>
  </si>
  <si>
    <t>(19) PORCENTAJE DE AVANCE DE LOS RECURSOS OBLIGADOS  (AVANCE FINANCIERO)</t>
  </si>
  <si>
    <t xml:space="preserve">Calcule el porcentaje de ejecución financiera anual . Divida el valor de la columna  (18) con el valor de la columna (15) y multiplique por 100. </t>
  </si>
  <si>
    <t xml:space="preserve">(20) RESERVA PRESUPUESTAL 2023 </t>
  </si>
  <si>
    <t>Una reserva presupuestal se genera cuando el compromiso es legalmente constituido pero cuyo objeto no fue cumplido dentro del año fiscal que termina y será pagada con cargo a la reserva que se constituye a más tardar el 20 de enero de la vigencia siguiente. Se obtiene de restar el valor de la columna 16 con la columna 18</t>
  </si>
  <si>
    <t>(21) RESERVA PRESUPUESTAL DEL 2020</t>
  </si>
  <si>
    <t>Corresponde a los recuros que no lograron pagarse en la vigencia 2020</t>
  </si>
  <si>
    <t>(21-A) OBLIGACIONES DE LA RESERVA 2020</t>
  </si>
  <si>
    <t>Corresponde a los recursos de la reserva 2020 que lograron obligarse en la vigencia 2021</t>
  </si>
  <si>
    <t>(22) RESERVA PRESUPUESTAL DEL 2021</t>
  </si>
  <si>
    <t>Corresponde a los recuros que no lograron pagarse en la vigencia 2021</t>
  </si>
  <si>
    <t>(22-A) OBLIGACIONES DE LA RESERVA 2021</t>
  </si>
  <si>
    <t>Corresponde a los recursos de la reserva 2020 que lograron obligarse en la vigencia 2022</t>
  </si>
  <si>
    <t>(23) RESERVA PRESUPUESTAL DEL 2022</t>
  </si>
  <si>
    <t>(23-A) OBLIGACIONES DE LA RESERVA 2022</t>
  </si>
  <si>
    <t>Corresponde a los recursos de la reserva 2020 que lograron obligarse en la vigencia 2023</t>
  </si>
  <si>
    <t>(23-B) PORCENTAJE DE AVANCE EJECUCIÓN DE LA RESERVA 2022</t>
  </si>
  <si>
    <t xml:space="preserve">Calcule el porcentaje de ejecuciónde la reserva dividiendo el valor de la columna  (23A) con el valor de la columna (23) y multiplique por 100. </t>
  </si>
  <si>
    <t>(24) META FINANCIERA DEL PLAN</t>
  </si>
  <si>
    <t>Relacione aquí de acuerdo al plan de inversión del Plan de Acción  los montos de inversión previstos para cada programa o proyecto para los cuatro años. (incluye adiciones o modificaciones).</t>
  </si>
  <si>
    <t>(25) AVANCE ACUMULADO DE LREC. COMPROMETIDOS</t>
  </si>
  <si>
    <t>Reporte el avance acumulado de recursos comprometidoss en la vigencia del Plan de Acción, desde su aprobación hasta el periodo del informe.  Ejemplo $100'000.000.oo (2020) + $150'000.000.oo (2021), da un acumulado de inversión del Plan de Acción de $250'000.000.oo</t>
  </si>
  <si>
    <t>(26) PORCENTAJE DE  AVANCE RECURSOS COMPROMETIDOS</t>
  </si>
  <si>
    <t>Calcule el porcentaje del avance acumulado de los recursos comprometidos respecto a la Meta financiera programada en el Plan de Acción. Divida el valor de la columna  (25) con el valor de la columna (24) y multiplique por 100.</t>
  </si>
  <si>
    <t>(27) AVANCE ACUMULADO DE LA EJECUCIÓN DE META
FINANCIERA (REC. OBLIGADO</t>
  </si>
  <si>
    <t>Reporte el avance acumulado de recursos obligados en la vigencia del Plan de Acción, desde su aprobación hasta el periodo del informe.  Ejemplo $100'000.000.oo (2020) + $150'000.000.oo (2021), da un acumulado de inversión del Plan de Acción de $250'000.000.oo</t>
  </si>
  <si>
    <t>(28) PORCENTAJE DE  AVANCE FINANCIERO ACUMULADO</t>
  </si>
  <si>
    <t>Calcule el porcentaje del avance acumulado de los recursos obligados respecto a la Meta financiera programada en el Plan de Acción. Divida el valor de la columna  (27) con el valor de la columna (24) y multiplique por 100.</t>
  </si>
  <si>
    <t>(29) OBSERVACIONES</t>
  </si>
  <si>
    <t>Realice las respectivas observaciones que sean necesarias, principalmente cuando se requiera hacer alguna precisión sobre el avance de las metas físicas y financieras..</t>
  </si>
  <si>
    <t>(30) PROGRAMA DE INVERSIÓN PUBLICA A LA QUE APORTA</t>
  </si>
  <si>
    <t>Indique a nivel de programa del PAC a cual de los 9 programas de inversión pública del sector ambiente le aporta.</t>
  </si>
  <si>
    <t>(31) IMG AL QUE  APORTA</t>
  </si>
  <si>
    <t>Indique el IMG al cual le aporta información de variables para su cálculo.</t>
  </si>
  <si>
    <t>(32) INDICADOR ODS AL QUE LE APORTA</t>
  </si>
  <si>
    <t>Especifique el indicador asociados al Objetivo de Desarrollo Sostenible al cual le aporta  información de variables para su cálculo.</t>
  </si>
  <si>
    <t>Proyecto 4.1 PLANIFICACIÓN Y MANEJO DEL RECURSO HÍDRICO, Actividad 4.1.2 Formular Planes de Ordenación y Manejo de Cuencas - POMCA en el departamento</t>
  </si>
  <si>
    <t>SZH-2804</t>
  </si>
  <si>
    <t>Río Ariguani</t>
  </si>
  <si>
    <t>Procesos formales previos</t>
  </si>
  <si>
    <t xml:space="preserve">Ciénaga – Fundación </t>
  </si>
  <si>
    <t>SAC 1.6</t>
  </si>
  <si>
    <t>Carlos Santodomingo Vega</t>
  </si>
  <si>
    <t>Ofcina de Planeación</t>
  </si>
  <si>
    <t>Profesional Especializado</t>
  </si>
  <si>
    <t>csantodomingo@corpamag.gov.co</t>
  </si>
  <si>
    <t xml:space="preserve"> (57 - 5) 4380200 - 4380300</t>
  </si>
  <si>
    <t>Proyecto 4.1 PLANIFICACIÓN Y MANEJO DEL RECURSO HÍDRICO, Actividad 4.1.1 Formular y adoptar Planes de Ordenamiento del Recurso Hídrico - PORH en corrientes priorizadas del departamento</t>
  </si>
  <si>
    <t>Corporación Autonoma Regional del Magdalena - CORPAMAG</t>
  </si>
  <si>
    <t>Oficina de Planeación</t>
  </si>
  <si>
    <t>Luis Sepulveda Diaz</t>
  </si>
  <si>
    <t>lsepulveda@corpamag.gov.co</t>
  </si>
  <si>
    <t>Av Libertador N° 32-201</t>
  </si>
  <si>
    <t>Proyecto 2.4 AUTORIDAD AMBIENTAL Y ADMINISTRACIÓN DE LOS RECURSOS NATURALES, Actividad 2.4.4. Seguimiento a los PSMV</t>
  </si>
  <si>
    <t>Subdirección de Gestión Ambiental</t>
  </si>
  <si>
    <t>Alfredo Martinez</t>
  </si>
  <si>
    <t>Subdirector</t>
  </si>
  <si>
    <t>amartinez@corpamag.gov.co</t>
  </si>
  <si>
    <t>Proyecto 4.2 REGULACIÓN DEL USO Y MANEJO DEL RECURSO HÍDRICO, Actividad 4.2.5 Reglamentar las corrientes priorizadas en el departamento</t>
  </si>
  <si>
    <t>En cumplimiento de esta actividad, se ejecuta el contrato 235 de 2022, con el objeto de “Reglamentar los usos del agua y de los vertimientos en los ríos Frio y Sevilla en la jurisdicción de Corpamag”</t>
  </si>
  <si>
    <t>Proyecto 2.4 AUTORIDAD AMBIENTAL Y ADMINISTRACIÓN DE LOS RECURSOS NATURALES, Actividad 2.4.5. Seguimiento a los PUEAA</t>
  </si>
  <si>
    <t>Proyecto 4.1 PLANIFICACIÓN Y MANEJO DEL RECURSO HÍDRICO, Actividad 4.1.4 Implementar Planes Operativos de los POMCA adoptados en el departamento</t>
  </si>
  <si>
    <t>Implementar Planes Operativos de los POMCA adoptados en el departamento</t>
  </si>
  <si>
    <t>Acuerdo de Consejo Directivo No. 14 del 28 de Mayo de 2020</t>
  </si>
  <si>
    <t xml:space="preserve">Proyecto 6.1 INCORPORACIÓN DE LA DIMENSIÓN AMBIENTAL EN INSTRUMENTOS DE PLANIFICACIÓN DEL DEPARTAMENTO, Actividad 6.1.2 Asesorar a los entes territoriales para la incorporación de las Determinantes y Asuntos ambientales en sus Instrumentos de Planificación Territorial </t>
  </si>
  <si>
    <t>De acuerdo a la estructura programatica del PAI 2020-2023, este IMG no tiene meta para la vigencia 2023.</t>
  </si>
  <si>
    <t>Maria Danies Silva</t>
  </si>
  <si>
    <t>mdanies@corpamag.gov.co</t>
  </si>
  <si>
    <t>Proyecto 2.5 GESTIÓN SOSTENIBLE DEL SUELO, Actividad 2.5.2 Implementar acciones de recuperación y/o rehabilitación de suelos degradados en áreas priorizadas del departamento del Magdalena, Proyecto 3.1 RESTAURACIÓN DE ECOSISTEMAS Y ÁREAS DEGRADADAS, Actividad 3.1.1 Restauración, protección y conservación de áreas estratégicas para la regulación hídrica</t>
  </si>
  <si>
    <t>Se reporta en el Indicador solo 41, por que al reportar las 92 ha, arroja un resultado superior al 100%</t>
  </si>
  <si>
    <t>Restauración hidráulica y ambiental de tributarios del sector occidental de la CGSM en el departamento del Magdalena</t>
  </si>
  <si>
    <t>Implementación de acciones orientadas a la conservación de la biodiversidad en áreas ambientales estratégicas del municipio de Aracataca perteneciente a la cuenca media del rio Fundación, Magdalena</t>
  </si>
  <si>
    <t>Recuperación</t>
  </si>
  <si>
    <t>Distrito Regional de Manejo Integrado – DRMI Complejo Cenagoso de Zapatosa</t>
  </si>
  <si>
    <t>Continental</t>
  </si>
  <si>
    <t>DRMI</t>
  </si>
  <si>
    <t>Declarado</t>
  </si>
  <si>
    <t>Acuerdo número 001 de 2019, por el cual se declara, reserva, delimita y alindera el área protegida denominada Distrito Regional de Manejo Integrado (DRMI) Complejo Cenagoso de Zapatosa CCZ en los municipios de Chimichagua, Tamalameque, Curumaní y Chiriguaná en el departamento del Cesar y El Banco en el departamento del Magdalena, en jurisdicción de la Corporación Autónoma Regional del Cesar (Corpocesar) y la Corporación Autónoma Regional del Magdalena (Corpamag)</t>
  </si>
  <si>
    <t>ÁREAS PROTEGIDAS Y OTRAS ESTRATEGIAS COMPLEMENTARIAS PARA LA CONSERVACIÓN</t>
  </si>
  <si>
    <t>Se realizó el proceso de Incrispción en el RUNAP de 25.574 ha del Distrito Regional de Manejo Integrado (DRMI) Complejo Cenagoso de Zapatosa CCZ en jurisdicción de el departamento del Magdalena, de acuerdo a la estructura programatica del PAI 2020-2023, este IMG no tiene meta para la vigencia 2023.</t>
  </si>
  <si>
    <t>Por medio de la cual se delimita el Páramo Sierra Nevada de Santa Marta y se adoptan otras determinaciones.</t>
  </si>
  <si>
    <t>Resolución N° 1404 de 2018</t>
  </si>
  <si>
    <t>Proyecto 6.2 FORMULACIÓN DE INSTRUMENTOS DE ORDENAMIENTO Y/O MANEJO AMBIENTAL, 6.2.3 Formular y/o actualizar Planes de Manejo Ecosistemas estratégicos (humedales y páramo)</t>
  </si>
  <si>
    <t xml:space="preserve">El páramo Sierra Nevada de Santa Marta, se encuentra en jurisdicción de Parques Nacionales Naturales de Colombia, de la Corporación Autónoma Regional del Magdalena – CORPAMAG y de la Corporación Autónoma Regional del Cesar – CORPOCESAR. 
El 94%, (139.810 Ha) del páramo Sierra Nevada de Santa Marta se encuentra ubicado en el Parque Nacional Natural Sierra Nevada de Santa Marta y el 6% restante (8.256 Ha), es compartido por las Autoridades Ambientales de Cesar y Magdalena. Correspondiendo 5.421 Ha a la Corporación Autónoma Regional del Magdalena. 
Para esta vigencia se tenía planificado trabajar, conjuntamente con PNN y CORPOCESAR, en la formulación del plan de manejo del páramo Sierra Nevada de Santa Marta. Sin embargo, el Ministerio de Ambiente y Desarrollo Sostenible a través de la Resolución 136 de 2023 de febrero 17, declaró, reservó, delimitó y alinderó como parte del Parque Nacional Natural Sierra Nevada de Santa Marta un área ubicada en los municipios de Aracataca, Ciénaga, Fundación y Santa Marta en el departamento del Magdalena, Dibulla en el departamento de La Guajira, Pueblo Bello y Valledupar en el departamento del Cesar.
El área de páramo en jurisdicción de ambas Corporaciones Autónomas Regionales, localizado en los municipios de Fundación en el Magdalena y Pueblo Bello en el Cesar (8.256 Ha) quedó incluido en la ampliación del Parque Nacional Natural Sierra Nevada de Santa Marta razón.
</t>
  </si>
  <si>
    <t>Proyecto 6.2 FORMULACIÓN DE INSTRUMENTOS DE ORDENAMIENTO Y/O MANEJO AMBIENTAL, Actividad 6.2.2 Formulación del Plan de Ordenación Forestal Parcial en el departamento del Magdalena</t>
  </si>
  <si>
    <t>Proyecto 3.4 ÁREAS PROTEGIDAS Y OTRAS ESTRATEGIAS COMPLEMENTARIAS PARA LA CONSERVACIÓN, Actividades 3.4.1 Implementación de acciones priorizadas en el marco del sistema de áreas protegidas y otras estrategias complementarias para la conservación y 3.4.2. Implementación de acciones de los Planes de Manejo de las áreas protegidas Regionales</t>
  </si>
  <si>
    <t>Proyecto 3.4 Áreas Protegidas y Otras Estrategias Complementarias para la Conservación</t>
  </si>
  <si>
    <t xml:space="preserve">Distrito Regional de Manejo Integrado Complejo Cenagoso Zárate, Malibú y Veladero </t>
  </si>
  <si>
    <t xml:space="preserve">Implementación de acciones en el área protegida – Distrito Regional de Manejo Integrado Complejo Cenagoso Zárate, Malibú, Veladero.
i. Con el propósito de fortalecer capacidad de gestión administrativa y operativa del equipo de trabajo de las Sedes que hacen parte del DRMI, Humedales del Sur y Valles y Colinas del Ariguaní como también, de las autoridades administrativas de Plato y Santa Bárbara de Pinto, se llevó a cabo una serie de reuniones y talleres donde:
• Se dio a conocer como fue el proceso participativo para la declaratoria del área protegida y la formulación del plan de manejo.
• Presentación del DRMI, su distribución política-administrativa, corregimientos y veredas que la conforman e información general del área protegida DRMI – CC ZMV.
• Indicación de la zonificación adoptada, actividades permitidas y entrega de un pendón a cada Sede para la visualización del DRMI.
• Se hizo énfasis en la necesidad de generar espacios de interacción entre las 2 alcaldías para desarrollar los temas de participación de manera mancomunada y tendientes a aunar esfuerzos para darle el manejo adecuado a esta importante área para los municipios de Plato y Santa Bárbara de Pinto
</t>
  </si>
  <si>
    <t xml:space="preserve">Proyecto 3.2 RECUPERACIÓN Y PROTECCIÓN DE ESPECIES, Actividad 3.2.4 Implementación de medidas de conservación y de manejo a especies amenazadas </t>
  </si>
  <si>
    <t>Proyecto 3.2 RECUPERACIÓN Y PROTECCIÓN DE ESPECIES, Actividad 3.2.5 Implementación de medidas de prevención, control y de manejo a especies invasoras</t>
  </si>
  <si>
    <t>Proyecto 3.1 RESTAURACIÓN DE ECOSISTEMAS Y ÁREAS DEGRADADAS, Actividad 3.1.1 Restauración, protección y conservación de áreas estratégicas para la regulación hídrica</t>
  </si>
  <si>
    <t>Proyecto 8.1 ORDENAMIENTO Y MANEJO INTEGRAL DEL TERRITORIO MARINO COSTERO, 8.1.1 Implementar acciones en los Planes de Ordenación y Manejo Integrado de Unidades Ambientales Costeras - POMIUAC</t>
  </si>
  <si>
    <t>Implementar acciones en los Planes de Ordenación y Manejo Integrado de Unidades Ambientales Costeras - POMIUAC</t>
  </si>
  <si>
    <t>Autoridad Ambiental y Administración de los Recursos Naturales</t>
  </si>
  <si>
    <t>Implementar medidas de adaptación basadas en ecosistemas para mitigar la erosión costera</t>
  </si>
  <si>
    <t xml:space="preserve"> Atención, Valoración y Rehabilitacion de Fauna Silvestre continental y marina</t>
  </si>
  <si>
    <t>Implementación de alianzas interinstitucionales para el ejercicio de la autoridad ambiental</t>
  </si>
  <si>
    <t>Se participa en la Implementación de los Planes de Manejo de Unidades Ambientales Costeras: Unidad Ambiental Costera Vertiente Norte de la Sierra Nevada de Santa Marta (UAC VNSNSM) y Unidad Ambiental Costera Río Magdalena, complejo Canal del Dique-Sistema Lagunar de la Ciénaga Grande de Santa Marta</t>
  </si>
  <si>
    <t>Alianza entre Corpamag y la Estación de Guardacostas, con el objeto de fortalecer la protección y conservación de los recursos naturales renovables de los ecosistemas marinos y costeros, en el departamento del Magdalena</t>
  </si>
  <si>
    <t>Participación con el Ministerio de Ambiente y Desarrollo Sostenible y el Banco de Desarrollo- KfW, en el marco del proyecto de Cooperación con el Gobierno de Alemania denominado “Adaptación Basada en los Ecosistemas para la Protección contra la Erosión Costera en un Clima Cambiante”,</t>
  </si>
  <si>
    <t>Alianza entre Corpamag y el Acuario de el Rodadero, para acciones conjuntas de conservación, sensibilización y educación ambiental en la zona costera del departamento.</t>
  </si>
  <si>
    <t xml:space="preserve">Se efectua anualmente, convenio con el INVEMAR con el fin de aunar esfuerzos, recursos técnicos y económicos para realizar de manera coordinada acciones interinstitucionales en la zona costera del departamento del Magdalena, relacionadas con la calidad ambiental de la CGSM, el programa de monitoreo de la REDCAM y hacer seguimiento a las condiciones ambientales que sirvan de soporte técnico para atender diferentes tipos de emergencias ambientales </t>
  </si>
  <si>
    <t>Proyecto 2.4 AUTORIDAD AMBIENTAL Y ADMINISTRACIÓN DE LOS RECURSOS NATURALES, Actividad 2.4.6. Seguimiento a los PGIRS</t>
  </si>
  <si>
    <t>Proyecto 2.3 IMPLEMENTACIÓN DE LA POLÍTICA AMBIENTAL PARA LA GESTIÓN INTEGRAL DE RESIDUOS O DESECHOS PELIGROSOS, Actividad 2.3.3 Brindar acompañamiento a los sectores productivos en la gestión de residuos Posconsumo</t>
  </si>
  <si>
    <t>Implementación de la Política Ambiental para la Gestión Integral de Residuos o Desechos Peligrosos</t>
  </si>
  <si>
    <t>Brindar acompañamiento a los sectores productivos en la gestión de residuos Posconsumo</t>
  </si>
  <si>
    <t>Bananero, Educativo y Hotelero.</t>
  </si>
  <si>
    <t>Se realizó la II jornada de recolección exclusiva de envases vacíos de agroquímicos. La jornada se organizó en articulación con el programa posconsumo Campo Limpio con el objetivo de recibir en los puntos definidos envases, empaques y embalajes vacíos de plaguicidas de uso agrícola y pecuario. Para el desarrollo de la jornada se prepararon 3 puntos fijos ubicados en los municipios de Zona Bananera, Aracataca y Pivijay. De acuerdo a lo reportado en cada punto se recolectaron en total 4.3 toneladas.</t>
  </si>
  <si>
    <t>II Jornada de recolección exclusiva de envases vacíos de agroquímicos</t>
  </si>
  <si>
    <t>En coordinación con los programas posconsumo Lúmina, Recopila, RLG, Campo Limpio, Aprovet, EcoGestiones, y CoExito, se realizó capacitación a los sectores productivos sobre identificación de residuos y gestión de residuos posconsumo por cada uno de los programas. De igual manera durante la capacitación se brindó información sobre la jornada de recolección de residuos posconsumo organizada por CORPAMAG.</t>
  </si>
  <si>
    <t>Proyecto 2.4 AUTORIDAD AMBIENTAL Y ADMINISTRACIÓN DE LOS RECURSOS NATURALES, Proyecto 2.6 GESTIÓN INTEGRAL DE LA CALIDAD DEL AIRE</t>
  </si>
  <si>
    <t>Este IMG de GAU, esta inmerso en acciones de varios proyectos de inversión del PAI 2020-2023, y al ser una lista desplegable no es posible seleccionar mas de un IMG en el Anexo 1 Matriz de Gestión</t>
  </si>
  <si>
    <t>Gestión Integral de la Calidad del Aire</t>
  </si>
  <si>
    <t>Fortalecer las mesas regionales de calidad del aire donde se establezca la articulación entre las diferentes
entidades relacionadas con la prevención y el control de la contaminación del aire.</t>
  </si>
  <si>
    <t>Realización de eventos de socialización y capacitación a los municipios y distritos en la inclusión del componente ambiental en los procesos de planificación y ordenamiento territorial, con énfasis en la incorporación de las determinantes ambientales para el ordenamiento territorial municipal</t>
  </si>
  <si>
    <t>Monitoreo de la calidad del aire en la zona de influencia de los puertos exportadores de carbón ubicados en la zona costera del departamento de Magdalena entre el distrito de Santa Marta y el municipio de Ciénaga.</t>
  </si>
  <si>
    <t xml:space="preserve">Participación activa en el Comité Territorial de Salud Ambiental – COTSA, liderado por la Secretaría Departamental de Salud.
</t>
  </si>
  <si>
    <t>Se realizó la II jornada de recolección exclusiva de envases vacíos de agroquímicos. De acuerdo a lo reportado en cada punto se recolectaron en total 4.3 toneladas.</t>
  </si>
  <si>
    <t>Poryecto 2.1 FORTALECIMIENTO DEL PROGRAMA REGIONAL DE NEGOCIOS VERDES</t>
  </si>
  <si>
    <t>Genexy Troncoso Castro</t>
  </si>
  <si>
    <t>genexy.troncoso@corpamag.gov.co</t>
  </si>
  <si>
    <t>FORTALECIMIENTO DEL PROGRAMA REGIONAL DE NEGOCIOS VERDES</t>
  </si>
  <si>
    <t>Restructuración de la ventanilla y consolidación del Nodo de Negocios Verdes</t>
  </si>
  <si>
    <t>Fomentar los emprendimientos verdes e inclusivos dentro del territorio regional</t>
  </si>
  <si>
    <t>Implementar acciones de verificación de negocios verdes</t>
  </si>
  <si>
    <t>Implementación del Plan de marketing territorial</t>
  </si>
  <si>
    <t>Formulación del Plan departamental de negocios verdes</t>
  </si>
  <si>
    <t>Proyecto 2.4 AUTORIDAD AMBIENTAL Y ADMINISTRACIÓN DE LOS RECURSOS NATURALES, Actividad 2.4.2 Gestión de trámites ambientales</t>
  </si>
  <si>
    <t>T C.A.S. Tiempo efectivo de duración del trámite de otorgamiento de una concesión de agua (número de días)</t>
  </si>
  <si>
    <t>Proyecto 2.4 AUTORIDAD AMBIENTAL Y ADMINISTRACIÓN DE LOS RECURSOS NATURALES, Actividad 2.4.3 Seguimiento a autorizaciones ambientales</t>
  </si>
  <si>
    <t>Humberto Diaz</t>
  </si>
  <si>
    <t>hdiaz@corpamag.gov.co</t>
  </si>
  <si>
    <t>7</t>
  </si>
  <si>
    <t>57</t>
  </si>
  <si>
    <t>Proyecto 2.4 AUTORIDAD AMBIENTAL Y ADMINISTRACIÓN DE LOS RECURSOS NATURALES, Actividad 2.4.1 Gestión de los procesos sancionatorios</t>
  </si>
  <si>
    <t xml:space="preserve">Proyecto 6.1 INCORPORACIÓN DE LA DIMENSIÓN AMBIENTAL EN INSTRUMENTOS DE PLANIFICACIÓN DEL DEPARTAMENTO, Actividades 6.1.1 Adopción y Actualización de las determinantes ambientales para su incorporación en instrumentos de planeación y Ordenamiento Territorial y 6.1.2 Asesorar a los entes territoriales para la incorporación de las Determinantes y Asuntos ambientales en sus Instrumentos de Planificación Territorial  </t>
  </si>
  <si>
    <t xml:space="preserve">Proyecto 2.6 GESTIÓN INTEGRAL DE LA CALIDAD DEL AIRE, Actividad 2.6.1 Operativizar el Sistema de Vigilancia de la Calidad del Aire - SVCA </t>
  </si>
  <si>
    <t>Proyecto 1.1  IMPLEMENTACIÓN DE LA POLÍTICA DE EDUCACIÓN AMBIENTAL y Proyecto 1.2 IMPLEMENTACIÓN DE ESTRATEGIAS DE PARTICIPACIÓN Y CULTURA AMBIENTAL</t>
  </si>
  <si>
    <t>IMPLEMENTACIÓN DE LA POLÍTICA DE EDUCACIÓN AMBIENTAL</t>
  </si>
  <si>
    <t>IMPLEMENTACIÓN DE ESTRATEGIAS DE PARTICIPACIÓN Y CULTURA AMBIENTAL</t>
  </si>
  <si>
    <t>Subdirección de educación Ambiental</t>
  </si>
  <si>
    <t>Juan Pablo Sanchez</t>
  </si>
  <si>
    <t>jsanchez@corpamag.gov.co</t>
  </si>
  <si>
    <t>Proyecto 5.1 FORTALECIMIENTO DEL SISTEMA DE INFORMACIÓN AMBIENTAL REGIONAL (SIAR), Actividad 5.1.3 Reporte de la información en el SIAC</t>
  </si>
  <si>
    <t>Hilka Camargo</t>
  </si>
  <si>
    <t>Profesional Universitario</t>
  </si>
  <si>
    <t>hcamargo@corpamag.gov.co</t>
  </si>
  <si>
    <t>Oficina del Laboratorio Ambiental</t>
  </si>
  <si>
    <t xml:space="preserve">Jorge Hani </t>
  </si>
  <si>
    <t>jhani@corpamag.gov.co</t>
  </si>
  <si>
    <t>Red 1</t>
  </si>
  <si>
    <t xml:space="preserve">Pescaito </t>
  </si>
  <si>
    <t>Marina Santa Marta</t>
  </si>
  <si>
    <t>Aeropuerto</t>
  </si>
  <si>
    <t>Don Jaca</t>
  </si>
  <si>
    <t>Alcatraces</t>
  </si>
  <si>
    <t>Costa Verde</t>
  </si>
  <si>
    <t>Playitas</t>
  </si>
  <si>
    <t>Jolonura</t>
  </si>
  <si>
    <t>Cordobita</t>
  </si>
  <si>
    <t xml:space="preserve">11°14'59.6'' N                             74°12'24.8 W             </t>
  </si>
  <si>
    <t xml:space="preserve">11°14'25.1'' N                             74°13'00.1 W             </t>
  </si>
  <si>
    <t xml:space="preserve">11°07'16.3'' N                             74°13'53.3 W             </t>
  </si>
  <si>
    <t xml:space="preserve">11°05'54.7'' N                             74°13'07.6 W             </t>
  </si>
  <si>
    <t xml:space="preserve">11°05'08.9'' N                             74°13'02.8 W             </t>
  </si>
  <si>
    <t xml:space="preserve">11°01'19.0'' N                             74°14'47.0 W             </t>
  </si>
  <si>
    <t xml:space="preserve">11°02'49.3''N
74°13'53.9" W
</t>
  </si>
  <si>
    <t xml:space="preserve">11°02'46.9'' N
74°11'42.1 W             
</t>
  </si>
  <si>
    <t xml:space="preserve">11°01'26.9'' N  
74°12'11.8 W   
</t>
  </si>
  <si>
    <t>Estación fuera de operación</t>
  </si>
  <si>
    <t xml:space="preserve">MATRIZ DE SEGUIMIENTO DEL PLAN DE ACCIÓN
ANEXO No. 1. AVANCE EN LAS METAS FÍSICAS Y FINANCIERAS DEL PLAN DE ACCIÓN  </t>
  </si>
  <si>
    <r>
      <t xml:space="preserve">(1) LINEAS ESTRATEGICAS -
PROGRAMAS - PROYECTOS Y ACTIVIDADES DEL PLAN DE ACCIÓN 2020-2023
(inserte filas cuando sea necesario)
</t>
    </r>
    <r>
      <rPr>
        <b/>
        <sz val="10"/>
        <color indexed="10"/>
        <rFont val="Arial Narrow"/>
        <family val="2"/>
      </rPr>
      <t/>
    </r>
  </si>
  <si>
    <t>META FINANCIERA                                                                                                  PLAN DE ACCION</t>
  </si>
  <si>
    <t xml:space="preserve">(3)                                      
META FISICA ANUAL
(Según unidad de medida)
</t>
  </si>
  <si>
    <t>(4)
AVANCE DE LA META FISICA
(Según unidad de medida y Periodo Evaluado)</t>
  </si>
  <si>
    <t xml:space="preserve">(5)
PORCENTAJE DE AVANCE 
FISICO %
(Periodo Evaluado)
((4/3)*100)
2020
</t>
  </si>
  <si>
    <t>(24) META FINANCIERA DEL PLAN ($)</t>
  </si>
  <si>
    <t>LINEA ESTRATEGICA 1. GENERACIÓN DE CORRESPONSABILIDAD, CONDUCTAS Y ACCIONES CIUDADANAS COMPATIBLES
 CON LA CULTURA DE CONSERVACIÓN DEL MEDIO AMBIENTE Y LOS RECURSOS NATURALES</t>
  </si>
  <si>
    <t>PROGRAMA 1. EDUCACIÓN AMBIENTAL</t>
  </si>
  <si>
    <t>6, 8, 12, 13, 14, 15.</t>
  </si>
  <si>
    <t>1.1 IMPLEMENTACIÓN DE LA POLÍTICA DE EDUCACIÓN AMBIENTAL</t>
  </si>
  <si>
    <t>1.1.1 Fortalecimiento a los comités técnicos municipales y departamental interinstitucionales de educación ambiental - CIDEA</t>
  </si>
  <si>
    <t>Número CIDEA fortalecidos</t>
  </si>
  <si>
    <t>Número</t>
  </si>
  <si>
    <t>Durante el año 2023 se llevaron a cabo treinta y dos (32) encuentros de los Comités Técnicos de Educación Ambiental, donde a través de ejercicios participativos de los diferentes actores se diseñaron y ejecutaron procesos definidos en los Planes de Educación Ambiental – PEAM, articulados a las estrategias de la Política Nacional de Educación Ambiental: Proyectos Ambientales Escolares - PRAE, Proyectos Ciudadanos de Educación Ambiental- PROCEDA y Promoción de la educación ambiental.
Teniendo en cuenta lo anterior, se ejecutó un total de trecientas cuarenta y seis (346) intervenciones en el Departamento del Magdalena, con la participación de los 29 municipios Algarrobo, Aracataca, Ariguaní, Cerro de San Antonio, Chibolo, Ciénaga, Concordia, El Banco, El Piñón, Reten, Fundación, Guamal, Nueva Granada, Pedraza, Pijiño del Carmen, Pivijay, Plato, Pueblo viejo, Remolino, Salamina, Sábanas de San Ángel, San Sebastián de Buenavista, San Zenón. Santa Ana, Santa Bárbara de Pinto, Sitio nuevo, Tenerife Zapayán, Zona Bananera y el Distrito Turístico, Cultural e Histórico de Santa Marta, dando cumplimento al 100% de cobertura del territorio Departamental.</t>
  </si>
  <si>
    <t>functioning</t>
  </si>
  <si>
    <t>personal de planta</t>
  </si>
  <si>
    <t>1.1.2  Asesorar y/o implementar los Proyectos Ambientales Escolares - PRAES de las instituciones educativas en el departamento del Magdalena</t>
  </si>
  <si>
    <t>Número PRAE asesorados y/ o apoyados</t>
  </si>
  <si>
    <t xml:space="preserve">En este año se logró asesorar técnicamente la formulación y acompañamiento en la ejecución de ocho (8) proyectos PRAE de la Institución Educativa Distrital de Bonda zona rural de Santa Marta en la sede principal y siete (7) de sus sedes anexas. Es decir que cada sede ajusto el proyecto a cada característica o contexto particular de su comunidad educativa, por lo que en el proyecto Pedagógico Educativo Institucional – PEI, el cuerpo docente y directivo se comprometió en describir este aspecto para que cada uno de los proyectos sea transversal a la malla curricular ajustado a las necesidades educativo-ambientales de cada sede anexa. </t>
  </si>
  <si>
    <t>contract</t>
  </si>
  <si>
    <t>En ejecución</t>
  </si>
  <si>
    <t xml:space="preserve">2023-CD028
2023-CD057
2023-CD072
2023-CD079
2023-CD073
2023-CD058
2023-CD071
2023-CD093
2023-CD098
2023-CD116
2023-CD113
2023-CD110
2023-CD169
2023-CD300
2023-CD307
2023-CD346
2023-CD345
2023-CD306
2023-CD337
2023-CD353
2023-CD379
2023-CD374
2023-CD387
2023-CD394
2023-CD339
2023-CD423
2023-CD405
2023-CD463
2023-CD471
2023-CD443
2023-CD457
2023-CD447
2023-CD527
</t>
  </si>
  <si>
    <t>1.1.3 Articulación interinstitucional para formulación e implementación de Proyectos Ciudadanos de Educación Ambiental - PROCEDA</t>
  </si>
  <si>
    <t>Número PROCEDA implementados y/o asesorados</t>
  </si>
  <si>
    <t xml:space="preserve">En este año se logró formular y ejecutar once (11) proyectos PROCEDA, logrando superar la meta en más del 100%, estos proyectos se desarrollaron en zona rural de Santa Marta y uno en Zona Bananera. </t>
  </si>
  <si>
    <t>2023-CD293
2023-CD313</t>
  </si>
  <si>
    <t>1.1.4 Brindar acompañamiento técnico a la formulación del Plan de Educación Ambiental Departamental.</t>
  </si>
  <si>
    <t>Número Entes territoriales asesorados</t>
  </si>
  <si>
    <t>1.1.5 Fortalecer la educación ambiental y el desarrollo sostenible a través de las TICS</t>
  </si>
  <si>
    <t>Número Acciones implementadas</t>
  </si>
  <si>
    <t>En año 2023 se hizo uso de las TIC`S para realizar dieciocho (18) actividades de sensibilización ambiental de manera virtual o remota en donde participaron más de 200 personas entre estudiantes, docentes, funcionarios de las alcaldías, otras organizaciones como ICBF, personal de la Defensa Civil Colombiana, Aerocivil y representantes de las comunidades de los siguientes (8) municipios y Distrito: Santa Marta, Ariguaní, Ciénaga, Fundación, Zona Bananera, Plato; Pedraza, y Pivijay. También otros lugares fuera del departamento que se conectaron y estuvieron interesados en participar.</t>
  </si>
  <si>
    <t>Viaticos</t>
  </si>
  <si>
    <t>1.2 IMPLEMENTACIÓN DE ESTRATEGIAS DE PARTICIPACIÓN Y CULTURA AMBIENTAL</t>
  </si>
  <si>
    <t>% avance de las Metas del Proyecto</t>
  </si>
  <si>
    <t>1.2.1 Implementación de dialogo de saberes con comunidades indígenas y afrodescendientes</t>
  </si>
  <si>
    <t>Número Diálogo de saberes implementados</t>
  </si>
  <si>
    <t xml:space="preserve">En cumplimiento de esta actividad, la entidad suscribió los siguientes contratos de prestación de servicios, para su desarrollo en la presente vigencia:
CD 292 de 2023: Prestación de servicio y apoyo logístico para el desarrollo de un encuentro de educación ambiental y dialogo de saberes con las comunidades afrocolombianas de los municipios de El Reten, Aracataca y Fundación, como estrategia de promoción de la educación ambiental y participación ciudadana para el fortalecimiento la cultura ambiental en estas comunidades étnicas del departamento del Magdalena.
CD 343 de 2023: Prestación de servicio y apoyo logístico para el desarrollo de un encuentro de educación ambiental y dialogo de saberes con los pueblos indígenas de la Sierra Nevada De Santa Marta, como estrategia de promoción de la educación ambiental y participación ciudadana para el fortalecimiento la cultura ambiental en estas comunidades étnicas del departamento del Magdalena.
CD 549 de 2023: Prestación de servicio y apoyo logístico para el desarrollo de un encuentro de educación ambiental y dialogo de saberes con los pueblos indígenas de la Sierra Nevada de Santa Marta, como estrategia de promoción de la educación ambiental y participación ciudadana para el fortalecimiento la cultura ambiental en estas comunidades étnicas del departamento del Magdalena.
</t>
  </si>
  <si>
    <t>2023-CD292
2023-CD343</t>
  </si>
  <si>
    <t>1.2.2 Sensibilizar y capacitar a las comunidades e instituciones en temáticas ambiental que promueven el mejoramiento de la cultura ambiental</t>
  </si>
  <si>
    <t xml:space="preserve">Número Personas capacitadas </t>
  </si>
  <si>
    <t xml:space="preserve">En el año 2023 se lograron realizar alrededor de 346 actividades de educación ambiental tanto presenciales como remotas con el uso de las TIC´s para poder llegar a la mayor población posible en el departamento, tal es así que atender a más de tres mil personas de manera presencial y a más de 1600 de manera virtual lo que suma un total de 4600 personas atendidas. Este gran número obedece a menores de edad estudiantes de las instituciones educativas atendidas, las cuales fueron en su gran mayoría de Santa Marta. </t>
  </si>
  <si>
    <t>2023-CD442</t>
  </si>
  <si>
    <t>1.2.3 Identificación y fortalecimiento a Líderes ambientales</t>
  </si>
  <si>
    <t>Número Lideres ambientales identificados y fortalecidos</t>
  </si>
  <si>
    <t>En el marco del total de actividades realizadas en lo que va del año se pudo cumplir con la identificación y fortalecimiento de 150 líderes logrando cumplir con la meta de 150 para un 100%. Estos liderazgos corresponden a estudiantes de las Instituciones educativas como semilleros de futuros liderazgos ambientales, así mismo los participantes de las campañas de educación ambiental que puedo ejecutar la corporación con el apoyo de organizaciones especializadas en temas de educación ambiental, un caso particular lo logrado con nuevos liderazgos más de 100, correspondientes a prestadores de servicios turísticos de playas y pescadores de la ciudad de Santa Marta.</t>
  </si>
  <si>
    <t>1.2.4 Implementación de campañas de educación ambiental</t>
  </si>
  <si>
    <t>Número Campañas implementadas</t>
  </si>
  <si>
    <t>En este año 2023 se llevaron a cabo dos (2) importantes campañas educativo-ambientales en jurisdicción de CORPAMAG. La primera campaña de formación y capacitación ambiental con población habitante en el corregimiento de Bonda denominada “COMUNIDADES MÁS ECOLÓGICAS Y SOSTENIBLES”, tuvo como objetivo mejorar la cultura y adopción de prácticas ambientales adecuadas por parte de las comunidades asentadas en la zona de influencia de la termoeléctrica Termonorte. 
La segunda campaña de formación y capacitación ambiental, se llevó a cabo en el marco de la ejecución del Contrato N° 442 de 2023, con el objeto de Promover Acciones de Educación Ambiental desde El Desarrollo de una Campaña de Sensibilización y Capacitación en Siete (7) Playas de Interés Ambiental de La Zona Marino Costera del Departamento del Magdalena.</t>
  </si>
  <si>
    <t>2023-CD314</t>
  </si>
  <si>
    <t>LINEA ESTRATEGICA 2. PLANIFICACIÓN, MANEJO Y USO SOSTENIBLE DE LOS RECURSOS Y VALORES NATURALES Y CULTURALES</t>
  </si>
  <si>
    <t>PROGRAMA 2. FORTALECIMIENTO DEL DESEMPEÑO AMBIENTAL DE LOS SECTORES PRODUCTIVOS</t>
  </si>
  <si>
    <t>2.1 FORTALECIMIENTO DEL PROGRAMA REGIONAL DE NEGOCIOS VERDES</t>
  </si>
  <si>
    <t>2.1.1 (A)Restructuración de la ventanilla y consolidación del Nodo de Negocios Verdes</t>
  </si>
  <si>
    <t>Porcentaje Ventanilla de negocios verdes reestructurada</t>
  </si>
  <si>
    <t>Durante el 2023 se contó con el apoyo de dos profesionales en marketing, los cuales desarrollaron herramientas, fortalecimientos, actualización de información en la página, redes sociales y gestión de actividades definidas en el Plan de acción del programa para la vigencia 2023, entre otras de acuerdo con los lineamientos del Plan nacional de negocios verdes 2023-2030.</t>
  </si>
  <si>
    <t>2.1.1 (B) Restructuración de la ventanilla y consolidación del Nodo de Negocios Verdes</t>
  </si>
  <si>
    <t>Número Alianzas estratégicas definidas</t>
  </si>
  <si>
    <t>Se cuenta con seis alianzas para fortalecer negocios verdes como Mujer Samaria, RedCreces, Colegio INEM SIMON BOLIVAR, INSU SAS, FUNDEMICROMAG y Universidad Cooperativa de Colombia, actores con los cuales hemos venido adelantando acciones de acuerdo con los proyectos que vienen ejecutando y también como estrategia de posicionamiento, escalamiento y encadenamiento de los negocios verdes, como también actividades de acercamiento con otros aliados como SENA, que permitan consolidar actividades relacionadas con la transición intersectorial en territorio.</t>
  </si>
  <si>
    <t>2.1.2 Fomentar los emprendimientos verdes e inclusivos dentro del territorio regional</t>
  </si>
  <si>
    <t>Número Transferencias metodológicas realizadas</t>
  </si>
  <si>
    <t xml:space="preserve">7 transferencias metodológicas desarrolladas
  Se desarrolló un (1) Bootcamps de manera articulada con la academia como aliado del PRNV, en esta oportunidad se desarrolló con la Universidad Cooperativa de Colombia y contando con la presencia del SENA, donde se ofertaron los programas que fortalecer las capacidades de los emprendimientos y negocios. Esta transferencia de conocimiento se realizó con el fin de cosechar un semillero de negocios verdes dirigido a los estudiantes de los programas de contaduría, comercio exterior, comercio internacional y administración de empresas.
Socialización de transferencia metodológica de emprendimiento verde a líderes del SENA.
Socialización de la ruta del emprendimiento verde a Fedepalma, en el marco de la implementación de la agenda ambiental.
Transferencia metodológica de emprendimiento verde en el municipio de Pueblo Viejo a los integrantes a las 25 personas en el marco del proyecto de adaptación basada en ecosistemas para la protección contra la erosión costera en un clima cambiante suscrito entre la KWF y CORPAMAG. 
</t>
  </si>
  <si>
    <t xml:space="preserve">2.1.3 Implementar acciones de verificación de negocios verdes </t>
  </si>
  <si>
    <t>Número Negocios verdes verificados</t>
  </si>
  <si>
    <t>2.1.4 Implementación del Plan de marketing territorial</t>
  </si>
  <si>
    <t>Porcentaje Plan de marketing implementado</t>
  </si>
  <si>
    <t>-   Se participó en la cuarta versión del Gran Green Business Talks
-   Se logró vincular a 14 negocios verdes en la Red Creces liderada por Fondo Acción
-   Se realizó un mercado campesino en las instalaciones de la Universidad Cooperativa de Colombia
-   Se continúa desarrollando el programa mensual de Ventanilla en acción
-   Participación en ferias como FIMA 2023
-   Desarrollo del Foro de intercambio de experiencias 2023 “Santa Marta, destino turístico, innovador y ambientalmente sostenible”.
-   Se desarrollaron reuniones de trabajo con aliados como el SENA, Cámara de Comercio con el fin de articular acciones.
  - Formulación de propuesta de participación de los negocios verdes en el marco de Bioexpo es innovación 2023.
-   Participación en la reunión de activación del Comité departamental de SAN seguridad alimentaria y nutrición.
 - Entre otras actividades</t>
  </si>
  <si>
    <t>2.1.5 (A)Formulación e implementación del Plan departamental de negocios verdes</t>
  </si>
  <si>
    <t xml:space="preserve">Número Plan departamental de negocios verdes formulado </t>
  </si>
  <si>
    <t>2.1.5 (B)Formulación e implementación del Plan departamental de negocios verdes</t>
  </si>
  <si>
    <t>Porcentaje Plan departamental de negocios verdes  implementado</t>
  </si>
  <si>
    <t>En lo concerniente a esta actividad, se cuenta con un documento de Plan departamental de negocios verdes, sin embargo este documento debe armonizarse con el Plan nacional de negocios vedes 2022-2030, actividad que se adelantara en el próximo PAI 2024-2027 de acuerdo con los instrumentos que se encuentran en elaboración por parte de la Oficina Nacional de negocios verdes y que permitirá definir la hoja de ruta para promover, fortalecer, entre otras acciones cada una de las tipologías definidas en el Plan nacional y planes regionales en construcción. Se avanza en su implementación de acuerdo con las actividades planificadas en el Plan de acción del PRNV.</t>
  </si>
  <si>
    <t>2.2 IMPLEMENTACIÓN DE ESTRATEGIAS PARA LA SOSTENIBILIDAD AMBIENTAL DE LA CIÉNAGA GRANDE DE SANTA MARTA</t>
  </si>
  <si>
    <t>2.2.1 Apoyar en el Fortalecimiento de la capacidad productiva de las asociaciones de pescadores y agricultores en la CGSM</t>
  </si>
  <si>
    <t>null</t>
  </si>
  <si>
    <t xml:space="preserve">2.2.2 Implementar proyectos productivos sostenibles </t>
  </si>
  <si>
    <t>Número Proyectos implementados</t>
  </si>
  <si>
    <t>La Corporación en cumplimiento de esta actividad, durante la presente vigencia se celebró dos contratos para la implementación de los proyectos productivos.</t>
  </si>
  <si>
    <t>2.3 IMPLEMENTACIÓN DE LA POLÍTICA AMBIENTAL PARA LA GESTIÓN INTEGRAL DE RESIDUOS O DESECHOS PELIGROSOS</t>
  </si>
  <si>
    <t>2.3.1 Actualizacion del plan de gestion integral de residuos peligrosos 2020-2030</t>
  </si>
  <si>
    <t>Porcentaje Documento elaborado</t>
  </si>
  <si>
    <t>2.3.2 Implementación del plan de gestion integral de residuos peligrosos 2020-2030</t>
  </si>
  <si>
    <t>Porcentaje Documento implementado</t>
  </si>
  <si>
    <t xml:space="preserve">Se finalizaron los ajustes al documento correspondiente al “Plan de Gestión Integral de Residuos Peligrosos - PGIRESPEL 2021-2030”  los ajustes se realizaron considerando los lineamientos y plan de acción establecidos por el Minambiente, de acuerdo a la Política ambiental para la gestión integral de residuos peligrosos y Plan de Acción 2022-2030, la cual fue aprobada el 21 de abril de 2022 por el Ministerio de Ambiente y Desarrollo Sostenible. </t>
  </si>
  <si>
    <t>2.3.3 Brindar acompañamiento a los sectores productivos en la gestión de residuos Posconsumo</t>
  </si>
  <si>
    <t>Número Sectores productivos con acompañamiento anual</t>
  </si>
  <si>
    <t xml:space="preserve">En cuanto a la presente actividad, se han desarrollado las siguientes acciones:
- CAPACITACIÓN RESIDUOS PELIGROSOS Y RESIDUOS POSCONSUMO CENTRO VACACIONAL CENTENARIO POLICIA NACIONAL 
- SENSIBILIZACIÓN SOBRE RESIDUOS POSCONSUMO DIRIGIDA A ESTABLECIMIENTOS UBICADOS EN MINCA
- CAPACITACIÓN VIRTUAL RESIDUOS PELIGROSOS Y PLATAFORMA REGISTRO DE GENERADORES DE RESIDUOS PELIGROSOS
- SENSIBILIZACIÓN MANEJO DE ENVASES VACÍOS DE AGROQUÍMICOS EN INSTALACIONES DE LA ALCALDÍA DE PIVIJAY
- REALIZACIÓN II JORNADA DE RECOLECCIÓN EXCLUSIVA DE ENVASES DE AGROQUÍMICOS EN EL DEPARTAMENTO DEL MAGDALENA LOS DÍAS 10 y 11 DE MAYO DE 2023
- MESA DE TRABAJO FEDEPALMA
</t>
  </si>
  <si>
    <t>2.3.4 Efectuar control y seguimiento a generadores y empresas gestoras RESPEL</t>
  </si>
  <si>
    <t>Porcentaje Control y seguimiento realizado a generadores de RESPEL</t>
  </si>
  <si>
    <t xml:space="preserve">En cumplimiento de esta actividad, se realizaron las siguientes acciones:
- REUNIÓN PLANEACIÓN ESTRATÉGICA PARA EL SEGUIMIENTO AL CUMPLIMIENTO DE LA SENTENCIA T-606 DE 2015 DEL PARQUE NACIONAL NATURAL TAYRONA
- PARTICIPACIÓN COMITÉ DEPARTAMENTAL DE CONSUMO Y CONTROL DE LA OFERTA ILICITA DE ESTUPEFACIENTES
- ASISTENCIA TECNICA SUSTANCIAS QUIMICAS EN SENTENCIA T 343 /22 SECRETARÍA DE SALUD
- APLICATIVOS DEL SISTEMA DE INFORMACIÓN AMBIENTAL DE COLOMBIA– SIAC: RESPEL Y RUA MANUFACTURERO
- 23 VISITAS DE CONTROL Y SEGUIMIENTO A LOS ESTABLECIMIENTOS GENERADORES DE RESIDUOS Y/O DESECHOS PELIGROSOS
- REGISTRO ÚNICO AMBIENTAL-RUA PARA EL SECTOR MANUFACTURERO
</t>
  </si>
  <si>
    <t>2.3.5 Efectuar control y seguimiento a los propietarios de equipos o desechos que consistan, contengan o estén contaminados con Bifenilos Policlorados (PCB).</t>
  </si>
  <si>
    <t>Porcentaje Control y seguimiento realizado a generadores de PCB</t>
  </si>
  <si>
    <t xml:space="preserve">En el marco del cumplimiento de esta actividad, durante el primer semestre de 2023 se llevaron a cabo las siguientes acciones:
- REUNIÓN PCB
- FORO “SOLUCIONES TÉCNICAS A LOS BIFENILOS POLICLORADOS”
- MESA REGIONAL DE PCB
- ASISTENCIA TALLER TEÓRICO PRÁCTICO BUENAS PRÁCTICAS EN LA GESTIÓN DE PCB
</t>
  </si>
  <si>
    <t xml:space="preserve">2.3.6 Fomentar la Economía Circular en la Agenda Departamental de Competitividad </t>
  </si>
  <si>
    <t>Número Participación Agenda Departamental Economía Circular</t>
  </si>
  <si>
    <t>2.4 AUTORIDAD AMBIENTAL Y ADMINISTRACIÓN DE LOS RECURSOS NATURALES</t>
  </si>
  <si>
    <t>2.4.1 Gestión de los procesos sancionatorios</t>
  </si>
  <si>
    <t>2.4.2 Gestión de trámites ambientales</t>
  </si>
  <si>
    <t>Porcentaje Tiempo promedio de trámite para la resolución de autorizaciones ambientales otorgadas por la corporación</t>
  </si>
  <si>
    <t xml:space="preserve">2023-CD026
2023-CD025
2023-CD039
2023-CD040
2023-CD043
2023-CD047
2023-CD048
2023-CD063
2023-CD076
2023-CD068
2023-CD067
2023-CD069
2023-CD056
2023-CD054
2023-CD062
2023-CD086
2023-CD106
2023-CD074
2023-CD083
2023-CD078
2023-CD080
2023-CD095
2023-CD089
2023-CD091
2023-CD097
2023-CD099
2023-CD103
2023-CD081
2023-CD085
2023-CD108
2023-CD102
2023-CD128
2023-CD118
2023-CD131
2023-CD136
2023-CD135
2023-CD129
2023-CD133
2023-CD140
2023-CD125
2023-CD150
2023-CD157
2023-CD159
2023-CD158
2023-CD149
2023-CD151
2023-CD148
2023-CD155
2023-CD164
2023-CD168
2023-CD173
2023-CD174
2023-CD172
2023-CD175
2023-CD179
2023-CD153
2023-CD191
2023-CD205
2023-CD214
2023-CD216
2023-CD219
2023-CD222
2023-CD226
2023-CD235
2023-CD236
2023-CD237
2023-CD238
2023-CD247
2023-CD244
2023-CD245
2023-CD275
2023-CD280
2023-CD291
2023-CD338
2023-CD304
2023-CD354
2023-CD361
2023-CD365
2023-CD370
2023-CD344
2023-CD348
2023-CD349
2023-CD342
2023-CD347
2023-CD432
2023-CD408
2023-CD415
2023-CD416
2023-CD417
2023-CD421
2023-CD422
2023-CD428
2023-CD429
2023-CD455
2023-CD424
2023-CD411
2023-CD373
2023-CD371
2023-CD363
2023-CD375
2023-CD368
2023-CD369
2023-CD388
2023-CD376
2023-CD409
2023-CD399
2023-CD402
2023-CD403
2023-CD377
2023-CD390
2023-CD396
2023-CD397
2023-CD398
2023-CD401
2023-CD406
2023-CD407
2023-CD413
2023-CD395
2023-CD364
2023-CD426
2023-CD454
2023-CD459
2023-CD475
2023-CD458
2023-CD490
2023-CD479
2023-CD511
2023-CD451
2023-CD465
2023-CD439
2023-CD441
2023-CD448
2023-CD449
2023-CD450
2023-CD467
2023-CD425
2023-CD427
2023-CD437
2023-CD461
2023-CD433
2023-CD436
2023-CD491
2023-CD499
2023-CD452
2023-CD453
2023-CD530
2023-CD532
2023-CD533
2023-CD521
</t>
  </si>
  <si>
    <t>2.4.3 Seguimiento a autorizaciones ambientales</t>
  </si>
  <si>
    <t>Porcentaje Autorizaciones ambientales con seguimiento</t>
  </si>
  <si>
    <t>2.4.4. Seguimiento a los PSMV</t>
  </si>
  <si>
    <t>PorcentajePlanes de Saneamiento y Manejo de Vertimientos (PSMV) con seguimiento</t>
  </si>
  <si>
    <t>2.4.5. Seguimiento a los PUEAA</t>
  </si>
  <si>
    <t>Porcentaje Programas de Uso Eficiente y Ahorro del Agua (PUEAA) con seguimiento</t>
  </si>
  <si>
    <t>2.4.6. Seguimiento a los PGIRS</t>
  </si>
  <si>
    <t>Porcentaje Planes de Gestión Integral de Residuos Sólidos (PGIRS) con seguimiento</t>
  </si>
  <si>
    <t>2.4.7 Implementación de alianzas interinstitucionales para el ejercicio de la autoridad ambiental</t>
  </si>
  <si>
    <t>Número Alianzas implementadas</t>
  </si>
  <si>
    <t>Alianza INVEMAR y CORPAMAG: Al finalizar el primer semestre del 2023 se firmó el Convenio Interadministrativo No. 271 de 2023 celebrado entre la Corporación Autónoma Regional del Magdalena - CORPAMAG y el Instituto de Investigaciones Marinas y Costeras “José Benito Vives de Andréis” - INVEMAR cuyo objeto correspondió a “Aunar esfuerzos técnicos y financieros entre el INVEMAR y CORPAMAG, para evaluar las condiciones ambientales de los ecosistemas de la zona costera del departamento del Magdalena orientadas a generar insumos técnicos y recomendaciones para la gestión y protección de los ecosistemas de la zona costera en jurisdicción de CORPAMAG”. 
De otro lado, la alianza que se celebra con Inversiones Marina Turística S.A. cuyo beneficiario directo  es la Estación de Guardacostas de Santa Marta se encuentra pendiente por realizar en el segundo semestre del 2023.</t>
  </si>
  <si>
    <t>2023-CD271</t>
  </si>
  <si>
    <t>2.5 GESTIÓN SOSTENIBLE DEL SUELO</t>
  </si>
  <si>
    <t>2.5.1 Implementación acciones de la Política para la gestión sostenible del suelo</t>
  </si>
  <si>
    <t>La Corporación en cumplimiento de esta actividad, durante la presente vigencia socializó con líderes del corregimiento de San José de las Casitas, municipio de Remolino Magdalena, el inicio de las actividades de mantenimiento de reforestación en las márgenes de los caños tributarios Renegado y Condazo, los cuales hacen parte de las acciones previstas en el desarrollo de las obras técnicas para la recuperación del sector occidental de la Ciénaga Grande de Santa Marta.
De igual forma, la Corporación con aportes del Instituto Nacional de Vías INVIAS, inicio las obras de mantenimiento hidráulico en el Caño Clarín Viejo, corregimiento de Palermo, municipio de Sitio nuevo, como aporte a la recuperación del ecosistema del Vía Parque Isla Salamanca, Ciénaga Grande de Santa Marta.</t>
  </si>
  <si>
    <t>2.5.2 Implementar acciones de recuperación y/o rehabilitación de suelos degradados en áreas priorizadas del departamento del Magdalena</t>
  </si>
  <si>
    <t>2.6 GESTIÓN INTEGRAL DE LA CALIDAD DEL AIRE</t>
  </si>
  <si>
    <t xml:space="preserve">2.6.1 Operativizar el Sistema de Vigilancia de la Calidad del Aire - SVCA </t>
  </si>
  <si>
    <t>Número Redes y estaciones de monitoreo en operación</t>
  </si>
  <si>
    <t>En cumplimiento de esta actividad, se tomaron las muestras en las estaciones de monitoreo, análisis de laboratorio y reporte de resultados de calidad del aire en el área de cobertura del Sistema de Vigilancia de la Calidad del Aire - SVCA, de acuerdo con las directrices, métodos y procedimientos establecidos en el Protocolo para el Monitoreo y Seguimiento de la Calidad del Aire adoptado por el MADS mediante la Resolución No. 650 de 2010.</t>
  </si>
  <si>
    <t xml:space="preserve">2023-CD476
2023-CD478
2023-CD031
2023-CD051
2023-CD070
2023-CD075
2023-CD107
2023-CD122
2023-CD121
2023-CD142
2023-CD144
2023-CD145
2023-CD165
2023-CD167
2023-CD160
2023-CD215
2023-CD250
2023-CD319
2023-CD317
2023-CD318
2023-CD362
2023-CD366
2023-CD367
2023-CD391
2023-CD392
2023-CD393
2023-CD431
2023-CD321
2023-CD477
</t>
  </si>
  <si>
    <t>2.6.2 Automatización del Sistema de Vigilancia de la Calidad del Aire - SVCA</t>
  </si>
  <si>
    <t>Proyecto Formulado</t>
  </si>
  <si>
    <t>2.6.3 Implementar acciones para la disminución de los niveles de ruido en zonas criticas</t>
  </si>
  <si>
    <t>Número Operativos de Control y seguimiento a niveles de ruido</t>
  </si>
  <si>
    <t>En cumplimiento de esta actividad, la Oficina del Laboratorio Ambiental de Corpamag, llevo a cabo la calibraron de los equipos de medición y se realizaron los tres (3) operativos de control de ruido programados.</t>
  </si>
  <si>
    <t>2.6.4 Evaluación de parámetros contaminantes de la calidad del aire, que inciden en la salud pública y los recursos naturales</t>
  </si>
  <si>
    <t>Porcentaje Puntos de monitoreo del Sistemas de Vigilancia y Calidad del Aire con cumplimiento normativo</t>
  </si>
  <si>
    <t xml:space="preserve">Se tomaron y analizaron 673 muestras de las 693 muestras programadas para este periodo, que corresponden al 97% de la meta, el Protocolo para el Monitoreo y Seguimiento de la Calidad del Aire adoptado por el MADS mediante la Resolución No. 650 de 2010 establece que para que el monitoreo sea válido debe cumplir mínimo con el 75% de la representatividad temporal anual en todo el Sistema de Vigilancia.
</t>
  </si>
  <si>
    <t>PROGRAMA 3. CONSERVACIÓN DE LA BIODIVERSIDAD Y SUS SERVICIOS ECOSISTÉMICOS</t>
  </si>
  <si>
    <t>6, 12, 13, 14, 15.</t>
  </si>
  <si>
    <t>3.1 RESTAURACIÓN DE ECOSISTEMAS Y ÁREAS DEGRADADAS</t>
  </si>
  <si>
    <t>3.1.1 Restauración, protección y conservación de áreas estratégicas para la regulación hídrica</t>
  </si>
  <si>
    <t xml:space="preserve">Hectáreas Áreas de ecosistemas en restauración, rehabilitación y reforestación </t>
  </si>
  <si>
    <t xml:space="preserve">Hectáreas </t>
  </si>
  <si>
    <t>En cumplimiento de esta actividad, durante la presente vigencia se reporta un avance del 100% de la meta programada, logrando 92 ha.  
Para mas informacion, ver tabla 7 Acumulado Reforestacion contrato SAMC 007-2020 del Informe de Gestion 2023 I-SEM</t>
  </si>
  <si>
    <t>SAMC-007 2020</t>
  </si>
  <si>
    <t>3.1.2 Establecimiento y mantenimiento de árboles en el departamento</t>
  </si>
  <si>
    <t xml:space="preserve">Número Árboles sembrados  </t>
  </si>
  <si>
    <t>Número Árboles</t>
  </si>
  <si>
    <t>2023-MC004</t>
  </si>
  <si>
    <t>3.2 RECUPERACIÓN Y PROTECCIÓN DE ESPECIES</t>
  </si>
  <si>
    <t>3.2.1 Atención, Valoración y Rehabilitacion de Fauna Silvestre continental y marina</t>
  </si>
  <si>
    <t>Porcentaje Atención y valoración de la fauna recibida</t>
  </si>
  <si>
    <t>Hasta finales de Octubre del 2023, fueron recibidos, atendidos y valorados 2.276 ejemplares vivos, 14.390 subproductos en huevos correspondiendo a: 1.207 huevos de Caiman crocodilus fuscus, 02 de Vanellus chilensis, 50 de Trachemys callirostris, 13.131 de Iguana iguana; como también se recibieron 140 kg de aletas de tiburón la de fauna silvestre, en el Centro de Atención y Valoración de Fauna Silvestre - CAVFS de CORPAMAG, se entendieron en el periodo que corresponde del día 01 de enero al 30 de Octubre, 807 casos de atención de fauna silvestre y sus productos, de estos casos, 57 decomisos realizados por la Policía Nacional, 125 casos de rescate y los demás casos corresponden a 338 entregas voluntarias realizadas por la comunidad.</t>
  </si>
  <si>
    <t>3.2.2 Implementar acciones para fortalecimiento del Centro de Atención y Valoración de Fauna Silvestre y el Centro de Atención, Valoración y Rehabilitación de la fauna silvestre marina del Magdalena- CAVR</t>
  </si>
  <si>
    <t xml:space="preserve">Para el año 2023, se registra un total de 894 ejemplares que se encuentran en proceso de rehabilitación, 69 animales vivos de fauna marina rescatados que son atendidos, valorados y rehabilitados, y 288 ejemplares que fueron liberados. En los procesos de liberación realizados para este año, se incluyeron todos los ejemplares de neonatos recibidos durante el año 2022 que alcanzaron la talla y el peso adecuado para poder ser liberados. Adicionalmente, se realizaron las actividades de registro de ingresos, bases de datos e informes. </t>
  </si>
  <si>
    <t xml:space="preserve">2023-MC004
2023-CD223
2023-CD243
2023-MC010
</t>
  </si>
  <si>
    <t>3.2.3 Apoyar la implementación de viveros forestales regionales</t>
  </si>
  <si>
    <t>Número Viveros forestales regionales apoyados</t>
  </si>
  <si>
    <t>Vivero en el marco de la ejecución del proyecto "Implementación de acciones para la conservación de la biodiversidad en áreas ambientales estratégicas del municipio de Aracataca pertenecientes a la cuenca media del rio fundación magdalena"</t>
  </si>
  <si>
    <t xml:space="preserve">3.2.4 Implementación de medidas de conservación y de manejo a especies amenazadas </t>
  </si>
  <si>
    <t xml:space="preserve">Porcentaje Especies amenazadas con medidas de conservación y manejo </t>
  </si>
  <si>
    <t xml:space="preserve">la Corporación junto a la Fundación CIM Caribe realizan la alianza con convenio de asociación No. 206 de 2023 el cual tiene como objetivo: “Aunar esfuerzos para estructurar, fortalecer y definir proyectos, programas y estrategias complementarias de conservación dentro de un marco de colaboración entre las partes que permitan contribuir en la conservación, protección, manejo, restauración, monitoreo e investigación de la biodiversidad marina, sus ecosistemas estratégicos en las áreas marino-costeras del departamento del Magdalena”
Durante el 2023 se adelantaron 29 operativos de control y prevención al tráfico de fauna y flora silvestre en diferentes lugares del Departamento. De los operativos realizados, siete (7) fueron adelantados a través del Comité́ Interinstitucional de Flora y Fauna del Magdalena – CIFFAM, los cuales estuvieron coordinados con las alcaldías de Ciénaga y Pueblo viejo en rutas de tráfico identificadas, otros se adelantaron en Pivijay y Tucurinca sobre la comercialización de carne de monte. Continuando con el ejercicio, se priorizaron zonas que, de acuerdo con los antecedentes y las denuncias recibidas ante la Corporación, se realizó operativos, actividades de sensibilización y educación en restaurantes para prevenir la comercialización de carne de monte. </t>
  </si>
  <si>
    <t>3.2.5 Implementación de medidas de prevención, control y de manejo a especies invasoras</t>
  </si>
  <si>
    <t xml:space="preserve">Porcentaje Especies invasoras con medidas de prevención, control y manejo </t>
  </si>
  <si>
    <t xml:space="preserve">Caracol Africano:
A continuación, se describe las actividades, lugar, personas sensibilizadas e individuos recolectados durante el 2023: 
Mayo: 
-Capacitación a la comunidad en control y recolección del caracol gigante africano (Corregimiento de Minca, 45 personas sensibilizadas y 0 individuos recolectados)
--Información, educación y comunicación sobre la prevención y control del caracol gigante africano y acompañamiento a la comunidad en recolección de caracol gigante africano en vereda Milagro Verde (Minca, 95 Personas sensibilizadas y 296 Individuos recolectados).
Junio:
- Información, educación y comunicación sobre la prevención y control del caracol gigante africano y acompañamiento a la comunidad en recolección de caracol gigante africano en Corregimiento Palmor (Palmor, 43 Personas, 15 Individuos)
- Capacitación de manera virtual a los voluntarios de la defensa civil del Departamento del Magdalena en todos los temas relacionados con el caracol gigante africano, con el fin de aumentar la red de apoyo en la identificación de los lugares en donde hay presencia del mismo, así como para fortalecer las acciones de educación y recolección de la especie en el entorno comunitario (Virtual, 38 personas y 0 individuos).
Pez Leon:
</t>
  </si>
  <si>
    <t>3.3 RECUPERACIÓN, MANTENIMIENTO Y CONSERVACIÓN DE LA CIÉNAGA GRANDE DE SANTA MARTA - CGSM</t>
  </si>
  <si>
    <t xml:space="preserve">3.3.1 Recuperación, conservación y mantenimiento de los caños de la Ciénaga Grande de Santa Marta </t>
  </si>
  <si>
    <t>Número Acciones realizadas</t>
  </si>
  <si>
    <t xml:space="preserve">OBRAS:
1. Obras de Recuperación y mantenimiento, mediante de Caños secundarios deltaico Estuarino Ciénaga Grande de Santa Marta: Su ejecución se lleva a cabo por medio del Contrato de Obra N° 093 de 2014 y Contrato de Interventoría N° 097 de 2014, con un plazo de ejecución de 15 años contados a partir del año 2016. Las obras programadas para esta vigencia fueron iniciadas en el mes de abril de 2023, logrando un 100% en el dragado hidraulico caño Guayacanes y un 9.3% en el dragado mecanico caño El Tambor.
2. Mantenimiento caños y ríos que alimentan la Ciénaga Grande de Santa Marta:  Su ejecución se lleva a cabo por medio del Contrato de Obra N°310 de 2018 y Contrato de Interventoría N° 320 de 2018, con un plazo de ejecución de 13 años contados a partir del año 2019. Para la vigencia 2023, se lleva un avance del 29.34 de dragado hidraulico de los caño Marquez - señora y caño la ceja.
3. Obras para la recuperación del sector suroccidental de la CGSM
- Proyecto Restauración hidráulica y ambiental de tributarios del sector occidental de la CGSM en el departamento del Magdalena - A la fecha el presente proyecto se encuentra finalizado desde el pasado 10 de abril de 2023.
- Proyecto Restauración del Caño Hondo como aporte a la recuperación del ecosistema de la CGSM, departamento del Magdalena - A la fecha el presente proyecto se encuentra en ejecución y con fecha de terminación 10 de noviembre de 2023. Ahora bien, con las actividades ejecutadas para este proyecto durante el periodo del presente informe, registraría para el mes de ejecución un avance físico del 4,98% y para el proyecto en general un avance físico acumulado del 58,19%.
- Proyecto Restauración ambiental del Caño Martinica como aporte a la recuperación del ecosistema de la CGSM, departamento del Magdalena.
4. Obras de mantenimiento hidráulico del Caño Clarín Viejo como aporte a la recuperación del Ecosistema del Vía Parque Isla Salamanca en el departamento del Magdalena: Su ejecución se lleva a cabo por medio del LP N°008 de 2022 y CM N°005-2022, con un plazo de ejecución de 4 meses s contados a partir de enero 25 de 2023. 
FORMULACION DE PROYECTOS:
1. Proyecto “RESTAURACION HIDRAULICA Y AMBIENTAL DE LOS CAÑOS TORNO, ALIMENTADOR Y ALMENDROS EN EL DEPARTAMENTO DEL MAGDALENA”
2. Proyecto: “RESTAURACIÓN AMBIENTAL DE LA SEGUNDA ETAPA DEL CAÑO MARTINICA COMO APORTE A LA RECUPERACIÓN DEL ECOSISTEMA DE LA CGSM, DEPARTAMENTO DEL MAGDALENA”
3. Proyecto: RESTAURACIÓN HIDRÁULICA Y AMBIENTAL DEL CAÑO AGUAS NEGRAS EN EL MUNICIPIO DE SITIONUEVO, DEPARTAMENTO DEL MAGDALENA.
4. Proyecto: RESTAURACIÓN Y RECUPERACIÓN HIDRÁULICA DEL RÍO ARACATACA EN EL DEPARTAMENTO DEL MAGDALENA
</t>
  </si>
  <si>
    <t xml:space="preserve">2014-93
2018-310
2018-320
2014-97
2018-320
</t>
  </si>
  <si>
    <t xml:space="preserve">3.3.2 Monitoreo de las condiciones ambientales de la Ciénaga Grande de Santa Marta </t>
  </si>
  <si>
    <t>Número Monitoreos anuales realizados</t>
  </si>
  <si>
    <t xml:space="preserve"> Monitoreo de las condiciones ambientales y los cambios estructurales y funcionales de las comunidades vegetales y de los recursos pesqueros durante la rehabilitación de la Ciénaga Grande de Santa Marta. Volumen 21 (2022)</t>
  </si>
  <si>
    <t xml:space="preserve">2014-40
2018-317
</t>
  </si>
  <si>
    <t>3.4 ÁREAS PROTEGIDAS Y OTRAS ESTRATEGIAS COMPLEMENTARIAS PARA LA CONSERVACIÓN</t>
  </si>
  <si>
    <t>3.4.1 Implementación de acciones priorizadas en el marco del sistema de áreas protegidas y otras estrategias complementarias para la conservación</t>
  </si>
  <si>
    <t xml:space="preserve">En 2023, se actualizó información de la Herramienta de Efectividad de Manejo de las áreas protegida del Distrito Regional de Manejo Integrado Complejo Cenagoso de Zárate, Malibú, Veladero, de la Reserva Forestal Protectora Nacional Cuenca Alta del Rio Jirocasaca y del Distrito Regional de Manejo Integrado Complejo Cenagoso de Zapatosa, este último realizado conjuntamente con CORPOCESAR.
Participación en la Mesa Técnica Interinstitucional de la Ciénaga Grande de Santa Marta, conformada por el Ministerio de Ambiente y Desarrollo Sostenible, Parques Nacionales Naturales, INVEMAR, CORPAMAG, CRA, BARRANQUILLA VERDE, Gobernación del Magdalena y las Universidades del Magdalena y del Atlántico, con la finalidad de dar continuidad al proceso de actualización del Plan de Manejo del sitio Ramsar Sistema Delta Estuarino del río Magdalena Ciénaga Grande de Santa Marta.  </t>
  </si>
  <si>
    <t>3.4.2. Implementación de acciones de los Planes de Manejo de las áreas protegidas Regionales</t>
  </si>
  <si>
    <t>- Se actualizó el proyecto: “RECUPERACIÓN DE LOS SERVICIOS ECOSISTÉMICOS DEL DRMI COMPLEJO CENAGOSO ZÁRATE, MALIBU, VELADERO, EN LOS CORREGIMIENTOS DE CERRO GRANDE, AGUAS VIVAS, CUNDINAMARCA Y LAS PALMAS, DE LOS MUNICIPIOS DE PLATO Y SANTA BARBARA DE PINTO – MAGDALENA” el cual fue presentado a la convocatoria del Presupuesto General de la Nación –PGN, vigencia 2024.
- Implementación de acciones en el área protegida – Distrito Regional de Manejo Integrado Complejo Cenagoso Zárate, Malibú, Veladero.
1.Se fortalecio la capacidad de gestión administrativa y operativa del equipo de trabajo de las Sedes que hacen parte del DRMI, Humedales del Sur y Valles y Colinas del Ariguaní como también, de las autoridades administrativas de Plato y Santa Bárbara de Pinto, se llevó a cabo una serie de reuniones y talleres.
2. Se trabajó en la identificación de espacios de participación para las diversas actividades a desarrollar en el área protegida DRMI – CC ZMV, contando con la asistencia activa de las alcaldías de Santa Bárbara de Pinto y de Plato y de los funcionarios de ambas Sedes.
3. Se viene trabajando en una estrategia para la identificación en terreno del DRMI – CC ZMV por parte de los locales y foráneos y se dará inicio con la creación de un código QR donde se pueda acceder a información sobre el área protegida.
4. Se llevó a cabo el intercambio de experiencia de la Asociación de Promotores Ambientales de Janeiro (corregimiento de San Zenón) – APROAJAN.</t>
  </si>
  <si>
    <t>3.4.3. Formular el Plan de Manejo del área protegida Distrito Regional de Manejo Integrado Complejo Cenagoso Zapatosa.</t>
  </si>
  <si>
    <t>Número Plan de Manejo formulado</t>
  </si>
  <si>
    <t>3.4.4. Formular el Portafolio de áreas prioritarias para la conservación y compensación en la jurisdicción de CORPAMAG</t>
  </si>
  <si>
    <t>Número Documento elaborado</t>
  </si>
  <si>
    <t xml:space="preserve">La Corporación Autónoma Regional del Magdalena, sostuvo con el Instituto de Investigación de Recursos Biológicos Alexander von Humboldt, reuniones para concertar sobre la posibilidad de trabajar en la elaboración del portafolio de áreas prioritarias para la conservación y compensación. En estas reuniones se discutió el alcance del proyecto, la metodología a emplear y la formalización de la alianza mediante un convenio. Así mismo, se analizó la alternativa de formular una metodología flexible con criterios e insumos clave, que permita analizar áreas específicas según el caso y la finalidad de la conservación o compensación, sin contar con un mapa estático de áreas prioritarias para la conservación y compensación.
Contamos con un análisis preliminar de los posibles criterios e insumos a utilizar, guiado por el Instituto de Investigación de Recursos Biológicos Alexander von Humboldt a través del taller "Priorización de Áreas Complementarias de Conservación basada en Conectividad y Cambio Climático". 
</t>
  </si>
  <si>
    <t>PROGRAMA 4. GESTIÓN INTEGRAL DEL RECURSO HIDRICO</t>
  </si>
  <si>
    <t>6, 14.</t>
  </si>
  <si>
    <t>4.1 PLANIFICACIÓN Y MANEJO DEL RECURSO HÍDRICO</t>
  </si>
  <si>
    <t>4.1.1.(A) Formular y adoptar Planes de Ordenamiento del Recurso Hídrico - PORH en corrientes priorizadas del departamento</t>
  </si>
  <si>
    <t xml:space="preserve">Número Cuerpos de agua priorizados para planes de ordenamiento del recurso hídrico (PORH)  </t>
  </si>
  <si>
    <t>4.1.1.(B) Formular y adoptar Planes de Ordenamiento del Recurso Hídrico - PORH en corrientes priorizadas del departamento</t>
  </si>
  <si>
    <t xml:space="preserve">Número Cuerpos de agua con planes de ordenamiento del recurso hídrico (PORH) adoptados </t>
  </si>
  <si>
    <t>4.1.2 Formular Planes de Ordenación y Manejo de Cuencas - POMCA en el departamento</t>
  </si>
  <si>
    <t xml:space="preserve">Porcentaje Formulación y/o ajuste de los Planes de Ordenación y Manejo de Cuencas (POMCAS), Planes de Manejo de Acuíferos (PMA) y Planes de Manejo de Microcuencas (PMM) </t>
  </si>
  <si>
    <t>En este periodo se presentó el proyecto “FORMULACIÓN DEL PLAN DE ORDENACIÓN Y MANEJO DE LA CUENCA HIDROGRÁFICA - POMCA RÍO ARIGUANÍ SUBZONA HIDROGRÁFICA SZH 2804, DEPARTAMENTO DEL MAGDALENA” para solicitud de recursos del presupuesto general de la nación – PGN. Actualmente la propuesta de proyecto de formulación del POMCA se encuentra en fase de corrección para su posterior revisión por parte del equipo de la oficina de planeación del Ministerio de Ambiente y Desarrollo Sostenible, el cual una vez sea viable, se buscará la manera de tramitar recursos para el mismo.</t>
  </si>
  <si>
    <t>4.1.3 Formular Planes de Manejo de Acuíferos - PMA</t>
  </si>
  <si>
    <t xml:space="preserve">Es así como esta entidad, en el marco de sus funciones presentó ante el Ministerio de Ambiente y Desarrollo Sostenible el proyecto “FORMULACIÓN DEL PLAN DE MANEJO AMBIENTAL PMAA DEL ACUÍFERO SAC 1.6 CIÉNAGA - FUNDACIÓN, DEPARTAMENTO DEL MAGDALENA” para solicitud de recursos del presupuesto general de la nación – PGN. Actualmente la propuesta de proyecto se encuentra en una segunda evaluación por parte del equipo técnico de la Oficina Asesora de Planeación de este ministerio con el fin de obtener concepto de viabilidad que permita la asignación de recursos para llevar a cabo la formulación de dicho instrumento.  </t>
  </si>
  <si>
    <t>4.1.4 Implementar Planes Operativos de los POMCA adoptados en el departamento</t>
  </si>
  <si>
    <t xml:space="preserve">Porcentaje Planes de Ordenación y Manejo de Cuencas (POMCAS), Planes de Manejo de Acuíferos (PMA) y Planes de Manejo de Microcuencas (PMM) en ejecución </t>
  </si>
  <si>
    <t xml:space="preserve">se presenta la ejecución y finalización del contrato Contrato 293 del 28 de enero de 2022 el cual tiene por objeto: “PRESTACIÓN DE SERVICIOS PROFESIONALES PARA REALIZAR LA EJECUCIÓN DE ACCIONES PARA LA IMPLEMENTACIÓN DE LOS PLANES OPERATIVOS DE LOS POMCAS SZH 1501, NSS 2906-01 Y SZH 2907 FORMULADOS Y ADOPTADOS POR CORPAMAG RELACIONADAS CON EL PROGRAMA DE “FORTALECIMIENTO DE LA CAPACIDAD INSTITUCIONAL PARA LA GESTIÓN DE LA INFORMACIÓN AMBIENTAL:
I. Identificación de las áreas estratégicas para la regulación hídrica.
II.   Caracterización de la producción hídrica de Caracterización de la producción hídrica de las áreas identificadas. 
A. Cálculo producción hídrica actual de la cuenca. 
B. Determinación de las principales causas de los desequilibrios en las zonas identificadas como áreas estratégicas para la regulación hídrica. 
C. Reconocimiento en campo e identificación de 27 sitios para medición de caudales.
D. Levantamiento en campo de aforos líquidos de caudal y posterior construcción de las curvas que establezcan la relación entre Nivel y Caudal de cada estación.
E. Levantamiento en campo de secciones transversales hidrotopográficas de las estaciones instaladas. 
F. Determinación en campo de las cotas de referencia de desbordamiento para las estaciones instaladas   y las poblaciones cercanas a ellas.
G. Medición de niveles y precipitación en 27 estaciones en los sitios seleccionados en forma conjunta con CORPAMAG (Ríos y Ciénagas). 
H. Asignación, de observadores   voluntarios  y capacitación en la lectura de las miras a cada una de las estaciones instaladas. 
III. Determinar los predios que se encuentran dentro de las áreas y ecosistemas estratégicos priorizados.
IV. Diseñar y generar un formulario web para recopilación de información de interés relacionada con la implementación de los POMCAs por diferentes actores. 
</t>
  </si>
  <si>
    <t>2022-CD293</t>
  </si>
  <si>
    <t>4.1.5 Conformar plataforma colaborativa para la articulación de acciones público-privada alrededor de las cuencas hidrográficas</t>
  </si>
  <si>
    <t>Número Plataformas colaborativas conformadas</t>
  </si>
  <si>
    <t>4.2 REGULACIÓN DEL USO Y MANEJO DEL RECURSO HÍDRICO</t>
  </si>
  <si>
    <t xml:space="preserve">4.2.1 Control y seguimiento de aguas superficiales y vertimientos en las 14 cuencas con objetivos de calidad  </t>
  </si>
  <si>
    <t>Número Corrientes Monitoreadas anualmente</t>
  </si>
  <si>
    <t xml:space="preserve">2023-CD036
2023-CD038
2023-CD065
2023-CD055
2023-CD077
2023-CD277
2023-CD274
2023-CD278
2023-CD299
2023-CD329
2023-CD340
2023-CD334
2023-CD385
2023-CD472
</t>
  </si>
  <si>
    <t>4.2.2 Monitoreo de Control y seguimientos a los objetivos de calidad de aguas marinas.</t>
  </si>
  <si>
    <t>En cumplimiento de esta actividad, se ejecuta el contrato N° 496 de 2023 con el objeto de “Prestación de servicios profesionales de un laboratorio, para realizar monitoreo de control y seguimiento a los objetivos de calidad de aguas marinas en la jurisdicción de Corpamag”:</t>
  </si>
  <si>
    <t>4.2.3 Actualizar censo de usuarios del recurso hidrico (Tasa Retributiva -TR y Tasa por Uso de Agua-TUA)</t>
  </si>
  <si>
    <t>Número Censo  actualizado de usuarios</t>
  </si>
  <si>
    <t>4.2.4 (A) Priorizar y reglamentar vertimientos en cuerpos de agua</t>
  </si>
  <si>
    <t>Número Cuerpos de agua con vertimientos priorizados</t>
  </si>
  <si>
    <t>4.2.4 (B) Priorizar y reglamentar vertimientos en cuerpos de agua</t>
  </si>
  <si>
    <t xml:space="preserve">Porcentaje Cuerpos de agua con vertimientos reglamentados </t>
  </si>
  <si>
    <t>4.2.5 Reglamentar las corrientes priorizadas en el departamento</t>
  </si>
  <si>
    <t>Número Corrientes reglamentadas</t>
  </si>
  <si>
    <t>4.2.6 Actualizar objetivos de calidad por tramos en cuerpos de agua priorizados</t>
  </si>
  <si>
    <t>Número Objetivos de calidad actualizados</t>
  </si>
  <si>
    <t>2023-CD469
2023-CD470</t>
  </si>
  <si>
    <t>4.2.7 Formulacion de los objetivos de calidad del rio Magdalena</t>
  </si>
  <si>
    <t>Número Objetivos de calidad formulados</t>
  </si>
  <si>
    <t>En cumplimiento de esta actividad, se ejecuta el contrato N° 383 de 2023 con el objeto de “Prestación de servicios de un laboratorio de pruebas y ensayos, para realizar caracterización físico química y microbiológica como insumo para establecer objetivos de calidad en el rio Magdalena en la jurisdicción de CORPAMAG”:</t>
  </si>
  <si>
    <t>2023-CD383</t>
  </si>
  <si>
    <t>4.2.8 Fortalecimiento en el manejo  y disposicion de vertimientos a traves del acompañamiento a los diferentes sectores productivos del programa tasa retributiva</t>
  </si>
  <si>
    <t>Número Sectores productivos con acompañamiento técnico</t>
  </si>
  <si>
    <t>4.2.9 Apoyo para la implementación de plantas de tratamiento de aguas residuales en el departamento del Magdalena</t>
  </si>
  <si>
    <t>Número Obras de saneamiento hídrico asesorada</t>
  </si>
  <si>
    <t>4.2.10 Gestionar la implementación de un laboratorio de Calidad del Agua</t>
  </si>
  <si>
    <t>Número Proyecto formulado</t>
  </si>
  <si>
    <t>PROGRAMA 5. GESTIÓN DE LA INFORMACIÓN Y EL CONOCIMIENTO AMBIENTAL</t>
  </si>
  <si>
    <t>5.1 FORTALECIMIENTO DEL SISTEMA DE INFORMACIÓN AMBIENTAL REGIONAL (SIAR)</t>
  </si>
  <si>
    <t>5.1.1 Fortalecer la gestión de información ambiental de los recursos naturales</t>
  </si>
  <si>
    <t>Número Módulos SIAR implementados</t>
  </si>
  <si>
    <t>Prestación de servicios de infraestructura en la nube necesaria para el funcionamiento de geoambiental, con su respectivo soporte y mantenimiento a los módulos implementados en el sistema de información geoambiental.</t>
  </si>
  <si>
    <t>2023-CD096</t>
  </si>
  <si>
    <t>5.1.2 Fortalecer Sistema de Información Geográfico y Geovisor</t>
  </si>
  <si>
    <t>Porcentaje Sistema geográfico y geovisor fortalecido</t>
  </si>
  <si>
    <t>En cumplimiento de esta actividad,se realizaron las siguientes acciones:
- El Geovisor y generador de Reportes de Áreas de Importancia Ambiental continúa activo para el personal interno de la Corporación, con funcionalidades que permiten realizar consultas automáticas de Áreas de Importancia Ambiental previamente configuradas en la Plataforma.
- El Geovisor público de la Corporación continúa activo, con funcionalidades de visualización y consultas sencillas, abierto a toda la ciudadanía, actualmente se encuentran configuradas las capas de los POMCA adoptados por la Corporación y se cuenta con botón de acceso en nuestra Página Web www.corpamag.gov.co.
-Se continuó el proceso de mejora continua, en los Módulos de Geoambiental implementados, identificando oportunidades de mejora en la Plataforma, desde las cuales se elaboró un cronograma de trabajo para realizar los ajustes pertinentes, el cual está en ejecución a través del Contrato CD 096 de 2023.
-Se deberá continuar el fortalecimiento del personal interno, especialmente a los nuevos funcionarios de la Corporación, a través de entrenamientos, inducciones y socializaciones.</t>
  </si>
  <si>
    <t>5.1.3 Reporte de la información en el SIAC</t>
  </si>
  <si>
    <t>Porcentaje Actualización y reporte de la información en el SIAC</t>
  </si>
  <si>
    <t>5.1.4 Actualizar línea base de información ambiental corporativo para reportar al Sistema de Información Ambiental de Colombia SIAC y a los demás sistemas de información del territorio</t>
  </si>
  <si>
    <t>Porcentaje Línea Base de Información Ambiental Corporativa actualizada</t>
  </si>
  <si>
    <t>En el marco de esta actividad, se realizaron las siguientes acciones enfocadas en el cargue de información de los Subsistemas del SIAC: SIRH y POMCA-SIRH:
- Sistema Información del Recurso Hídrico – SIRH: Se realizó la identificación de los permisos otorgados y su expediente
- Se realizó revisión creación y corrección de las fuentes hídricas de la región en el Sistema de Información del Recurso Hídrico SIRH
-POMCA – SIRH: Se identifica, valida y registra la información de los POMCA Rio de Piedras- Rio Manzanares 1501 y Ciénaga Grande de Santa Marta 2609-01, en la plataforma POMCA-SIRH 
-SNIF:   Se atendió a la jornada programada por el IDEAM en las instalaciones de la Corporación en las cuales se realizó seguimiento al cargue de información
-   Se constató información registrada en el módulo Restauraciones/Plantaciones Protectoras y se complementó la información dentro del SNIF.
-  Se recopiló datos de movilizaciones y aprovechamientos forestales
-  Se realizó el respectivo cargue de información de aprovechamientos forestales, movilizaciones de flora maderable y no maderable, renovaciones y desmovilizaciones
-VITAL:    Se elaboró cronograma de trabajo para fortalecer el uso de la plataforma VITAL
-  Se realizó parametrización del Trámite “Solicitud de Certificación Minera”, radicado hasta la fecha, 43 solicitudes.
-   Se inició el ajuste a la parametrización del Trámite de Licencias Ambientales, de acuerdo al respectivo flujograma y a la normatividad vigente.</t>
  </si>
  <si>
    <t>PROGRAMA 6. ORDENAMIENTO AMBIENTAL TERRITORIAL</t>
  </si>
  <si>
    <t>13, 15.</t>
  </si>
  <si>
    <t>6.1 INCORPORACIÓN DE LA DIMENSIÓN AMBIENTAL EN INSTRUMENTOS DE PLANIFICACIÓN DEL DEPARTAMENTO</t>
  </si>
  <si>
    <t>6.1.1 (A) Adopción de las determinantes ambientales para su incorporación en instrumentos de planeación y Ordenamiento Territorial</t>
  </si>
  <si>
    <t>Número Documento Determinantes ambientales adoptados</t>
  </si>
  <si>
    <t>6.1.1 (B) Actualización de las determinantes ambientales para su incorporación en instrumentos de planeación y Ordenamiento Territorial</t>
  </si>
  <si>
    <t>Porcentaje Documento Determinantes ambientales actualizados</t>
  </si>
  <si>
    <t>En reserva</t>
  </si>
  <si>
    <t>2022-CD545</t>
  </si>
  <si>
    <t xml:space="preserve">6.1.2 Asesorar a los entes territoriales para la incorporación de las Determinantes y Asuntos ambientales en sus Instrumentos de Planificación Territorial </t>
  </si>
  <si>
    <t>6.2 FORMULACIÓN DE INSTRUMENTOS DE ORDENAMIENTO Y/O MANEJO AMBIENTAL</t>
  </si>
  <si>
    <t>6.2.1 Formular el plan de manejo del manglar en la jurisdicción de CORPAMAG</t>
  </si>
  <si>
    <t>Número Plan de Manejo de manglar formulado</t>
  </si>
  <si>
    <t xml:space="preserve">La Corporación Autónoma Regional del Magdalena – CORPAMAG, en el marco de esta actividad, se publicó el concurso de méritos abierto CM 006 DE 2023, con el objeto de  Implementación de acciones concernientes a la realización de la caracterización, diagnóstico y zonificación de los manglares en jurisdicción de CORPAMAG, departamento del Magdalena, </t>
  </si>
  <si>
    <t>6.2.2 Formulación del Plan de Ordenación Forestal Parcial en el departamento del Magdalena</t>
  </si>
  <si>
    <t>Porcentaje Plan de Ordenación Forestal formulado</t>
  </si>
  <si>
    <t>La Corporación en la presente vigencia, ejecuto y concluyo el contrato N° 234 de 2022, con el objeto de “Prestación de servicios profesionales para la formulación del plan de ordenación forestal del área comprendida por los municipios de Pedraza Algarrobo, Ariguaní, Chibolo, Plato, Sabanas De San Ángel, Tenerife, Zapayán y Fundación”</t>
  </si>
  <si>
    <t>6.2.3 Formular y/o actualizar Planes de Manejo Ecosistemas estratégicos (humedales y páramo)</t>
  </si>
  <si>
    <t>Número Planes de Manejo de ecosistemas estratégicos formulados</t>
  </si>
  <si>
    <t>6.2.4 Elaborar estudio de estructura ecológica para el departamento del Magdalena</t>
  </si>
  <si>
    <t>6.2.5  Realizar estudio para el acotamiento de rondas hídricas en cuerpos de agua priorizados</t>
  </si>
  <si>
    <t>Durante el año 2023 se continuó desarrollando y finalizó el contrato CM 004 de 2022, el cual tiene por objeto “Formular el documento técnico de acotamiento de la ronda hídrica de la Ciénaga y Caño Zapayán de acuerdo con lo establecido en la normatividad vigente”, específicamente el Decreto 2245 de 2017 cumpliendo con los criterios técnicos relacionados en la Guía para el Acotamiento de las Rondas Hídricas de Colombia, acogida mediante la resolución 957 del 31 de mayo de 2018 del Ministerio de Ambiente y Desarrollo Sostenible.</t>
  </si>
  <si>
    <t>2022-CM004</t>
  </si>
  <si>
    <t>6.3 GENERACIÓN DE CONOCIMIENTO PARA LA PREVENCIÓN DEL RIESGO</t>
  </si>
  <si>
    <t>6.3.1 Elaborar estudios de amenaza, vulnerabilidad y riesgo en el departamento</t>
  </si>
  <si>
    <t xml:space="preserve">La Corporación en cumplimiento de esta actividad, durante la presente vigencia finalizo el contrato de consultoría CM 003 de 2022, con el objeto de Realizar el análisis y la identificación de amenazas por remoción en masa, avenidas torrenciales, inundación, sismicidad, incendios forestales, erosión costera y vendavales y la implementación de acciones para la identificación de suelos degradados en el departamento del magdalena en el marco de la política para la gestión sostenible del suelo.
</t>
  </si>
  <si>
    <t>6.3.2 Implementar acciones en torno a la estrategia de corresponsabilidad y lineamientos para la prevención de incendios forestales.</t>
  </si>
  <si>
    <t xml:space="preserve">La Corporación durante la vigencia 2023, suscribió contrato de prestación de servicios, con el Cuerpo de Bomberos Voluntarios de Sitio Nuevo, con el objeto de PRESTACION DE SERVICIOS PARA LA IMPLEMENTACION DE ACCIONES CORRESPONDIENTES A LA ESTRATEGIA DE CORRESPONSABILIDAD Y LINEAMIENTOS PARA LA PREVENCION DE INCENDIOS FORESTALES-IF EN EL MARCO DE LA LEY 1523 DE 2012.  
- Acompañar a las Alcaldías municipales, con la orientación e información sobre la obligación de elaborar los Planes de contingencia forestal
- Conformación de la Red de Vigías Rurales – RVR
- Formación Teórica Practica en temas de prevención y atención de Incendios Forestales </t>
  </si>
  <si>
    <t>2023-CD254</t>
  </si>
  <si>
    <t>6.3.3 Transferir conocimiento a los entes territoriales sobre gestión ambiental, gestión del riesgo y cambio climático para la toma de decisiones en sus instrumentos de planificación y gestión ambiental en sus territorios.</t>
  </si>
  <si>
    <t xml:space="preserve">Con el objetivo de identificar las posibles emergencias ambientales dentro del área protegida Distrito Regional de Manejo Integrado Complejo Cenagoso de Zárate, Malibú, Veladero, se generó un espacio de participación y articulación entre los actores del área protegida para la identificación de riesgos, localización, eventualidad y medidas de manejo a implementar.
El taller fue realizado en el municipio de Santa Bárbara de Pinto, contando con participación funcionarios de Alcaldía de Santa Bárbara de Pinto, defensa civil, inspector de policía, personero municipal. Los resultados del taller fueron cotejados con la información del POMCA de la cuenca hidrográfica Directos al Bajo Magdalena entre El Banco y Plato (Código 2907).
En el municipio de Plato, esta misma actividad se realizó el 10 de agosto, contando con la participación de los funcionarios de la Alcaldía de Plato, defensa civil, Bomberos, Ejercito Nacional.  Los asistentes participaron de manera activa en el taller y realizaron aportes sobre los riesgos identificados en el área del DRMI en el municipio.
</t>
  </si>
  <si>
    <t>6.4 IMPLEMENTACIÓN DE ACCIONES PARA LA REDUCCIÓN DEL RIESGO</t>
  </si>
  <si>
    <t>6.4.1 Obras de recuperación de humedales y cuerpos de agua para la mitigación del riesgo</t>
  </si>
  <si>
    <t>Número Obras ejecutadas</t>
  </si>
  <si>
    <t xml:space="preserve">Frente a este proyecto la Corporación llevo a cabo la firma de nueve (9) convenios con municipios pertenecientes al departamento del Magdalena:
-   Convenio N° 581 de 2022, entre CORPAMAG y el Municipio de Pedraza, cuyo objeto es: “Recuperación de las condiciones hídricas de la Ciénega de Cotore en el corregimiento de bahía honda, municipio Pedraza, departamento del Magdalena”. A la fecha se lleva un 100% de ejecución de las actividades.
-   Convenio N° 585 de 2022, entre CORPAMAG y el Municipio de Cerro de San Antonio, cuyo objeto es: “Recuperación de las condiciones hídricas y ambientales a través de limpieza manual del caño ciego, municipio Cerro de San Antonio, departamento del Magdalena”. En la actualidad el proyecto se encuentra 100% finalizado.
- Convenio N° 177 de 2023, entre CORPAMAG y el Municipio de Tenerife, cuyo objeto es: “Aporte a la Recuperación de las Condiciones hidráulicas y ambientales del Caño Zura en el municipio de Tenerife Magdalena”. A la fecha se encuentra en estado de perfeccionamiento del contrato.
-   Convenio N° 298 de 2023, entre CORPAMAG y el Municipio de Remolino, cuyo objeto es: “Aunar esfuerzos para la recuperación de las condiciones hídricas y ambientales en tramo del caño el rabón, ubicado en el municipio de Remolino, departamento del Magdalena”.
-   Convenio N° 305 de 2023, entre CORPAMAG y el Municipio de El Retén, cuyo objeto es: “Aunar esfuerzos técnicos, administrativos y financieros para la ejecución del proyecto: recuperación de la sección hidráulica del caño el bongo a través de limpieza mecánica y manual, en el corregimiento de el bongo en el municipio de el retén- departamento del Magdalena”.
-   Convenio N° 310 de 2023, entre CORPAMAG y el Municipio de Pedraza, cuyo objeto es: “Recuperación de las condiciones hídricas y ambientales de los caños que alimentan la ciénaga de Cotoré, ubicados en el corregimiento de bahía honda, municipio Pedraza, departamento del Magdalena”. A la fecha se encuentra en estado de perfeccionamiento del contrato.
-   Convenio N° 311 de 2023, entre CORPAMAG y el Municipio de El Banco, cuyo objeto es: “Recuperación de las condiciones hídricas y ambientales mediante limpieza de vegetación acuática de la ciénaga de Palomeque en el municipio de El Banco, Magdalena”
-   Convenio N° 412 de 2023, entre CORPAMAG y el Municipio de Concordia, cuyo objeto es: “Mantenimiento de las condiciones hidráulicas y ambientales de la ciénaga de cerro San Antonio y quebrada del mundo en el municipio de Concordia departamento del Magdalena”.
-   Convenio N° 517 de 2023, entre CORPAMAG y el Municipio de Plato, cuyo objeto es: “Aunar esfuerzos técnicos, administrativos y financieros para la ejecución del proyecto recuperación de la sección hidráulica del arroyo Camargo a través de limpieza mecánica y retiro de residuos, municipio de plato- departamento del Magdalena”.
-   Convenio N° 515 de 2023, entre CORPAMAG y el Municipio de Algarrobo, cuyo objeto es: “Mantenimiento y recuperación ambiental de canales de drenaje en la cabecera municipal de algarrobo, departamento del Magdalena.”
-   Convenio N° 516 de 2023, entre CORPAMAG y el Municipio de Sitio Nuevo, cuyo objeto es: “Aunar esfuerzos técnicos, administrativos y financieros para la ejecución del proyecto: mantenimiento de las condiciones hidráulicas y ambientales de los pueblos palafitos de la Ciénaga Grande de Santa Marta, municipio de Sitio Nuevo departamento del Magdalena”.
-   Proyecto “RECUPERACIÓN DE LAS CONDICIONES HIDRÁULICAS DEL CAÑO LOS MICOS EN EL MUNICIPIO DE PUEBLOVIEJO, DEPARTAMENTO DEL MAGDALENA”
</t>
  </si>
  <si>
    <t xml:space="preserve">2023-CD114
2023-CD115
2023-CD177
2023-CD199
2023-CD197
2023-CD195
2023-CD196
2023-CD204
2023-CD203
2023-CD202
2023-CD211
2023-CD201
2023-CD200
2023-CD230
2023-CD229
2023-CD231
2023-CD239
2022-CM002
2023-CD290
2023-CD289
2023-CD341
2023-CD356
2023-CD357
2023-CD328
2023-CD323
2023-CD322
2023-CD324
2023-CD325
2023-CD327
2023-CD326
2023-CD358
2023-CD359
2023-CD494
</t>
  </si>
  <si>
    <t>6.4.2 Formular proyectos para la gestión del riesgo en el departamento del Magdalena</t>
  </si>
  <si>
    <t>Número Proyectos formulados</t>
  </si>
  <si>
    <t>La Corporación Autónoma Regional de Magdalena viene formulando proyectos que apuntan a la prevención de riesgo:
1. Proyecto: “OBRAS DE SOSTENIBILIDAD AMBIENTAL Y PREVENCIÒN DE RIESGO PARA LA CIUDAD DE SANTA MARTA”
-Construcción de obras en la quebrada Japón para el control de inundaciones y manejo de aguas lluvias en diferentes sectores del Distrito de Santa Marta
- Construcción de la primera etapa del parque ambiental y obras de recuperación hidráulica y ambiental en el río Manzanares en la ciudad de Santa Marta
2. Proyecto: RECUPERACION DE LAS CONDICIONES HIDRICAS Y AMBIENTALES DEL CANAL BURECHE, UBICADO EN EL MUNICIPIO DE SANTA MARTA, DEPARTAMENTO DEL MAGDALENA
3. Proyecto: CONSTRUCCIÓN DE OBRAS PARA EL CONTROL DE EROSIÓN EN LA DESEMBOCADURA DEL RÍO BURITACA, DISTRITO DE SANTA MARTA
4. Proyecto: CONSTRUCCIÓN DE LA PRIMERA ETAPA DEL PARQUE AMBIENTAL Y OBRAS DE RECUPERACIÓN HIDRÁULICA Y AMBIENTAL EN EL RÍO GAIRA EN LA CIUDAD DE SANTA MARTA
5. Proyecto: CONSTRUCCIÓN DE OBRAS PARA EL CONTROL DE INUNDACIONES Y MANEJO DE AGUAS LLUVIAS EN LA AVENIDA TAMACÁ Y LA QUEBRADA BURECHE EN EL SECTOR DEL RODADERO, DISTRITO DE SANTA MARTA
6. Proyecto: IMPLEMENTACIÓN DE ESTRATÉGIAS PARA EL MANEJO ADECUADO DE LOS RESIDUOS SÓLIDOS DOMÉSTICOS GENERADOS POR LA ETNIA ETTE ENNAKA EN EL ASENTAMIENTO NARA KAJMANTA EN EL DISTRITO DE SANTA MARTA DE LA SUBREGIÓN SNSMZBP
7. Proyecto: CONSTRUCCIÓN DE UNIDADES SANITARIAS PARA VIVIENDAS RURALES DE LA COMUNIDAD INDÍGENA DE NARA KAJMANTA EN EL DISTRITO DE SANTA MARTA</t>
  </si>
  <si>
    <t>PROGRAMA 7. GESTIÓN DEL CAMBIO CLIMÁTICO PARA UN DESARROLLO BAJO EN CARBONO Y RESILIENTE AL CLIMA</t>
  </si>
  <si>
    <t>7.1 IMPLEMENTACIÓN DE LINEAMIENTOS PARA EL CAMBIO CLIMÁTICO</t>
  </si>
  <si>
    <t>7.1.1 Implementar iniciativas de cambio climático en el marco del Plan Integral de Gestión del Cambio Climático Territorial Magdalena</t>
  </si>
  <si>
    <t>Durante este año, se adelantó la estructuración del documento sobre los avances realizados en el marco de los compromisos adquiridos en el Plan Integral de Gestión del Cambio Climático Territorial Magdalena, con el objeto de analizar el proceso de ejecución y los proyectos pendientes con la finalidad de ser tenidos en cuenta en la próxima vigencia.</t>
  </si>
  <si>
    <t>7.1.2 Implementar piloto sobre metodología de Evaluación de Daños y Análisis de Necesidades Ambientales - EDANA</t>
  </si>
  <si>
    <t>Número Metodología de Evaluación de Daños y Análisis de Necesidades Ambientales Implementada</t>
  </si>
  <si>
    <t>7.1.3 Implementar iniciativa piloto de carbono azul para el uso sostenible de los manglares como medida de mitigación de Gases Efecto Invernadero - GEI</t>
  </si>
  <si>
    <t>Número Iniciativas de carbono azul en implementación</t>
  </si>
  <si>
    <t>7.2 IMPLEMENTACIÓN DE ESTRATEGIAS PARA ADAPTACIÓN AL CAMBIO CLIMÁTICO</t>
  </si>
  <si>
    <t>7.2.1 Implementar estufas eficientes para cocción con leña y huertos leñeros</t>
  </si>
  <si>
    <t>Número Estufas eficientes para cocción con leña y huertos leñeros implementadas</t>
  </si>
  <si>
    <t>7.2.2 Implementar sistemas Agroforestales y/o Silvopastoriles en áreas priorizadas.</t>
  </si>
  <si>
    <t>Número Sistemas agroforestales implementados</t>
  </si>
  <si>
    <t>En cumplimiento de esta actividad de este proyecto, durante la presente vigencia, se desarrolló la etapa de contratación SAMC 014 con el objeto de IMPLEMENTACION DE ESTRATEGIAS PARA ADAPTACION DEL CAMBIO CLIMATICO ESTABLECIENDO SISTEMAS AGROFORESTALES Y/O SILVOPASTORILES PARA FAMILIAS CAMPESINAS EN EL MUNICIPIO DE FUNDACION, EN EL DEPARTAMENTO DEL MAGDALENA, QUE FORTALEZCA EL MEJORAMIENTO DE LA COBERTURA BOSCOSA EN TIERRAS DEGRADADAS POR LA GANADERIA.</t>
  </si>
  <si>
    <t xml:space="preserve">PROGRAMA 8. GESTIÓN INTEGRAL DE MARES, COSTAS Y RECURSOS ACUÁTICOS  </t>
  </si>
  <si>
    <t>13, 14.</t>
  </si>
  <si>
    <t xml:space="preserve">8.1 ORDENAMIENTO Y MANEJO INTEGRAL DEL TERRITORIO MARINO COSTERO </t>
  </si>
  <si>
    <t>8.1.1 Implementar acciones en los Planes de Ordenación y Manejo Integrado de Unidades Ambientales Costeras - POMIUAC.</t>
  </si>
  <si>
    <t xml:space="preserve">En cumplimiento de esta actividad, actualmente se encuentra en ejecución el contrato CD 541 de 2022 que tiene por objeto la “Prestación de servicios para la implementación de tres (03) acciones del Plan Operativo del Plan de Ordenación y Manejo Integrado de la Unidad Ambiental Costera Vertiente Norte Sierra Nevada de Santa Marta jurisdicción de Corpamag - POMIUAC VNSNSM” </t>
  </si>
  <si>
    <t xml:space="preserve">2023-CD474
2023-CD498
2023-CD513
2023-CD512
</t>
  </si>
  <si>
    <t>8.1.2 Implementar medidas de adaptación basadas en ecosistemas para mitigar la erosión costera.</t>
  </si>
  <si>
    <t>Porcentaje Estrategias implementadas</t>
  </si>
  <si>
    <t xml:space="preserve">Durante el año 2023 a través del convenio antes mencionado, se efectuaron las siguientes actividades:
- Revegetalización de 1,5 km de playa con 15.500 plántulas de uva de mar (coccoloba uvifera) en cinco puntos críticos de la zona costera en el municipio de Ciénaga, departamento del Magdalena, Colombia. 
-  Revegetalización de 1,76 ha de playa con 18.600 plántulas de uva de playa (Coccoloba uvifera) en puntos críticos de la zona costera del municipio de Pueblo viejo, departamento del Magdalena, jurisdicción de CORPAMAG
</t>
  </si>
  <si>
    <t>Convenio No. 284 de 2019 - Kfw</t>
  </si>
  <si>
    <t>8.2 SOSTENIBILIDAD DE LOS SERVICIOS ECOSISTÉMICOS MARINOS Y COSTEROS</t>
  </si>
  <si>
    <t>8.2.1 Elaboración de estudios base para la zonificación y ordenación de pastos marinos en el departamento</t>
  </si>
  <si>
    <t>LINEA ESTRATEGICA 3. FORTALECIMIENTO INSTITUCIONAL PARA LA ADMINISTRACIÓN Y CONSERVACIÓN DE LOS RECURSOS NATURALES</t>
  </si>
  <si>
    <t xml:space="preserve">PROGRAMA 9. FORTALECIMIENTO DE LA GESTIÓN Y DIRECCIÓN DEL SECTOR AMBIENTE Y DESARROLLO SOSTENIBLE </t>
  </si>
  <si>
    <t>6, 8, 12.</t>
  </si>
  <si>
    <t>9.1 USO Y APROVECHAMIENTO DE LAS TECNOLOGÍAS DE LA INFORMACIÓN Y LAS COMUNICACIONES</t>
  </si>
  <si>
    <t xml:space="preserve">9.1.1 (A) Formulación del Plan estratégico de Tecnologías de la Información y las Comunicaciones </t>
  </si>
  <si>
    <t>Número Plan Formulado</t>
  </si>
  <si>
    <t xml:space="preserve">9.1.1 (B) Ejecución del Plan estratégico de Tecnologías de la Información y las Comunicaciones </t>
  </si>
  <si>
    <t>Porcentaje Plan Implementado</t>
  </si>
  <si>
    <t xml:space="preserve">Se realizó revisión y actualización del Plan Estratégico de Tecnologías de la Información de CORPAMAG, el cual representa nuestra hoja de ruta y establece los lineamientos clave para el fortalecimiento de nuestra entidad a través de las Tecnologías de la Información. </t>
  </si>
  <si>
    <t xml:space="preserve">9.1.2 Implementación y fortalecimiento de los Sistemas de Información Administrativos y de Gestión Ambiental </t>
  </si>
  <si>
    <t>Porcentaje Sistemas de información implementados y fortalecidos</t>
  </si>
  <si>
    <t xml:space="preserve">SITIO WEB:
1. Administración del Servidor y Sitio Web de Corpamag
2. Gestión de Accesibilidad del Sitio Web
3. Monitoreo y Seguimiento al Esquema de Publicación Web
4. Se realizó contrato CD 218 de 2023, en el cual se incluyó la actividad de Rediseño del portal web de la Corporación
INFRAESTRUCTURA TECNOLÓGICA Y SERVICIOS TECNOLÓGICOS
1. Se construyó e inició ejecución del Plan de Mantenimientos Preventivos para los equipos tecnológicos de la entidad
2.Se realizan acciones para el mantenimiento preventivo y correctivo con suministro de insumos y cartuchos de tóner para las herramientas de impresión y escaneo con las que cuenta la Corporación
3. Se realizó Contrato CD 265 de 2023, a través del cual se obtuvo el servicio de internet a través de canal dedicado simétrico y solución de firewall perimetral
ACOMPAÑAMIENTO AL PROCESO DE RENDICIÓN DE CUENTAS
1. Se continúan habilitando diferentes medios electrónicos para la comunicación con los usuarios y la ciudadanía, así como para la participación pre, durante y pos eventos, como chat, foro, streaming, telefonía móvil, WhatsApp y mensajería móvil
DATOS ABIERTOS
1.Se ha venido actualizando de manera periódica el conjunto de datos de la red de monitoreo de Calidad Aire. 
</t>
  </si>
  <si>
    <t xml:space="preserve">9.1.3 Implementación de lineamientos para la Seguridad y Privacidad de la información </t>
  </si>
  <si>
    <t>Socialización Resolución 5846 del 28 de diciembre de 2021 por medio de la cual se adoptan el Modelo de Seguridad y Privacidad de la Información (MSPI), la política general de seguridad y privacidad de la información y la política de seguridad digital de la Corporación Autónoma Regional del Magdalena – CORPAMAG.</t>
  </si>
  <si>
    <t>9.1.4 Implementación de Servicios Ciudadanos Digitales</t>
  </si>
  <si>
    <t>Porcentaje Servicios Ciudadanos Digitales implementados</t>
  </si>
  <si>
    <t>En el marco de esta actividad, se encuentran el Fortalecimiento del Sistema de Información para la Gestión de Información Ambiental (Geoambiental) y el Fortalecimiento de la implementación de la Ventanilla Integral de Trámites Ambientales en Línea (VITAL). La importancia de estos proyectos radica en su capacidad para fortalecer la gestión de información ambiental, promover la transparencia, agilizar los trámites y mejorar la experiencia tanto para el personal interno como para los ciudadanos.</t>
  </si>
  <si>
    <t xml:space="preserve">9.2 FORTALECIMIENTO DE LA GESTIÓN INSTITUCIONAL </t>
  </si>
  <si>
    <t xml:space="preserve">9.2.1 Generación de valor público a través del fortalecimiento del Sistema de Gestión </t>
  </si>
  <si>
    <t>Porcentaje Sistema de gestión fortalecido</t>
  </si>
  <si>
    <t xml:space="preserve">• Revisión y actualización de la documentación de los procesos del Sistema de Gestión
Se realizó revisión de los documentos del Sistema de Gestión, por solicitudes de los siguientes procesos: Planificación Estratégica Corporativa y Ambiental, Gestión ambiental, Gestión Documental y Análisis Ambiental; algunos de estos documentos se encuentran en fase de revisión para luego su aprobación y adopción por la entidad. Así mismo, se realizó actualización de procedimientos y formatos del proceso de Planificación Estratégica Corporativa y Ambiental, Gestión ambiental, y Gestión Documental.
• Indicadores de Gestión y riesgos de los procesos
Se realizó seguimiento y acompañamiento periódico a los distintos procesos de la Corporación, para la generación de los reportes de indicadores de gestión y de riesgo. Con la información recibida, se realizó análisis, consolidación y la respectiva publicación en la intranet de los reportes a través de los registros establecidos por el Sistema de Gestión.De acuerdo a la última actualización de la Política de Administración de Riegos del Sistema de Gestión de CORPAMAG (Resolución 5845 del 28 de diciembre de 2021) y con el objetivo de generar un mayor conocimiento y entendimiento entre los colaboradores de la corporación, durante el mes de junio de 2022 se realizaron sensibilizaciones de manera virtual y presencial de la política en las diferentes dependencias.
</t>
  </si>
  <si>
    <t>9.2.2 Diagnostico para la implementación del Sistema de Gestión Ambiental bajo la Norma ISO 14001</t>
  </si>
  <si>
    <t xml:space="preserve">Número Diagnóstico realizado </t>
  </si>
  <si>
    <t>9.2.3 Acreditación del Componente de Calidad del Aire del Laboratorio Ambiental a través de la Norma ISO 17025</t>
  </si>
  <si>
    <t>Porcentaje Acreditación a través de la Norma ISO 17025</t>
  </si>
  <si>
    <t>9.2.4 Formulación e implementación del Plan Anticorrupción</t>
  </si>
  <si>
    <t>Porcentaje Plan formulado e implementado</t>
  </si>
  <si>
    <t xml:space="preserve">En el mes de enero del presente año, desde la Oficina de Planeación se realizó la formulación y presentación del Plan Anticorrupción y Atención al Ciudadano – PAAC, para la vigencia 2023. El plan se encuentra publicado en la página web de la Corporación. 
Plan Anticorrupción y Atención al Ciudadano – PAAC
Se realizá monitoreo al PAAC vigente, los resultados recopilados fueron reportados a la Oficina de Control Interno, los cuales requirieron la información para la generación del informe de seguimiento cuatrimestral del año.
</t>
  </si>
  <si>
    <t xml:space="preserve">9.2.5 Cumplimiento Índice de Evaluación del Desempeño Institucional-IEDI de las CAR </t>
  </si>
  <si>
    <t>Porcentaje Cumplimiento del IEDI</t>
  </si>
  <si>
    <t>“Se reporta el valor del IEDI vigencia 2019, en la columna 2020 y IEDI vigencia 2020 en la columna 2021, sucesivamente, debido a que el resultado del indicador se entrega por parte del MADS en el primer semestre de la vigencia siguiente a su medición”.</t>
  </si>
  <si>
    <t>9.2.6 Fortalecimiento de la estructura física, tecnológica y modernización institucional</t>
  </si>
  <si>
    <t>Porcentaje Estructura física y tecnológica fortalecida</t>
  </si>
  <si>
    <t>En ejecución contratos para el fortalecimiento tecnológico de la corporación.</t>
  </si>
  <si>
    <t xml:space="preserve">2022-MC009
2022-CD529
2023-CD294
</t>
  </si>
  <si>
    <t xml:space="preserve">9.3 GESTIÓN DE LAS COMUNICACIONALES </t>
  </si>
  <si>
    <t>9.3.1 Elaborar e implementar Plan de comunicaciones y Plan de medios</t>
  </si>
  <si>
    <t>Porcentaje Plan de comunicaciones y Plan de medios formulado e implementado</t>
  </si>
  <si>
    <t>En implementación Plan de comunicaciones y Plan de medios de la entidad</t>
  </si>
  <si>
    <t xml:space="preserve">2023-CD046
2023-CD087
2023-CD189
2023-CD182
2023-CD180
2023-CD185
2023-CD181
2023-CD183
2023-CD186
2023-CD190
2023-CD198
2023-CD194
2023-CD188
2023-CD210
2023-CD217
2023-CD208
2023-CD207
2023-CD220
2023-CD212
2023-CD221
2023-CD225
2023-CD232
2023-CD234
2023-CD248
2023-CD252
2023-CD253
2023-CD259
2023-MC015
2023-CD266
2023-CD351
2023-CD355
2023-CD381
2023-CD400
2023-CD438
2023-CD460
2023-CD480
2023-CD481
2023-CD497
2023-CD510
2023-CD506
2023-CD482
2023-CD483
2023-CD514
2023-CD502
2023-CD503
2023-CD507
2023-CD509
2023-CD528
2023-CD520
2023-CD523
2023-CD524
2023-CD519
2023-CD522
</t>
  </si>
  <si>
    <t xml:space="preserve">9.3.2 Construcción y divulgación de herramientas comunicacionales que contribuyan a la difusión de la gestión </t>
  </si>
  <si>
    <t xml:space="preserve">En este 2023 se realizó:
I. Ejecución del Plan de Medios
II. Programa Radial Institucional Territorio Verde
III. Informes Especiales en páginas de periódicos locales
IV. Revista Territorio Biodiverso
V. Redes Sociales: Divulgación de resultados de los proyectos de CORPAMAG, así como eventos, actividades que adelantan las diferentes Subdirecciones para la ejecución del Plan de Acción, gestión institucional y temas para la protección ambiental del territorio.
VI. Cuñas para radio y televisión local
VIII. Productos Audiovisuales
</t>
  </si>
  <si>
    <t>9.3.3 Desarrollo y puesta en marcha de estrategias de promoción para la difusión de mensajes de conservación y protección ambiental</t>
  </si>
  <si>
    <t>Número Estrategia formulada e implementada</t>
  </si>
  <si>
    <t xml:space="preserve">• Campaña MAGDALENA SIN QUEMAS PERIODO
• Campaña RECONCILIATE CON LA NATURALEZA
• Campaña TU PAGO AYUDA AL MEDIO AMBIENTE
• Campaña ARRECIFES DE CORAL, ALBERGUES DE VIDA
• FECHAS AMBIENTALES Y AVISOS DIVULGATIVOS
• SITIO WEB
- BANNER WEB
• PIEZAS AUDIENCIA PÙBLICA
</t>
  </si>
  <si>
    <t>9.3.4 Implementación de acciones con publicos objetivos para fortalecer el conocimiento ambiental y sobre las funciones de la Corporación a través de estrategias comunicacionales</t>
  </si>
  <si>
    <t>La corporación participo en la Feria del Medio Ambiente FIMA, convocada por el Ministerio de Ambiente y Desarrollo Sostenible. Durante tres días, se atendió masivamente al público asistente generando espacios de aprendizaje y conocimiento sobre el cuidado de la fauna silvestre, acciones para la protección de la fauna marina y los corales en el departamento del Magdalena, la recuperación de la Ciénaga Grande de Santa Marta y los negocios verdes como estrategia sostenible para la conservación de los recursos naturales.
Se utilizó material educativo elaborado por la oficina de Comunicaciones como cartillas de animales silvestres, revistas, rompecabezas sobre el jaguar, postales con información ambiental y material de promoción. 
Con la participación de 26 periodistas de la ciudad, la oficina de Comunicaciones, llevò a cabo un taller de 4 horas sobre Fauna Silvestre y manejo de estos contenidos ambientales en los medios de comunicación. El propósito del taller estuvo enfocado en fortalecer los conocimientos en temas de fauna para la creación de productos de comunicación que contribuyan a la protección de las especies silvestres</t>
  </si>
  <si>
    <t>9.4 GESTIÓN DEL TALENTO HUMANO</t>
  </si>
  <si>
    <t>9.4.1 Formulación y ejecución del Plan de previsión de los recursos humanos</t>
  </si>
  <si>
    <t>En ejecución Plan de previsión de los recursos humanos</t>
  </si>
  <si>
    <t xml:space="preserve">RES-3096
RES-3097
RES-3098
RES-3101
RES-3100
RES-3099
RES-3102
RES-3148
</t>
  </si>
  <si>
    <t>9.4.2 Formulación y ejecución del Plan estratégico de Talento Humano</t>
  </si>
  <si>
    <t>A continuación, se relacionan las actividades que se destacan en el cumplimiento del Plan Estratégico de la Gestión del Talento Humano:
Sistema de Gestión del Empleo Público - SIGEP
• Módulo de Hojas de Vida
- Se realizó el seguimiento, monitoreo y aprobación de las Hojas de Vida de funcionarios y contratistas en el Sistema de Información y Gestión del Empleo Público – SIGEP, en atención a lo dispuesto en el acuerdo al Decreto 1083 de 2015. Antes de 31 de mayo de 2023, se obtuvo que este año cumplieron con la obligación este año se contó con un cumplimiento del 75%.
• Ejecución de la Evaluación de Desempeño Laboral - Sistema Tipo para funcionarios de carrera administrativa - Acuerdo 617 de 2018
- Se realizó capacitación y se brindó acompañamiento personalizado a los evaluados y evaluadores en el proceso de calificación del segundo semestre y definitiva de Evaluación del Desempeño Laboral período 2022 - 2023, el resultado de esta gestión fue de un 94%, 
• Registro Público de Carrera Administrativa
-El Grupo de Gestión del Talento Humano ha adelantado las actividades necesarias para realizar la actualización del Registro Público de Carrera Administrativa de la Corporación Autónoma Regional del Magdalena a través del aplicativo SIMO 4.0 diseñado por la Comisión Nacional del Servicio Civil para este fin, dando cumplimiento a la normatividad legal vigente y al plan estratégico de gestión del talento humano de la corporación, logrando un 78% del total de los funcionarios de carrera con registro actualizado.
• Implementación del programa Estado Joven
En el primer semestre del 2023, la Coordinación del Talento Humano realiza la implementación del programa Estado Joven con la oferta de 10 plazas</t>
  </si>
  <si>
    <t>9.4.3 Formulación y ejecución del Plan anual de vacantes</t>
  </si>
  <si>
    <t xml:space="preserve">En tal sentido se realizaron 3 nombramientos en periodo de prueba a personal en la modalidad de ascenso y 2 nombramientos en periodo de prueba para aspirantes de la modalidad abierta. 
Adicionalmente, se realizaron 5 nombramientos provisionales en vacancias definitivas y temporales generadas por los movimientos generados por el proceso de selección antes mencionado.  Es importante informar que se realizó 1 vinculación de personal de libre nombramiento y remoción cumpliendo de esta manera con el 100% de las actividades del Plan de Vacantes y Previsión.
</t>
  </si>
  <si>
    <t>9.4.4 Formulación y ejecución del Plan anual de capacitaciones</t>
  </si>
  <si>
    <t xml:space="preserve">En lo corrido del año se han otorgado 29 capacitaciones a 23 funcionarios en algunos casos asistieron más de un funcionario, de las capacitaciones otorgadas 21 fueron impartidas a funcionarios de carrera administrativa, 4 a funcionarios de Libre nombramiento y Remoción y, 4 a funcionarios provisionales. </t>
  </si>
  <si>
    <t>9.4.5 Formulación y ejecución del Plan de Bienestar Social Laboral</t>
  </si>
  <si>
    <t>A continuación, se relacionan las actividades que se destacan en el cumplimiento del Plan de Bienestar Social Laboral y Estímulos e Incentivos:
• Actividades Deportivas
- consolidación del equipo de voleibol
- encuentros futbolísticos
• Actividades Sociales y Culturales
-  Cumpleaños
-  Celebración día de la mujer, día del hombre y día de las madres
-  Celebración Día Nacional del Funcionario Público
-  Brigada de Salud
-  Ferias Empresariales y Financieras
  • Entrega de estímulos e incentivos a funcionarios
- Apoyo económico para la realización de sus estudios
- Convocatoria postulacion hijos para acceder a apoyos economicos academicos</t>
  </si>
  <si>
    <t>9.4.6 Formulación y ejecución del Plan de trabajo anual de seguridad y salud en el trabajo</t>
  </si>
  <si>
    <t xml:space="preserve"> Durante el 2023, se han realizado las siguientes actividades:
-   Plan de Trabajo Anual del SG-SST
-   Comité Paritario de Seguridad y Salud en el Trabajo – COPASST
-   Comité de Convivencia Laboral - CCL
-   Inspecciones de seguridad
-   Brigada de Emergencias
-   Sistema de vigilancia epidemiológica para prevención de desorden musculo esquelético – SVE DME
-   Plan estratégico de seguridad vial</t>
  </si>
  <si>
    <t>9.4.7 Diseño e implementación del Plan de gestión del conocimiento e innovación</t>
  </si>
  <si>
    <t>Porcentaje de avance de las actividades programadas.</t>
  </si>
  <si>
    <t>9.4.8 Implementación del código de integridad</t>
  </si>
  <si>
    <t>Porcentaje Código de integridad implementado</t>
  </si>
  <si>
    <t>Se establece un plan de trabajo para la vigencia 2023, del cual se han realizado las siguientes actividades:
- Aplicación Ley 2013 de 2019
-Campaña de Sensibilización para la realización del Curso de Integridad, transparencia y lucha contra la corrupción
- Tómate los valores
- Concurso de valores el día del Servidor público y piezas comunicativas para dar cumplimiento a la política de integridad</t>
  </si>
  <si>
    <t>PASIVO VIGENCIAS EXPIRADAS -INVERSIÓN (Acuerdo 26 de 2020)</t>
  </si>
  <si>
    <t xml:space="preserve">Porcentaje de avance en el pago de saldos pendientes </t>
  </si>
  <si>
    <t>INVERSION - PLAN DE ACCIÓN CORPORATIVO AMBIENTAL 2016-2019 - VIGENCIA 2020</t>
  </si>
  <si>
    <t>Porcentaje de avance en la armonización PAI 2020 - 2023</t>
  </si>
  <si>
    <t>INVERSION - PAI REGALIAS 2020-2023</t>
  </si>
  <si>
    <t>*El total de las metas fisicas y financieras sera el resultado de una sumatoria, promedios aritmetico o ponderados segun el caso y solo se aplica para las columnas relacionadas con porcentajes de avance y metas financieras.</t>
  </si>
  <si>
    <t>AVANCE CON % LINEAS DEL PGAR</t>
  </si>
  <si>
    <t>En la presente vigencia se reporta un avance 30%, para un acumulado del 2020-2023 del 80%. En el segundo semestre del año 2023 se celebró el concurso de méritos No. 001 de 2023 adjudicado, cuyo objeto es “Formular el plan de ordenación forestal del área comprendida por los municipios de El Banco, Guamal, San Zenón, San Sebastián de Buenavista, Santa Bárbara de Pinto, Pijiño del Carmen, Santa Ana, Nueva Granada, Aracataca, Zona Bananera, Ciénaga y Santa Marta, localizados en el departamento del Magdalena”.</t>
  </si>
  <si>
    <t>Centro de Atención, Valoración y Rehabilitación de Fauna marina- CAV-R marino. Suscripción de alianza interinstitucional para atención y disposición final de animales marinos</t>
  </si>
  <si>
    <t>Marino</t>
  </si>
  <si>
    <t>Fauna</t>
  </si>
  <si>
    <t>Eretmochelys imbricata (tortuga carey), Caretta caretta (caguama, tortuga cabezona), Chelonia mydas (tortuga verde) y Dermochelys coriácea (tortuga de cuero, canal,caná),  Lepidochelys olivacea (golfina) Sotalia guianensis (Delfin costero) y Tursiups truncatus (delfin nariz de botella)</t>
  </si>
  <si>
    <t xml:space="preserve">Centro de Atención y Valoración  de Fauna Silvestre- CAVFS. 
</t>
  </si>
  <si>
    <t>Mesoclemmys
dahli (tortuga carranchina), Podocnemys lewiana (tortuga de río), Chelonoidis
carbonarius (morrocoy), Trachemys
callirostris (hicotea), Chavarri (Chauna chavarria), Leopardus
tigrinus (tigrillo), Nutria de río (Lontra longicaudis) y Caimán aguja (Crocodylus acatus)</t>
  </si>
  <si>
    <t xml:space="preserve">El CAVFS cuenta con un personal de veterinarios y biólogos con experiencia en la atención, valoración y rehabilitación de fauna silvestre, en donde una vez recibidos los animales, se realiza el registro de su ingreso y se valora su estado de salud en general, en caso de estar heridos o con fracturas se les hace atención y tratamiento por intervención de un médico veterinario, para posteriormente ingresarlos al programa de recuperación y adaptación para su disposición final </t>
  </si>
  <si>
    <t>En este contrato se aunan esfuerzos entre el Acuario del Rodadero Fospina S.A.S. y la Corporación Autónoma Regional del Magdalena-CORPAMAG para el establecimiento, manejo y operación del centro de atención valoración y rehabilitación de la fauna marina del magdalena- CAVR. En este contexto se realizan rescates a enmayamientos y varamientos, asi como recepciones de decomisos y entregas voluntarias de fauna marina para rehabilitacion y en lo posible recuperacion y liberación de los ejemplares, obteniendo excelentes resultados en el rescate de tortugas marinas principalmente.</t>
  </si>
  <si>
    <t>Marina</t>
  </si>
  <si>
    <t>Pterois volitans</t>
  </si>
  <si>
    <t xml:space="preserve">Sensibilización y control para el correcto manejo en la recolección de  Caracol Africano en el departamento del Magdalena </t>
  </si>
  <si>
    <t>Achatina fullica</t>
  </si>
  <si>
    <t>Sensibilización y control a la especie marina invasora pterois volitans conocida comúnmente como pez león con el fin de minimizar los impactos que esta especie genera en los ecosistemas marinos del departamento del Magdalena.</t>
  </si>
  <si>
    <t>Durante el 2023, se realizaron un total de 17 inmersiones, como parte de las actividades de control y manejo del Pez León. Estas inmersiones se llevaron a cabo principalmente en el Banco de las Ánimas y Bahía Taganga, con el apoyo de pescadores locales, biólogos y buzos. De los 237 especímenes recolectados, se obtuvo la menor talla de 12,8 cm y la mayor de 43,5 cm; con respecto a su peso, el menor correspondió a 20 gr y el mayor a 1060 gr. Así mismo se han recibido por parte de los pescadores más de 30 kilos de Pez León provenientes de la zona del Banco de la Animas en el sur de Santa Marta.</t>
  </si>
  <si>
    <t>Durante las actividades se realiza la recolección de los individuos según los protocolos establecidos. Se realizan en compañía de la comunidad con el fin de transmitir la información y enseñarles la importancia de erradicar la especie y de su participación para conservar la biodiversidad de nuestro departamento. Se sensibilizaron a 510 personas y se recolectaron 310 individuos de caracol africano.</t>
  </si>
  <si>
    <t xml:space="preserve">La Corporación, en el marco del cumplimiento de esta meta, realizo el ajuste del plan de manejo del humedal de Zapayán. Esta actividad se llevó a cabo con la participación del Ministerio de Ambiente y Desarrollo Sostenible, la gobernación del Magdalena y los municipios de Zapayán, Cerro de San Antonio, Pedraza, Sabanas de San Ángel, Concordia, Chibolo, Pivijay y El Piñón.
El haber logrado realizar la actualización del Plan de Manejo Ambiental del Humedal Ciénaga de Zapayán, además de cumplir con una meta del Plan de Acción Institucional 2020-2023, también se dio cumplimiento a la Acción Popular 7001-23-31-000-2011-00141-01. 12 De Diciembre de 2019, Humedal Ciénaga De Zapayán, donde se le ordenó a Corpamag, actualizar el Plan de Manejo Ambiental del Humedal Ciénaga de Zapayán en coordinación con los Municipios con jurisdicción en el humedal, y el Ministerio de Ambiente y Desarrollo Sostenible.
Para esta vigencia se tenía planificado trabajar, conjuntamente con PNN y CORPOCESAR, en la formulación del plan de manejo del páramo Sierra Nevada de Santa Marta. Sin embargo, el Ministerio de Ambiente y Desarrollo Sostenible a través de la Resolución 136 de 2023 de febrero 17, declaró, reservó, delimitó y alinderó como parte del Parque Nacional Natural Sierra Nevada de Santa Marta un área ubicada en los municipios de Aracataca, Ciénaga, Fundación y Santa Marta en el departamento del Magdalena, Dibulla en el departamento de La Guajira, Pueblo Bello y Valledupar en el departamento del Cesar.
El páramo Sierra Nevada de Santa Marta, se encuentra en jurisdicción de Parques Nacionales Naturales de Colombia, de la Corporación Autónoma Regional del Magdalena – CORPAMAG y de la Corporación Autónoma Regional del Cesar – CORPOCESAR. 
El 94%, (139.810 Ha) del páramo Sierra Nevada de Santa Marta se encuentra ubicado en el Parque Nacional Natural Sierra Nevada de Santa Marta y el 6% restante (8.256 Ha), es compartido por las Autoridades Ambientales de Cesar y Magdalena. Correspondiendo 5.421 Ha a la Corporación Autónoma Regional del Magdalena. El área de páramo en jurisdicción de ambas Corporaciones Autónomas Regionales, localizado en los municipios de Fundación en el Magdalena y Pueblo Bello en el Cesar (8.256 Ha) quedó incluido en la ampliación del Parque Nacional Natural Sierra Nevada de Santa Marta razón.
</t>
  </si>
  <si>
    <t xml:space="preserve">Se realizó análisis de las condiciones de degradación de los suelos del departamento a partir de la evaluación del fenómeno de erosión, desarrollándose una etapa precampo que consistió en la recopilación de información secundaria a partir de estudios tales como el Estudio General de Suelos y Zonificación de Tierras del Departamento del Magdalena, el Protocolo para la Identificación y Evaluación de la Degradación de Suelos por erosión, salinización y desertificación a escala 1:100.000, así como el apoyo de imágenes satelitales recientes. 
Por otra parte, se desarrolló una etapa de campo en la cual se llevó a cabo un muestreo de suelos en siete puntos identificados previamente como áreas con condiciones de degradación severa
</t>
  </si>
  <si>
    <t>Cuencas de los ríos: Aracataca, Córdoba, Buritaca, Don Diego, Frío, Fundación, Gaira, Guachaca, Manzanares, Mendihueca, Palomino, Sevilla, Toribio y Tucurinca en el departamento del Magdalena.</t>
  </si>
  <si>
    <t xml:space="preserve">En cumplimiento de esta actividad, se encuentran en revisión los Actos administrativos que estableces los
objetivos de calidad en la jurisdicción de Corpamag de: En los ríos Aracataca, Córdoba, Buritaca, Don Diego, Frio, Fundación, Gaira, Guachaca, Manzanares, Mendihuaca, palomino, Sevilla, Toribio y Tucurinca periodo 2024-2034.
</t>
  </si>
  <si>
    <t xml:space="preserve">Durante el segundo semestre del año 2023 se ejecutaron las actividades de actualización de determinantes ambientales asociadas al medio transformado en el departamento del Magdalena (jurisdicción CORPAMAG).
La actualización de las determinantes asociadas al medio transformado  recogen todos aquellos elementos asociados al ordenamiento que se derivan de políticas, directrices, disposiciones, regulaciones, normas y reglamentos para prevenir, mitigar y manejar los efectos ambientales negativos derivados del desarrollo de las actividades humanas que intervienen en la definición del modelo de ocupación de los municipios, buscando el cumplimiento de las obligaciones derivadas de ellos en armonía con el régimen de usos propuestos.
Se generó el documento y se encuentra en proceso de publicación en la pagina web del acto administrativo.
</t>
  </si>
  <si>
    <t>Se desarrolló la fase contractual para la CONSTRUCCION DE ESTUFAS ECOEFICIENTES EN DIFERENTES VIVIENDAS RURALES DEL CORREGIMIENTO DE MACARAQUILLA, MUNICIPIO DE ARACATACA DEPARTAMENTO DEL MAGDALENA.</t>
  </si>
  <si>
    <t>Comportamiento del IMG a 31/12/2023</t>
  </si>
  <si>
    <t>La Corporación en cumplimiento de esta actividad, partiendo de los resultados obtenidos con la ejecución del contrato No. 454 de 2021, cuyo objeto fue “Implementar acciones encaminadas a la priorización de los cuerpos de agua en los que se deben adelantar Planes de Ordenamiento del Recurso Hídrico – PORH en el departamento del Magdalena”, se procedió a realizar los Estudios, Documentos Previos y proceso contractual necesarios para llevar a cabo la Formulación del Plan De Ordenamiento del Recurso Hídrico Superficial Continental del Río Sevilla, localizado en el Departamento del Magdalena, de acuerdo con los lineamientos señalados por la Resolución 751 de mayo de 2018 “Por la cual se adopta la Guía para el Ordenamiento del Recurso Hídrico Continental Superficial – PORH y se dictan otras disposiciones”.</t>
  </si>
  <si>
    <t xml:space="preserve">La Corporación en el presente año hizo entrega de un total de 83.096 árboles a los diferentes municipios del Departamento en el marco de la Campaña Nacional de Sembratón  #NuestraHuellaEsSembrar y #UnArbolPara, la cual tiene como objetivo contribuir la meta de sembrar 180 millones de árboles en el país. 
</t>
  </si>
  <si>
    <t>En el marco de esta actividad, se realizaron 24 visitas de campo a las unidades productivas de las cuales 15 corresponden a los seguimientos de las acciones de mejora de los negocios verdes y 9 visitas a negocios nuevos que inician el proceso de verificación de cumplimiento de criterios de negocios verdes</t>
  </si>
  <si>
    <t>Se adjudico el Concurso de Méritos Abiertos CM 003 de 2023 con el objeto de Formulación del Plan De Ordenamiento del Recurso Hídrico Superficial Continental del Río Sevilla, localizado en el Departamento del Magdalena, de acuerdo con los lineamientos señalados por la Resolución 751 de mayo de 2018 “Por la cual se adopta la Guía para el Ordenamiento del Recurso Hídrico Continental Superficial – PORH y se dictan otras disposiciones”.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</si>
</sst>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_(* #,##0_);_(* \(#,##0\);_(* &quot;-&quot;??_);_(@_)"/>
    <numFmt numFmtId="167" formatCode="0.0%"/>
    <numFmt numFmtId="168" formatCode="[$$-240A]\ #,##0"/>
    <numFmt numFmtId="169" formatCode="_-* #,##0.00\ &quot;€&quot;_-;\-* #,##0.00\ &quot;€&quot;_-;_-* &quot;-&quot;??\ &quot;€&quot;_-;_-@_-"/>
    <numFmt numFmtId="170" formatCode="_ * #,##0_ ;_ * \-#,##0_ ;_ * &quot;-&quot;??_ ;_ @_ "/>
  </numFmts>
  <fonts count="56" x14ac:knownFonts="1">
    <font>
      <sz val="11"/>
      <color theme="1"/>
      <name val="Calibri"/>
      <family val="2"/>
      <scheme val="minor"/>
    </font>
    <font>
      <sz val="11"/>
      <color rgb="FF006100"/>
      <name val="Calibri"/>
      <family val="2"/>
      <scheme val="minor"/>
    </font>
    <font>
      <b/>
      <sz val="11"/>
      <color rgb="FF000000"/>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sz val="9"/>
      <color theme="1"/>
      <name val="Calibri"/>
      <family val="2"/>
      <scheme val="minor"/>
    </font>
    <font>
      <sz val="8"/>
      <color rgb="FF000000"/>
      <name val="Calibri"/>
      <family val="2"/>
      <scheme val="minor"/>
    </font>
    <font>
      <sz val="9"/>
      <color rgb="FF000000"/>
      <name val="Calibri"/>
      <family val="2"/>
    </font>
    <font>
      <sz val="7"/>
      <color rgb="FF000000"/>
      <name val="Times New Roman"/>
      <family val="1"/>
    </font>
    <font>
      <vertAlign val="subscript"/>
      <sz val="9"/>
      <color rgb="FF000000"/>
      <name val="Calibri"/>
      <family val="2"/>
      <scheme val="minor"/>
    </font>
    <font>
      <b/>
      <u/>
      <sz val="9"/>
      <color rgb="FF000000"/>
      <name val="Calibri"/>
      <family val="2"/>
      <scheme val="minor"/>
    </font>
    <font>
      <i/>
      <sz val="7"/>
      <color rgb="FF000000"/>
      <name val="Times New Roman"/>
      <family val="1"/>
    </font>
    <font>
      <sz val="10"/>
      <color theme="1"/>
      <name val="Calibri"/>
      <family val="2"/>
      <scheme val="minor"/>
    </font>
    <font>
      <u/>
      <sz val="9"/>
      <color rgb="FF000000"/>
      <name val="Calibri"/>
      <family val="2"/>
      <scheme val="minor"/>
    </font>
    <font>
      <sz val="9"/>
      <color rgb="FF000000"/>
      <name val="Symbol"/>
      <family val="1"/>
      <charset val="2"/>
    </font>
    <font>
      <u/>
      <sz val="11"/>
      <color theme="10"/>
      <name val="Calibri"/>
      <family val="2"/>
      <scheme val="minor"/>
    </font>
    <font>
      <sz val="12"/>
      <color rgb="FF000000"/>
      <name val="Calibri"/>
      <family val="2"/>
    </font>
    <font>
      <sz val="7"/>
      <color rgb="FF000000"/>
      <name val="Calibri"/>
      <family val="2"/>
      <scheme val="minor"/>
    </font>
    <font>
      <b/>
      <i/>
      <sz val="9"/>
      <color indexed="8"/>
      <name val="Calibri"/>
      <family val="2"/>
      <scheme val="minor"/>
    </font>
    <font>
      <sz val="11"/>
      <color theme="1"/>
      <name val="Calibri"/>
      <family val="2"/>
      <scheme val="minor"/>
    </font>
    <font>
      <b/>
      <sz val="11"/>
      <color theme="1"/>
      <name val="Calibri"/>
      <family val="2"/>
      <scheme val="minor"/>
    </font>
    <font>
      <sz val="10"/>
      <color rgb="FF006100"/>
      <name val="Calibri"/>
      <family val="2"/>
      <scheme val="minor"/>
    </font>
    <font>
      <u/>
      <sz val="10"/>
      <color theme="10"/>
      <name val="Calibri"/>
      <family val="2"/>
      <scheme val="minor"/>
    </font>
    <font>
      <sz val="10"/>
      <color rgb="FF000000"/>
      <name val="Calibri"/>
      <family val="2"/>
      <scheme val="minor"/>
    </font>
    <font>
      <sz val="18"/>
      <color rgb="FF000000"/>
      <name val="Calibri"/>
      <family val="2"/>
      <scheme val="minor"/>
    </font>
    <font>
      <sz val="9"/>
      <color rgb="FFFF0000"/>
      <name val="Calibri"/>
      <family val="2"/>
      <scheme val="minor"/>
    </font>
    <font>
      <sz val="8"/>
      <color theme="1"/>
      <name val="Calibri"/>
      <family val="2"/>
      <scheme val="minor"/>
    </font>
    <font>
      <b/>
      <sz val="8"/>
      <color rgb="FF000000"/>
      <name val="Calibri"/>
      <family val="2"/>
      <scheme val="minor"/>
    </font>
    <font>
      <sz val="10"/>
      <name val="Arial Narrow"/>
      <family val="2"/>
    </font>
    <font>
      <b/>
      <sz val="12"/>
      <name val="Arial Narrow"/>
      <family val="2"/>
    </font>
    <font>
      <sz val="10"/>
      <name val="Arial"/>
      <family val="2"/>
    </font>
    <font>
      <b/>
      <sz val="10"/>
      <name val="Arial Narrow"/>
      <family val="2"/>
    </font>
    <font>
      <b/>
      <sz val="10"/>
      <name val="Arial"/>
      <family val="2"/>
    </font>
    <font>
      <sz val="10"/>
      <name val="Arial"/>
      <family val="2"/>
    </font>
    <font>
      <b/>
      <sz val="11"/>
      <color theme="1"/>
      <name val="Arial Narrow"/>
      <family val="2"/>
    </font>
    <font>
      <b/>
      <sz val="9"/>
      <color theme="1"/>
      <name val="Verdana"/>
      <family val="2"/>
    </font>
    <font>
      <b/>
      <sz val="9"/>
      <name val="Verdana"/>
      <family val="2"/>
    </font>
    <font>
      <sz val="9"/>
      <color theme="1"/>
      <name val="Verdana"/>
      <family val="2"/>
    </font>
    <font>
      <sz val="10"/>
      <color theme="1"/>
      <name val="Arial Narrow"/>
      <family val="2"/>
    </font>
    <font>
      <b/>
      <sz val="10"/>
      <color theme="1"/>
      <name val="Arial Narrow"/>
      <family val="2"/>
    </font>
    <font>
      <sz val="10"/>
      <color rgb="FF000000"/>
      <name val="Arial Narrow"/>
      <family val="2"/>
    </font>
    <font>
      <sz val="8"/>
      <name val="Calibri"/>
      <family val="2"/>
      <scheme val="minor"/>
    </font>
    <font>
      <sz val="9"/>
      <color indexed="81"/>
      <name val="Tahoma"/>
      <family val="2"/>
    </font>
    <font>
      <b/>
      <sz val="9"/>
      <color indexed="81"/>
      <name val="Tahoma"/>
      <family val="2"/>
    </font>
    <font>
      <b/>
      <sz val="9"/>
      <name val="Arial Narrow"/>
      <family val="2"/>
    </font>
    <font>
      <b/>
      <sz val="7"/>
      <name val="Arial Narrow"/>
      <family val="2"/>
    </font>
    <font>
      <sz val="7"/>
      <name val="Arial Narrow"/>
      <family val="2"/>
    </font>
    <font>
      <u/>
      <sz val="7"/>
      <name val="Arial Narrow"/>
      <family val="2"/>
    </font>
    <font>
      <b/>
      <sz val="10"/>
      <color indexed="10"/>
      <name val="Arial Narrow"/>
      <family val="2"/>
    </font>
    <font>
      <b/>
      <sz val="11"/>
      <name val="Arial Narrow"/>
      <family val="2"/>
    </font>
    <font>
      <b/>
      <sz val="8"/>
      <name val="Arial Narrow"/>
      <family val="2"/>
    </font>
    <font>
      <sz val="8"/>
      <name val="Arial Narrow"/>
      <family val="2"/>
    </font>
    <font>
      <sz val="8"/>
      <color theme="1"/>
      <name val="Arial Narrow"/>
      <family val="2"/>
    </font>
    <font>
      <sz val="8"/>
      <color rgb="FFFF0000"/>
      <name val="Arial Narrow"/>
      <family val="2"/>
    </font>
  </fonts>
  <fills count="35">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rgb="FFD9D9D9"/>
        <bgColor indexed="64"/>
      </patternFill>
    </fill>
    <fill>
      <patternFill patternType="solid">
        <fgColor rgb="FFF7CAAC"/>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CCFFCC"/>
        <bgColor indexed="64"/>
      </patternFill>
    </fill>
    <fill>
      <patternFill patternType="solid">
        <fgColor rgb="FFFFFF99"/>
        <bgColor rgb="FFFFFF99"/>
      </patternFill>
    </fill>
    <fill>
      <patternFill patternType="solid">
        <fgColor rgb="FFFFFF00"/>
        <bgColor rgb="FFFFFF00"/>
      </patternFill>
    </fill>
    <fill>
      <patternFill patternType="solid">
        <fgColor theme="7" tint="0.59999389629810485"/>
        <bgColor rgb="FFFF99CC"/>
      </patternFill>
    </fill>
    <fill>
      <patternFill patternType="solid">
        <fgColor theme="7" tint="0.59999389629810485"/>
        <bgColor rgb="FFFFFF00"/>
      </patternFill>
    </fill>
    <fill>
      <patternFill patternType="solid">
        <fgColor rgb="FFFF99CC"/>
        <bgColor rgb="FFFF99CC"/>
      </patternFill>
    </fill>
    <fill>
      <patternFill patternType="solid">
        <fgColor rgb="FFFF00FF"/>
        <bgColor rgb="FFFF00FF"/>
      </patternFill>
    </fill>
    <fill>
      <patternFill patternType="solid">
        <fgColor rgb="FF00FF00"/>
        <bgColor rgb="FF00FF00"/>
      </patternFill>
    </fill>
    <fill>
      <patternFill patternType="solid">
        <fgColor indexed="47"/>
        <bgColor indexed="64"/>
      </patternFill>
    </fill>
    <fill>
      <patternFill patternType="solid">
        <fgColor rgb="FF00FF00"/>
        <bgColor indexed="64"/>
      </patternFill>
    </fill>
    <fill>
      <patternFill patternType="solid">
        <fgColor indexed="43"/>
        <bgColor indexed="64"/>
      </patternFill>
    </fill>
    <fill>
      <patternFill patternType="solid">
        <fgColor rgb="FF00FFFF"/>
        <bgColor rgb="FFFF00FF"/>
      </patternFill>
    </fill>
    <fill>
      <patternFill patternType="solid">
        <fgColor rgb="FF66FF66"/>
        <bgColor rgb="FFA8D08D"/>
      </patternFill>
    </fill>
    <fill>
      <patternFill patternType="solid">
        <fgColor rgb="FF66FF66"/>
        <bgColor indexed="64"/>
      </patternFill>
    </fill>
    <fill>
      <patternFill patternType="solid">
        <fgColor rgb="FF99FF99"/>
        <bgColor indexed="64"/>
      </patternFill>
    </fill>
    <fill>
      <patternFill patternType="solid">
        <fgColor rgb="FFCCFFCC"/>
        <bgColor rgb="FFA8D08D"/>
      </patternFill>
    </fill>
  </fills>
  <borders count="8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double">
        <color rgb="FFFF800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right style="medium">
        <color indexed="8"/>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4">
    <xf numFmtId="0" fontId="0" fillId="0" borderId="0"/>
    <xf numFmtId="0" fontId="1" fillId="2" borderId="0" applyNumberFormat="0" applyBorder="0" applyAlignment="0" applyProtection="0"/>
    <xf numFmtId="0" fontId="17"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32" fillId="0" borderId="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169" fontId="21" fillId="0" borderId="0" applyFont="0" applyFill="0" applyBorder="0" applyAlignment="0" applyProtection="0"/>
  </cellStyleXfs>
  <cellXfs count="1071">
    <xf numFmtId="0" fontId="0" fillId="0" borderId="0" xfId="0"/>
    <xf numFmtId="0" fontId="4" fillId="0" borderId="0" xfId="0" applyFont="1" applyAlignment="1">
      <alignment vertical="top"/>
    </xf>
    <xf numFmtId="0" fontId="4" fillId="0" borderId="8" xfId="0" applyFont="1" applyBorder="1" applyAlignment="1">
      <alignment horizontal="center" vertical="top" wrapText="1"/>
    </xf>
    <xf numFmtId="0" fontId="3" fillId="0" borderId="0" xfId="0" applyFont="1" applyAlignment="1">
      <alignment vertical="top"/>
    </xf>
    <xf numFmtId="0" fontId="3" fillId="0" borderId="12" xfId="0" applyFont="1" applyBorder="1" applyAlignment="1">
      <alignment vertical="top" wrapText="1"/>
    </xf>
    <xf numFmtId="0" fontId="0" fillId="0" borderId="0" xfId="0" applyAlignment="1">
      <alignment vertical="top"/>
    </xf>
    <xf numFmtId="0" fontId="4" fillId="3" borderId="7" xfId="0" applyFont="1" applyFill="1" applyBorder="1" applyAlignment="1" applyProtection="1">
      <alignment horizontal="center" vertical="top" wrapText="1"/>
      <protection locked="0"/>
    </xf>
    <xf numFmtId="0" fontId="4" fillId="0" borderId="0" xfId="0" applyFont="1" applyAlignment="1" applyProtection="1">
      <alignment vertical="top"/>
      <protection locked="0"/>
    </xf>
    <xf numFmtId="0" fontId="4" fillId="0" borderId="8" xfId="0" applyFont="1" applyBorder="1" applyAlignment="1" applyProtection="1">
      <alignment horizontal="center" vertical="top" wrapText="1"/>
      <protection locked="0"/>
    </xf>
    <xf numFmtId="0" fontId="3" fillId="0" borderId="0" xfId="0" applyFont="1" applyAlignment="1" applyProtection="1">
      <alignment vertical="top"/>
      <protection locked="0"/>
    </xf>
    <xf numFmtId="0" fontId="0" fillId="0" borderId="8" xfId="0" applyBorder="1"/>
    <xf numFmtId="0" fontId="0" fillId="0" borderId="5" xfId="0" applyBorder="1"/>
    <xf numFmtId="0" fontId="0" fillId="0" borderId="13" xfId="0" applyBorder="1"/>
    <xf numFmtId="0" fontId="0" fillId="0" borderId="6" xfId="0" applyBorder="1"/>
    <xf numFmtId="0" fontId="0" fillId="0" borderId="11" xfId="0" applyBorder="1"/>
    <xf numFmtId="0" fontId="4" fillId="0" borderId="8" xfId="0" applyFont="1" applyBorder="1" applyAlignment="1">
      <alignment horizontal="left" vertical="center" wrapText="1"/>
    </xf>
    <xf numFmtId="0" fontId="0" fillId="0" borderId="6" xfId="0" applyBorder="1" applyAlignment="1">
      <alignment vertical="top" wrapText="1"/>
    </xf>
    <xf numFmtId="0" fontId="0" fillId="7" borderId="16" xfId="0" applyFill="1" applyBorder="1" applyAlignment="1">
      <alignment vertical="top"/>
    </xf>
    <xf numFmtId="0" fontId="0" fillId="0" borderId="0" xfId="0" applyAlignment="1" applyProtection="1">
      <alignment vertical="top"/>
      <protection locked="0"/>
    </xf>
    <xf numFmtId="0" fontId="0" fillId="0" borderId="6" xfId="0" applyBorder="1" applyAlignment="1" applyProtection="1">
      <alignment vertical="top"/>
      <protection locked="0"/>
    </xf>
    <xf numFmtId="0" fontId="4" fillId="0" borderId="7" xfId="0" applyFont="1" applyBorder="1" applyAlignment="1" applyProtection="1">
      <alignment horizontal="center" vertical="top" wrapText="1"/>
      <protection locked="0"/>
    </xf>
    <xf numFmtId="0" fontId="0" fillId="0" borderId="6" xfId="0" applyBorder="1" applyAlignment="1">
      <alignment vertical="top"/>
    </xf>
    <xf numFmtId="0" fontId="0" fillId="0" borderId="11" xfId="0" applyBorder="1" applyAlignment="1">
      <alignment vertical="top"/>
    </xf>
    <xf numFmtId="0" fontId="0" fillId="0" borderId="8" xfId="0" applyBorder="1" applyAlignment="1">
      <alignment vertical="top"/>
    </xf>
    <xf numFmtId="0" fontId="14" fillId="0" borderId="7" xfId="0" applyFont="1" applyBorder="1" applyAlignment="1">
      <alignment vertical="top"/>
    </xf>
    <xf numFmtId="0" fontId="9" fillId="0" borderId="6" xfId="0" applyFont="1" applyBorder="1" applyAlignment="1">
      <alignment vertical="top" wrapText="1"/>
    </xf>
    <xf numFmtId="0" fontId="14" fillId="0" borderId="8" xfId="0" applyFont="1" applyBorder="1" applyAlignment="1">
      <alignment vertical="top"/>
    </xf>
    <xf numFmtId="0" fontId="5" fillId="0" borderId="0" xfId="0" applyFont="1" applyAlignment="1">
      <alignment vertical="top"/>
    </xf>
    <xf numFmtId="0" fontId="7" fillId="0" borderId="0" xfId="0" applyFont="1" applyAlignment="1" applyProtection="1">
      <alignment vertical="top"/>
      <protection locked="0"/>
    </xf>
    <xf numFmtId="0" fontId="4" fillId="3" borderId="8" xfId="0" applyFont="1" applyFill="1" applyBorder="1" applyAlignment="1" applyProtection="1">
      <alignment vertical="top" wrapText="1"/>
      <protection locked="0"/>
    </xf>
    <xf numFmtId="0" fontId="4" fillId="3" borderId="8" xfId="0" applyFont="1" applyFill="1" applyBorder="1" applyAlignment="1" applyProtection="1">
      <alignment vertical="top"/>
      <protection locked="0"/>
    </xf>
    <xf numFmtId="9" fontId="4" fillId="3" borderId="8" xfId="0" applyNumberFormat="1" applyFont="1" applyFill="1" applyBorder="1" applyAlignment="1" applyProtection="1">
      <alignment vertical="top"/>
      <protection locked="0"/>
    </xf>
    <xf numFmtId="9" fontId="4" fillId="0" borderId="8" xfId="0" applyNumberFormat="1" applyFont="1" applyBorder="1" applyAlignment="1" applyProtection="1">
      <alignment vertical="top"/>
      <protection locked="0"/>
    </xf>
    <xf numFmtId="0" fontId="5" fillId="0" borderId="8" xfId="0" applyFont="1" applyBorder="1" applyAlignment="1" applyProtection="1">
      <alignment vertical="top" wrapText="1"/>
      <protection locked="0"/>
    </xf>
    <xf numFmtId="0" fontId="4" fillId="0" borderId="8" xfId="0" applyFont="1" applyBorder="1" applyAlignment="1" applyProtection="1">
      <alignment vertical="top"/>
      <protection locked="0"/>
    </xf>
    <xf numFmtId="17" fontId="4" fillId="0" borderId="13" xfId="0" applyNumberFormat="1" applyFont="1" applyBorder="1" applyAlignment="1" applyProtection="1">
      <alignment vertical="top" wrapText="1"/>
      <protection locked="0"/>
    </xf>
    <xf numFmtId="0" fontId="4" fillId="0" borderId="12" xfId="0" applyFont="1" applyBorder="1" applyAlignment="1" applyProtection="1">
      <alignment vertical="top" wrapText="1"/>
      <protection locked="0"/>
    </xf>
    <xf numFmtId="0" fontId="7" fillId="0" borderId="0" xfId="0" applyFont="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8" xfId="0" applyFont="1" applyBorder="1" applyAlignment="1">
      <alignment vertical="top" wrapText="1"/>
    </xf>
    <xf numFmtId="0" fontId="4" fillId="3" borderId="8" xfId="0" applyFont="1" applyFill="1" applyBorder="1" applyAlignment="1">
      <alignment vertical="top"/>
    </xf>
    <xf numFmtId="0" fontId="4" fillId="4" borderId="8" xfId="0" applyFont="1" applyFill="1" applyBorder="1" applyAlignment="1">
      <alignment vertical="top"/>
    </xf>
    <xf numFmtId="0" fontId="4" fillId="0" borderId="7" xfId="0" applyFont="1" applyBorder="1" applyAlignment="1">
      <alignment vertical="top" wrapText="1"/>
    </xf>
    <xf numFmtId="0" fontId="4" fillId="3" borderId="8" xfId="0" applyFont="1" applyFill="1" applyBorder="1" applyAlignment="1">
      <alignment vertical="top" wrapText="1"/>
    </xf>
    <xf numFmtId="0" fontId="4" fillId="0" borderId="13" xfId="0" applyFont="1" applyBorder="1" applyAlignment="1">
      <alignment vertical="top"/>
    </xf>
    <xf numFmtId="0" fontId="4" fillId="0" borderId="6" xfId="0" applyFont="1" applyBorder="1" applyAlignment="1">
      <alignment vertical="top" wrapText="1"/>
    </xf>
    <xf numFmtId="0" fontId="4" fillId="0" borderId="13" xfId="0" applyFont="1" applyBorder="1" applyAlignment="1">
      <alignment vertical="top" wrapText="1"/>
    </xf>
    <xf numFmtId="0" fontId="5" fillId="0" borderId="8" xfId="0" applyFont="1" applyBorder="1" applyAlignment="1">
      <alignment vertical="top" wrapText="1"/>
    </xf>
    <xf numFmtId="17" fontId="4" fillId="0" borderId="13" xfId="0" applyNumberFormat="1" applyFont="1" applyBorder="1" applyAlignment="1">
      <alignment vertical="top" wrapText="1"/>
    </xf>
    <xf numFmtId="0" fontId="6" fillId="0" borderId="8" xfId="0" applyFont="1" applyBorder="1" applyAlignment="1">
      <alignment vertical="top" wrapText="1"/>
    </xf>
    <xf numFmtId="0" fontId="12" fillId="0" borderId="12" xfId="0" applyFont="1" applyBorder="1" applyAlignment="1">
      <alignment vertical="top" wrapText="1"/>
    </xf>
    <xf numFmtId="0" fontId="4" fillId="0" borderId="12" xfId="0" applyFont="1" applyBorder="1" applyAlignment="1">
      <alignment vertical="top" wrapText="1"/>
    </xf>
    <xf numFmtId="0" fontId="3" fillId="0" borderId="6" xfId="0" applyFont="1" applyBorder="1" applyAlignment="1">
      <alignment vertical="top" wrapText="1"/>
    </xf>
    <xf numFmtId="0" fontId="15" fillId="0" borderId="6" xfId="0" applyFont="1" applyBorder="1" applyAlignment="1">
      <alignment vertical="top" wrapText="1"/>
    </xf>
    <xf numFmtId="0" fontId="17" fillId="0" borderId="6" xfId="2" applyBorder="1" applyAlignment="1">
      <alignment vertical="top" wrapText="1"/>
    </xf>
    <xf numFmtId="0" fontId="17" fillId="0" borderId="8" xfId="2" applyBorder="1" applyAlignment="1">
      <alignment vertical="top" wrapText="1"/>
    </xf>
    <xf numFmtId="0" fontId="12" fillId="0" borderId="6" xfId="0" applyFont="1" applyBorder="1" applyAlignment="1">
      <alignment vertical="top" wrapText="1"/>
    </xf>
    <xf numFmtId="0" fontId="6" fillId="0" borderId="6" xfId="0" applyFont="1" applyBorder="1" applyAlignment="1">
      <alignment vertical="top" wrapText="1"/>
    </xf>
    <xf numFmtId="0" fontId="7" fillId="0" borderId="0" xfId="0" applyFont="1" applyAlignment="1">
      <alignment vertical="top" wrapText="1"/>
    </xf>
    <xf numFmtId="0" fontId="19" fillId="0" borderId="13" xfId="0" applyFont="1" applyBorder="1" applyAlignment="1">
      <alignment vertical="top" wrapText="1"/>
    </xf>
    <xf numFmtId="0" fontId="16" fillId="0" borderId="6" xfId="0" applyFont="1" applyBorder="1" applyAlignment="1">
      <alignment vertical="top" wrapText="1"/>
    </xf>
    <xf numFmtId="0" fontId="16" fillId="0" borderId="8"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wrapText="1"/>
    </xf>
    <xf numFmtId="0" fontId="8" fillId="0" borderId="8" xfId="0" applyFont="1" applyBorder="1" applyAlignment="1">
      <alignment vertical="top" wrapText="1"/>
    </xf>
    <xf numFmtId="0" fontId="8" fillId="0" borderId="7" xfId="0" applyFont="1" applyBorder="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8" fillId="0" borderId="6" xfId="0" applyFont="1" applyBorder="1" applyAlignment="1">
      <alignment vertical="top" wrapText="1"/>
    </xf>
    <xf numFmtId="0" fontId="3" fillId="0" borderId="7" xfId="0" applyFont="1" applyBorder="1" applyAlignment="1">
      <alignment vertical="top" wrapText="1"/>
    </xf>
    <xf numFmtId="0" fontId="15" fillId="0" borderId="8" xfId="0" applyFont="1" applyBorder="1" applyAlignment="1">
      <alignment vertical="top" wrapText="1"/>
    </xf>
    <xf numFmtId="0" fontId="8" fillId="0" borderId="13" xfId="0" applyFont="1" applyBorder="1" applyAlignment="1">
      <alignment vertical="top" wrapText="1"/>
    </xf>
    <xf numFmtId="0" fontId="8" fillId="0" borderId="4" xfId="0" applyFont="1" applyBorder="1" applyAlignment="1">
      <alignment vertical="top" wrapText="1"/>
    </xf>
    <xf numFmtId="0" fontId="0" fillId="3" borderId="16" xfId="0" applyFill="1" applyBorder="1" applyAlignment="1">
      <alignment vertical="top"/>
    </xf>
    <xf numFmtId="0" fontId="20" fillId="0" borderId="0" xfId="0" applyFont="1" applyAlignment="1">
      <alignment vertical="top"/>
    </xf>
    <xf numFmtId="0" fontId="4" fillId="0" borderId="0" xfId="0" applyFont="1" applyAlignment="1">
      <alignment horizontal="center" vertical="top"/>
    </xf>
    <xf numFmtId="0" fontId="6" fillId="0" borderId="0" xfId="0" applyFont="1" applyAlignment="1">
      <alignment horizontal="center" vertical="top" wrapText="1"/>
    </xf>
    <xf numFmtId="0" fontId="7" fillId="0" borderId="0" xfId="0" applyFont="1" applyAlignment="1" applyProtection="1">
      <alignment horizontal="center" vertical="top"/>
      <protection locked="0"/>
    </xf>
    <xf numFmtId="0" fontId="4" fillId="0" borderId="13" xfId="0" applyFont="1" applyBorder="1" applyAlignment="1" applyProtection="1">
      <alignment horizontal="center" vertical="top" wrapText="1"/>
      <protection locked="0"/>
    </xf>
    <xf numFmtId="0" fontId="0" fillId="0" borderId="0" xfId="0" applyAlignment="1" applyProtection="1">
      <alignment horizontal="center" vertical="top"/>
      <protection locked="0"/>
    </xf>
    <xf numFmtId="0" fontId="4" fillId="0" borderId="0" xfId="0" applyFont="1" applyAlignment="1" applyProtection="1">
      <alignment horizontal="center" vertical="top"/>
      <protection locked="0"/>
    </xf>
    <xf numFmtId="0" fontId="4" fillId="0" borderId="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0" fillId="0" borderId="0" xfId="0" applyAlignment="1">
      <alignment horizontal="center" vertical="top"/>
    </xf>
    <xf numFmtId="0" fontId="7" fillId="0" borderId="0" xfId="0" applyFont="1" applyAlignment="1">
      <alignment horizontal="center" vertical="top"/>
    </xf>
    <xf numFmtId="0" fontId="4" fillId="0" borderId="2" xfId="0" applyFont="1" applyBorder="1" applyAlignment="1">
      <alignment horizontal="center" vertical="top"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6"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vertical="top" wrapText="1"/>
    </xf>
    <xf numFmtId="0" fontId="12" fillId="0" borderId="0" xfId="0" applyFont="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0" xfId="0" applyFont="1" applyAlignment="1">
      <alignment horizontal="center" vertical="top" wrapText="1"/>
    </xf>
    <xf numFmtId="0" fontId="8" fillId="0" borderId="2" xfId="0" applyFont="1" applyBorder="1" applyAlignment="1">
      <alignment horizontal="center" vertical="top" wrapText="1"/>
    </xf>
    <xf numFmtId="0" fontId="8" fillId="0" borderId="9" xfId="0" applyFont="1" applyBorder="1" applyAlignment="1">
      <alignment horizontal="center" vertical="top" wrapText="1"/>
    </xf>
    <xf numFmtId="0" fontId="19" fillId="0" borderId="10" xfId="0" applyFont="1" applyBorder="1" applyAlignment="1">
      <alignment horizontal="center" vertical="top" wrapText="1"/>
    </xf>
    <xf numFmtId="0" fontId="4" fillId="0" borderId="4" xfId="0" applyFont="1" applyBorder="1" applyAlignment="1">
      <alignment horizontal="center" vertical="top" wrapText="1"/>
    </xf>
    <xf numFmtId="0" fontId="3" fillId="0" borderId="8" xfId="0" applyFont="1" applyBorder="1" applyAlignment="1">
      <alignment horizontal="center" vertical="top" wrapText="1"/>
    </xf>
    <xf numFmtId="0" fontId="8" fillId="0" borderId="10" xfId="0" applyFont="1" applyBorder="1" applyAlignment="1">
      <alignment horizontal="center" vertical="top" wrapText="1"/>
    </xf>
    <xf numFmtId="0" fontId="8" fillId="0" borderId="6" xfId="0" applyFont="1" applyBorder="1" applyAlignment="1">
      <alignment horizontal="center" vertical="top" wrapText="1"/>
    </xf>
    <xf numFmtId="0" fontId="8" fillId="0" borderId="8" xfId="0" applyFont="1" applyBorder="1" applyAlignment="1">
      <alignment horizontal="center" vertical="top" wrapText="1"/>
    </xf>
    <xf numFmtId="0" fontId="14" fillId="0" borderId="8" xfId="0" applyFont="1" applyBorder="1" applyAlignment="1">
      <alignment horizontal="center" vertical="top"/>
    </xf>
    <xf numFmtId="0" fontId="0" fillId="0" borderId="1" xfId="0"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0" fillId="0" borderId="1" xfId="0" applyBorder="1" applyAlignment="1">
      <alignment vertical="top"/>
    </xf>
    <xf numFmtId="0" fontId="0" fillId="0" borderId="5" xfId="0" applyBorder="1" applyAlignment="1">
      <alignment vertical="top"/>
    </xf>
    <xf numFmtId="0" fontId="0" fillId="0" borderId="13" xfId="0" applyBorder="1" applyAlignment="1">
      <alignment vertical="top"/>
    </xf>
    <xf numFmtId="0" fontId="0" fillId="0" borderId="1" xfId="0" applyBorder="1"/>
    <xf numFmtId="0" fontId="4" fillId="4" borderId="13" xfId="0" applyFont="1" applyFill="1" applyBorder="1" applyAlignment="1">
      <alignment horizontal="left" vertical="center" wrapText="1"/>
    </xf>
    <xf numFmtId="0" fontId="12" fillId="0" borderId="14" xfId="0" applyFont="1" applyBorder="1" applyAlignment="1">
      <alignment vertical="top"/>
    </xf>
    <xf numFmtId="0" fontId="12" fillId="0" borderId="15" xfId="0" applyFont="1" applyBorder="1" applyAlignment="1">
      <alignment vertical="top"/>
    </xf>
    <xf numFmtId="0" fontId="12" fillId="0" borderId="7" xfId="0" applyFont="1" applyBorder="1" applyAlignment="1">
      <alignment vertical="top"/>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4" fillId="0" borderId="11" xfId="0" applyFont="1" applyBorder="1" applyAlignment="1">
      <alignment vertical="top" wrapText="1"/>
    </xf>
    <xf numFmtId="0" fontId="4" fillId="0" borderId="14" xfId="0" applyFont="1" applyBorder="1" applyAlignment="1">
      <alignment vertical="top"/>
    </xf>
    <xf numFmtId="0" fontId="4" fillId="0" borderId="15" xfId="0" applyFont="1" applyBorder="1" applyAlignment="1">
      <alignment vertical="top"/>
    </xf>
    <xf numFmtId="0" fontId="4" fillId="3" borderId="8" xfId="0" applyFont="1" applyFill="1" applyBorder="1" applyAlignment="1">
      <alignment horizontal="center" vertical="top"/>
    </xf>
    <xf numFmtId="0" fontId="3" fillId="0" borderId="1" xfId="0" applyFont="1" applyBorder="1" applyAlignment="1">
      <alignment vertical="top" wrapText="1"/>
    </xf>
    <xf numFmtId="0" fontId="4" fillId="0" borderId="0" xfId="0" applyFont="1" applyAlignment="1">
      <alignment vertical="top" wrapText="1"/>
    </xf>
    <xf numFmtId="0" fontId="0" fillId="0" borderId="0" xfId="0" applyAlignment="1">
      <alignment horizontal="left" vertical="top"/>
    </xf>
    <xf numFmtId="0" fontId="0" fillId="0" borderId="0" xfId="0" applyAlignment="1">
      <alignment horizontal="left"/>
    </xf>
    <xf numFmtId="0" fontId="0" fillId="0" borderId="0" xfId="0" applyAlignment="1">
      <alignment horizontal="center"/>
    </xf>
    <xf numFmtId="3" fontId="4" fillId="4" borderId="8" xfId="0" applyNumberFormat="1" applyFont="1" applyFill="1" applyBorder="1" applyAlignment="1">
      <alignment vertical="top"/>
    </xf>
    <xf numFmtId="3" fontId="4" fillId="4" borderId="13" xfId="0" applyNumberFormat="1" applyFont="1" applyFill="1" applyBorder="1" applyAlignment="1">
      <alignment vertical="top"/>
    </xf>
    <xf numFmtId="3" fontId="4" fillId="4" borderId="13" xfId="0" applyNumberFormat="1" applyFont="1" applyFill="1" applyBorder="1" applyAlignment="1">
      <alignment horizontal="center" vertical="top"/>
    </xf>
    <xf numFmtId="9" fontId="4" fillId="4" borderId="12" xfId="3" applyFont="1" applyFill="1" applyBorder="1" applyAlignment="1">
      <alignment horizontal="center" vertical="top"/>
    </xf>
    <xf numFmtId="3" fontId="4" fillId="4" borderId="13" xfId="0" applyNumberFormat="1" applyFont="1" applyFill="1" applyBorder="1" applyAlignment="1">
      <alignment horizontal="right" vertical="top"/>
    </xf>
    <xf numFmtId="3" fontId="4" fillId="4" borderId="8" xfId="0" applyNumberFormat="1" applyFont="1" applyFill="1" applyBorder="1" applyAlignment="1">
      <alignment vertical="top" wrapText="1"/>
    </xf>
    <xf numFmtId="9" fontId="4" fillId="4" borderId="12" xfId="3" applyFont="1" applyFill="1" applyBorder="1" applyAlignment="1">
      <alignment vertical="top" wrapText="1"/>
    </xf>
    <xf numFmtId="9" fontId="4" fillId="4" borderId="8" xfId="3" applyFont="1" applyFill="1" applyBorder="1" applyAlignment="1">
      <alignment vertical="top"/>
    </xf>
    <xf numFmtId="9" fontId="4" fillId="4" borderId="8" xfId="0" applyNumberFormat="1" applyFont="1" applyFill="1" applyBorder="1" applyAlignment="1">
      <alignment vertical="top"/>
    </xf>
    <xf numFmtId="9" fontId="4" fillId="4" borderId="8" xfId="3" applyFont="1" applyFill="1" applyBorder="1" applyAlignment="1">
      <alignment vertical="top" wrapText="1"/>
    </xf>
    <xf numFmtId="0" fontId="4" fillId="4" borderId="8" xfId="0" applyFont="1" applyFill="1" applyBorder="1" applyAlignment="1">
      <alignment horizontal="center" vertical="top"/>
    </xf>
    <xf numFmtId="164" fontId="4" fillId="4" borderId="8" xfId="0" applyNumberFormat="1" applyFont="1" applyFill="1" applyBorder="1" applyAlignment="1">
      <alignment horizontal="center" vertical="top"/>
    </xf>
    <xf numFmtId="3" fontId="4" fillId="3" borderId="7" xfId="0" applyNumberFormat="1" applyFont="1" applyFill="1" applyBorder="1" applyAlignment="1" applyProtection="1">
      <alignment horizontal="right" vertical="top" wrapText="1"/>
      <protection locked="0"/>
    </xf>
    <xf numFmtId="9" fontId="4" fillId="4" borderId="12" xfId="3" applyFont="1" applyFill="1" applyBorder="1" applyAlignment="1">
      <alignment horizontal="center" vertical="center"/>
    </xf>
    <xf numFmtId="9" fontId="4" fillId="4" borderId="12" xfId="3" applyFont="1" applyFill="1" applyBorder="1" applyAlignment="1">
      <alignment horizontal="center" vertical="top" wrapText="1"/>
    </xf>
    <xf numFmtId="0" fontId="4" fillId="4" borderId="12"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7" xfId="0" applyFont="1" applyFill="1" applyBorder="1" applyAlignment="1" applyProtection="1">
      <alignment horizontal="center" vertical="top" wrapText="1"/>
      <protection locked="0"/>
    </xf>
    <xf numFmtId="9" fontId="4" fillId="6" borderId="12" xfId="3" applyFont="1" applyFill="1" applyBorder="1" applyAlignment="1">
      <alignment horizontal="center" vertical="top" wrapText="1"/>
    </xf>
    <xf numFmtId="9" fontId="4" fillId="6" borderId="8" xfId="3" applyFont="1" applyFill="1" applyBorder="1" applyAlignment="1">
      <alignment horizontal="center" vertical="top" wrapText="1"/>
    </xf>
    <xf numFmtId="9" fontId="4" fillId="4" borderId="7" xfId="0" applyNumberFormat="1" applyFont="1" applyFill="1" applyBorder="1" applyAlignment="1">
      <alignment horizontal="center" vertical="top"/>
    </xf>
    <xf numFmtId="9" fontId="4" fillId="4" borderId="8" xfId="0" applyNumberFormat="1" applyFont="1" applyFill="1" applyBorder="1" applyAlignment="1">
      <alignment horizontal="center" vertical="top"/>
    </xf>
    <xf numFmtId="0" fontId="22" fillId="0" borderId="0" xfId="0" applyFont="1" applyAlignment="1">
      <alignment vertical="top"/>
    </xf>
    <xf numFmtId="9" fontId="4" fillId="3" borderId="8" xfId="0" applyNumberFormat="1" applyFont="1" applyFill="1" applyBorder="1" applyAlignment="1" applyProtection="1">
      <alignment horizontal="center" vertical="top"/>
      <protection locked="0"/>
    </xf>
    <xf numFmtId="9" fontId="4" fillId="4" borderId="14" xfId="0" applyNumberFormat="1" applyFont="1" applyFill="1" applyBorder="1" applyAlignment="1">
      <alignment horizontal="center" vertical="top"/>
    </xf>
    <xf numFmtId="0" fontId="0" fillId="0" borderId="16" xfId="0" applyBorder="1"/>
    <xf numFmtId="0" fontId="4" fillId="3" borderId="8" xfId="0" applyFont="1" applyFill="1" applyBorder="1" applyAlignment="1" applyProtection="1">
      <alignment horizontal="left" vertical="top"/>
      <protection locked="0"/>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12" fillId="0" borderId="14" xfId="0" applyFont="1" applyBorder="1" applyAlignment="1">
      <alignment horizontal="left" vertical="top"/>
    </xf>
    <xf numFmtId="0" fontId="4" fillId="5" borderId="8" xfId="0" applyFont="1" applyFill="1" applyBorder="1" applyAlignment="1" applyProtection="1">
      <alignment horizontal="left" vertical="top"/>
      <protection locked="0"/>
    </xf>
    <xf numFmtId="0" fontId="4" fillId="5" borderId="8" xfId="0" applyFont="1" applyFill="1" applyBorder="1" applyAlignment="1">
      <alignment vertical="top"/>
    </xf>
    <xf numFmtId="0" fontId="4" fillId="0" borderId="14" xfId="0" applyFont="1" applyBorder="1" applyAlignment="1">
      <alignment horizontal="left" vertical="top"/>
    </xf>
    <xf numFmtId="0" fontId="4" fillId="5" borderId="8" xfId="0" applyFont="1" applyFill="1" applyBorder="1" applyAlignment="1">
      <alignment horizontal="left" vertical="top" wrapText="1"/>
    </xf>
    <xf numFmtId="0" fontId="4" fillId="5" borderId="8" xfId="0" applyFont="1" applyFill="1" applyBorder="1" applyAlignment="1">
      <alignment horizontal="left" vertical="top"/>
    </xf>
    <xf numFmtId="0" fontId="7" fillId="0" borderId="0" xfId="0" applyFont="1" applyAlignment="1">
      <alignment horizontal="right" vertical="top"/>
    </xf>
    <xf numFmtId="0" fontId="4" fillId="0" borderId="0" xfId="0" applyFont="1" applyAlignment="1">
      <alignment horizontal="right" vertical="top"/>
    </xf>
    <xf numFmtId="0" fontId="0" fillId="0" borderId="0" xfId="0" applyAlignment="1">
      <alignment horizontal="right" vertical="top"/>
    </xf>
    <xf numFmtId="0" fontId="0" fillId="0" borderId="0" xfId="0" applyAlignment="1">
      <alignment horizontal="left" vertical="top" wrapText="1"/>
    </xf>
    <xf numFmtId="0" fontId="22" fillId="0" borderId="0" xfId="0" applyFont="1"/>
    <xf numFmtId="0" fontId="6" fillId="0" borderId="8"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9" fontId="4" fillId="4" borderId="12" xfId="3" applyFont="1" applyFill="1" applyBorder="1" applyAlignment="1" applyProtection="1">
      <alignment horizontal="center" vertical="top"/>
    </xf>
    <xf numFmtId="3" fontId="4" fillId="3" borderId="8" xfId="0" applyNumberFormat="1" applyFont="1" applyFill="1" applyBorder="1" applyAlignment="1" applyProtection="1">
      <alignment vertical="top" wrapText="1"/>
      <protection locked="0"/>
    </xf>
    <xf numFmtId="0" fontId="0" fillId="3" borderId="16" xfId="0" applyFill="1" applyBorder="1" applyAlignment="1" applyProtection="1">
      <alignment vertical="top"/>
      <protection locked="0"/>
    </xf>
    <xf numFmtId="0" fontId="0" fillId="0" borderId="0" xfId="0" applyProtection="1">
      <protection locked="0"/>
    </xf>
    <xf numFmtId="3" fontId="4" fillId="4" borderId="8" xfId="0" applyNumberFormat="1" applyFont="1" applyFill="1" applyBorder="1" applyAlignment="1" applyProtection="1">
      <alignment vertical="top"/>
      <protection locked="0"/>
    </xf>
    <xf numFmtId="3" fontId="4" fillId="4" borderId="13" xfId="0" applyNumberFormat="1" applyFont="1" applyFill="1" applyBorder="1" applyAlignment="1" applyProtection="1">
      <alignment vertical="top"/>
      <protection locked="0"/>
    </xf>
    <xf numFmtId="0" fontId="0" fillId="0" borderId="8" xfId="0" applyBorder="1" applyAlignment="1" applyProtection="1">
      <alignment vertical="top"/>
      <protection locked="0"/>
    </xf>
    <xf numFmtId="0" fontId="12" fillId="0" borderId="12"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15" fillId="0" borderId="6" xfId="0" applyFont="1" applyBorder="1" applyAlignment="1" applyProtection="1">
      <alignment vertical="top" wrapText="1"/>
      <protection locked="0"/>
    </xf>
    <xf numFmtId="9" fontId="25" fillId="6" borderId="8" xfId="0" applyNumberFormat="1" applyFont="1" applyFill="1" applyBorder="1" applyAlignment="1">
      <alignment horizontal="center" vertical="top"/>
    </xf>
    <xf numFmtId="9" fontId="4" fillId="4" borderId="14" xfId="0" applyNumberFormat="1" applyFont="1" applyFill="1" applyBorder="1" applyAlignment="1">
      <alignment horizontal="right" vertical="top"/>
    </xf>
    <xf numFmtId="9" fontId="26" fillId="4" borderId="8" xfId="0" applyNumberFormat="1" applyFont="1" applyFill="1" applyBorder="1" applyAlignment="1">
      <alignment vertical="top"/>
    </xf>
    <xf numFmtId="0" fontId="14" fillId="0" borderId="16" xfId="0" applyFont="1" applyBorder="1"/>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4" fillId="0" borderId="12" xfId="0" applyFont="1" applyBorder="1" applyAlignment="1">
      <alignment horizontal="center" vertical="top" wrapText="1"/>
    </xf>
    <xf numFmtId="9" fontId="4" fillId="6" borderId="8" xfId="3" applyFont="1" applyFill="1" applyBorder="1" applyAlignment="1">
      <alignment horizontal="center" vertical="top"/>
    </xf>
    <xf numFmtId="9" fontId="8" fillId="4" borderId="14" xfId="0" applyNumberFormat="1" applyFont="1" applyFill="1" applyBorder="1" applyAlignment="1">
      <alignment horizontal="distributed" vertical="top"/>
    </xf>
    <xf numFmtId="0" fontId="4" fillId="3" borderId="7" xfId="0" applyFont="1" applyFill="1" applyBorder="1" applyAlignment="1" applyProtection="1">
      <alignment horizontal="center" vertical="top"/>
      <protection locked="0"/>
    </xf>
    <xf numFmtId="3" fontId="4" fillId="3" borderId="8" xfId="0" applyNumberFormat="1" applyFont="1" applyFill="1" applyBorder="1" applyAlignment="1" applyProtection="1">
      <alignment vertical="top"/>
      <protection locked="0"/>
    </xf>
    <xf numFmtId="165" fontId="4" fillId="4" borderId="12" xfId="4" applyNumberFormat="1" applyFont="1" applyFill="1" applyBorder="1" applyAlignment="1">
      <alignment horizontal="center" vertical="top" wrapText="1"/>
    </xf>
    <xf numFmtId="9" fontId="25" fillId="6" borderId="8" xfId="3" applyFont="1" applyFill="1" applyBorder="1" applyAlignment="1">
      <alignment horizontal="center" vertical="top" wrapText="1"/>
    </xf>
    <xf numFmtId="0" fontId="0" fillId="3" borderId="30" xfId="0" applyFill="1" applyBorder="1" applyAlignment="1">
      <alignment vertical="top"/>
    </xf>
    <xf numFmtId="0" fontId="23" fillId="6" borderId="18" xfId="0" applyFont="1" applyFill="1" applyBorder="1" applyAlignment="1">
      <alignment vertical="top"/>
    </xf>
    <xf numFmtId="0" fontId="0" fillId="6" borderId="20" xfId="0" applyFill="1" applyBorder="1" applyAlignment="1">
      <alignment vertical="top"/>
    </xf>
    <xf numFmtId="9" fontId="0" fillId="8" borderId="12" xfId="0" applyNumberFormat="1" applyFill="1" applyBorder="1" applyAlignment="1">
      <alignment horizontal="center" vertical="top"/>
    </xf>
    <xf numFmtId="9" fontId="7" fillId="3" borderId="16" xfId="0" applyNumberFormat="1" applyFont="1" applyFill="1" applyBorder="1" applyAlignment="1">
      <alignment horizontal="right" vertical="top"/>
    </xf>
    <xf numFmtId="9" fontId="0" fillId="0" borderId="0" xfId="3" applyFont="1"/>
    <xf numFmtId="9" fontId="0" fillId="6" borderId="12" xfId="0" applyNumberFormat="1" applyFill="1" applyBorder="1" applyAlignment="1">
      <alignment horizontal="center" vertical="top"/>
    </xf>
    <xf numFmtId="0" fontId="4" fillId="0" borderId="5" xfId="0" applyFont="1" applyBorder="1" applyAlignment="1" applyProtection="1">
      <alignment vertical="top" wrapText="1"/>
      <protection locked="0"/>
    </xf>
    <xf numFmtId="0" fontId="4" fillId="0" borderId="5" xfId="0" applyFont="1" applyBorder="1" applyAlignment="1">
      <alignment vertical="top" wrapText="1"/>
    </xf>
    <xf numFmtId="0" fontId="4" fillId="0" borderId="14" xfId="0" applyFont="1" applyBorder="1" applyAlignment="1" applyProtection="1">
      <alignment vertical="top"/>
      <protection locked="0"/>
    </xf>
    <xf numFmtId="0" fontId="4" fillId="0" borderId="7" xfId="0" applyFont="1" applyBorder="1" applyAlignment="1" applyProtection="1">
      <alignment vertical="top"/>
      <protection locked="0"/>
    </xf>
    <xf numFmtId="0" fontId="8" fillId="0" borderId="5" xfId="0" applyFont="1" applyBorder="1" applyAlignment="1" applyProtection="1">
      <alignment vertical="top" wrapText="1"/>
      <protection locked="0"/>
    </xf>
    <xf numFmtId="0" fontId="0" fillId="7" borderId="20" xfId="0" applyFill="1" applyBorder="1" applyAlignment="1">
      <alignment vertical="top"/>
    </xf>
    <xf numFmtId="9" fontId="4" fillId="3" borderId="8" xfId="0" applyNumberFormat="1" applyFont="1" applyFill="1" applyBorder="1" applyAlignment="1" applyProtection="1">
      <alignment horizontal="center" vertical="top" wrapText="1"/>
      <protection locked="0"/>
    </xf>
    <xf numFmtId="0" fontId="4" fillId="6" borderId="8" xfId="0" applyFont="1" applyFill="1" applyBorder="1" applyAlignment="1" applyProtection="1">
      <alignment horizontal="left" vertical="top"/>
      <protection locked="0"/>
    </xf>
    <xf numFmtId="0" fontId="2" fillId="0" borderId="0" xfId="0" applyFont="1" applyAlignment="1">
      <alignment vertical="top"/>
    </xf>
    <xf numFmtId="0" fontId="2" fillId="0" borderId="0" xfId="0" applyFont="1" applyAlignment="1">
      <alignment horizontal="center" vertical="top"/>
    </xf>
    <xf numFmtId="0" fontId="23" fillId="6" borderId="18" xfId="1" applyFont="1" applyFill="1" applyBorder="1" applyAlignment="1" applyProtection="1">
      <alignment vertical="top"/>
    </xf>
    <xf numFmtId="0" fontId="1" fillId="6" borderId="20" xfId="1" applyFill="1" applyBorder="1" applyAlignment="1" applyProtection="1">
      <alignment vertical="top"/>
    </xf>
    <xf numFmtId="9" fontId="7" fillId="6" borderId="12" xfId="0" applyNumberFormat="1" applyFont="1" applyFill="1" applyBorder="1" applyAlignment="1">
      <alignment horizontal="center" vertical="top"/>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14" xfId="0" applyFont="1" applyBorder="1" applyAlignment="1">
      <alignment horizontal="center" vertical="top" wrapText="1"/>
    </xf>
    <xf numFmtId="0" fontId="4" fillId="0" borderId="9" xfId="0" applyFont="1" applyBorder="1" applyAlignment="1">
      <alignment vertical="top" wrapText="1"/>
    </xf>
    <xf numFmtId="0" fontId="4" fillId="0" borderId="8" xfId="0" applyFont="1" applyBorder="1" applyAlignment="1" applyProtection="1">
      <alignment horizontal="left" vertical="top"/>
      <protection locked="0"/>
    </xf>
    <xf numFmtId="0" fontId="4" fillId="5" borderId="8" xfId="0" applyFont="1" applyFill="1" applyBorder="1" applyAlignment="1" applyProtection="1">
      <alignment vertical="top" wrapText="1"/>
      <protection locked="0"/>
    </xf>
    <xf numFmtId="9" fontId="4" fillId="9" borderId="12" xfId="3" applyFont="1" applyFill="1" applyBorder="1" applyAlignment="1" applyProtection="1">
      <alignment horizontal="center" vertical="top"/>
    </xf>
    <xf numFmtId="0" fontId="12" fillId="0" borderId="14" xfId="0" applyFont="1" applyBorder="1" applyAlignment="1">
      <alignment horizontal="center" vertical="top"/>
    </xf>
    <xf numFmtId="0" fontId="4" fillId="5" borderId="8" xfId="0" applyFont="1" applyFill="1" applyBorder="1" applyAlignment="1" applyProtection="1">
      <alignment vertical="top"/>
      <protection locked="0"/>
    </xf>
    <xf numFmtId="0" fontId="0" fillId="0" borderId="7" xfId="0" applyBorder="1" applyAlignment="1">
      <alignment vertical="top"/>
    </xf>
    <xf numFmtId="0" fontId="5" fillId="0" borderId="14" xfId="0" applyFont="1" applyBorder="1" applyAlignment="1">
      <alignment vertical="top" wrapText="1"/>
    </xf>
    <xf numFmtId="0" fontId="0" fillId="0" borderId="4" xfId="0" applyBorder="1" applyAlignment="1">
      <alignment vertical="top"/>
    </xf>
    <xf numFmtId="0" fontId="4" fillId="0" borderId="14" xfId="0" applyFont="1" applyBorder="1" applyAlignment="1">
      <alignment vertical="top" wrapText="1"/>
    </xf>
    <xf numFmtId="0" fontId="7" fillId="0" borderId="11" xfId="0" applyFont="1" applyBorder="1" applyAlignment="1">
      <alignment vertical="top" wrapText="1"/>
    </xf>
    <xf numFmtId="0" fontId="5" fillId="0" borderId="14" xfId="0" applyFont="1" applyBorder="1" applyAlignment="1">
      <alignment vertical="top"/>
    </xf>
    <xf numFmtId="0" fontId="4" fillId="0" borderId="10" xfId="0" applyFont="1" applyBorder="1" applyAlignment="1">
      <alignment vertical="top" wrapText="1"/>
    </xf>
    <xf numFmtId="0" fontId="4" fillId="0" borderId="11" xfId="0" applyFont="1" applyBorder="1" applyAlignment="1">
      <alignment horizontal="center" vertical="top" wrapText="1"/>
    </xf>
    <xf numFmtId="0" fontId="4" fillId="0" borderId="15" xfId="0" applyFont="1" applyBorder="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0" fontId="4" fillId="3" borderId="7" xfId="0" applyFont="1" applyFill="1" applyBorder="1" applyAlignment="1" applyProtection="1">
      <alignment vertical="top"/>
      <protection locked="0"/>
    </xf>
    <xf numFmtId="0" fontId="4" fillId="0" borderId="5" xfId="0" applyFont="1" applyBorder="1" applyAlignment="1">
      <alignment horizontal="left" vertical="top" wrapText="1"/>
    </xf>
    <xf numFmtId="0" fontId="4" fillId="0" borderId="12" xfId="0" applyFont="1" applyBorder="1" applyAlignment="1">
      <alignment vertical="top"/>
    </xf>
    <xf numFmtId="0" fontId="4" fillId="9" borderId="8" xfId="0" applyFont="1" applyFill="1" applyBorder="1" applyAlignment="1" applyProtection="1">
      <alignment vertical="top"/>
      <protection locked="0"/>
    </xf>
    <xf numFmtId="0" fontId="4" fillId="9" borderId="8" xfId="0" applyFont="1" applyFill="1" applyBorder="1" applyAlignment="1" applyProtection="1">
      <alignment horizontal="center" vertical="top"/>
      <protection locked="0"/>
    </xf>
    <xf numFmtId="0" fontId="4" fillId="9" borderId="7" xfId="0" applyFont="1" applyFill="1" applyBorder="1" applyAlignment="1">
      <alignment vertical="top"/>
    </xf>
    <xf numFmtId="0" fontId="4" fillId="0" borderId="8" xfId="0" applyFont="1" applyBorder="1" applyAlignment="1">
      <alignment horizontal="left" vertical="top" wrapText="1"/>
    </xf>
    <xf numFmtId="0" fontId="17" fillId="0" borderId="8" xfId="2" applyBorder="1" applyAlignment="1" applyProtection="1">
      <alignment vertical="top" wrapText="1"/>
    </xf>
    <xf numFmtId="0" fontId="0" fillId="0" borderId="9" xfId="0" applyBorder="1" applyProtection="1">
      <protection locked="0"/>
    </xf>
    <xf numFmtId="0" fontId="8" fillId="0" borderId="7" xfId="0" applyFont="1" applyBorder="1" applyAlignment="1">
      <alignment horizontal="center" vertical="top" wrapText="1"/>
    </xf>
    <xf numFmtId="0" fontId="3" fillId="0" borderId="7" xfId="0" applyFont="1" applyBorder="1" applyAlignment="1">
      <alignment horizontal="center" vertical="top" wrapText="1"/>
    </xf>
    <xf numFmtId="0" fontId="4" fillId="6" borderId="8" xfId="0" applyFont="1" applyFill="1" applyBorder="1" applyAlignment="1">
      <alignment vertical="top"/>
    </xf>
    <xf numFmtId="9" fontId="4" fillId="6" borderId="8" xfId="0" applyNumberFormat="1" applyFont="1" applyFill="1" applyBorder="1" applyAlignment="1">
      <alignment horizontal="center" vertical="top"/>
    </xf>
    <xf numFmtId="0" fontId="3" fillId="0" borderId="12" xfId="0" applyFont="1" applyBorder="1" applyAlignment="1">
      <alignment horizontal="center" vertical="top" wrapText="1"/>
    </xf>
    <xf numFmtId="0" fontId="12" fillId="0" borderId="4" xfId="0" applyFont="1" applyBorder="1" applyAlignment="1">
      <alignment vertical="top"/>
    </xf>
    <xf numFmtId="0" fontId="12" fillId="0" borderId="12" xfId="0" applyFont="1" applyBorder="1" applyAlignment="1">
      <alignment vertical="top"/>
    </xf>
    <xf numFmtId="9" fontId="4" fillId="5" borderId="8" xfId="0" applyNumberFormat="1" applyFont="1" applyFill="1" applyBorder="1" applyAlignment="1">
      <alignment vertical="top" wrapText="1"/>
    </xf>
    <xf numFmtId="9" fontId="0" fillId="0" borderId="0" xfId="0" applyNumberFormat="1" applyAlignment="1">
      <alignment vertical="top"/>
    </xf>
    <xf numFmtId="0" fontId="8" fillId="0" borderId="5" xfId="0" applyFont="1" applyBorder="1" applyAlignment="1">
      <alignment vertical="top" wrapText="1"/>
    </xf>
    <xf numFmtId="0" fontId="4" fillId="3" borderId="8" xfId="0" applyFont="1" applyFill="1" applyBorder="1" applyAlignment="1" applyProtection="1">
      <alignment horizontal="center" vertical="top"/>
      <protection locked="0"/>
    </xf>
    <xf numFmtId="0" fontId="4" fillId="3" borderId="8" xfId="0" applyFont="1" applyFill="1" applyBorder="1" applyAlignment="1" applyProtection="1">
      <alignment horizontal="center" vertical="top" wrapText="1"/>
      <protection locked="0"/>
    </xf>
    <xf numFmtId="3" fontId="4" fillId="4" borderId="8" xfId="0" applyNumberFormat="1" applyFont="1" applyFill="1" applyBorder="1" applyAlignment="1">
      <alignment horizontal="center" vertical="top"/>
    </xf>
    <xf numFmtId="0" fontId="3" fillId="0" borderId="9" xfId="0" applyFont="1" applyBorder="1" applyAlignment="1">
      <alignment vertical="top"/>
    </xf>
    <xf numFmtId="3" fontId="4" fillId="9" borderId="13" xfId="0" applyNumberFormat="1" applyFont="1" applyFill="1" applyBorder="1" applyAlignment="1">
      <alignment horizontal="right" vertical="top"/>
    </xf>
    <xf numFmtId="3" fontId="4" fillId="9" borderId="13" xfId="0" applyNumberFormat="1" applyFont="1" applyFill="1" applyBorder="1" applyAlignment="1">
      <alignment horizontal="center" vertical="top"/>
    </xf>
    <xf numFmtId="0" fontId="4" fillId="9" borderId="8" xfId="0" applyFont="1" applyFill="1" applyBorder="1" applyAlignment="1">
      <alignment vertical="top"/>
    </xf>
    <xf numFmtId="0" fontId="4" fillId="0" borderId="31" xfId="0" applyFont="1" applyBorder="1" applyAlignment="1">
      <alignment vertical="top"/>
    </xf>
    <xf numFmtId="0" fontId="4" fillId="0" borderId="32" xfId="0" applyFont="1" applyBorder="1" applyAlignment="1">
      <alignment vertical="top"/>
    </xf>
    <xf numFmtId="0" fontId="4" fillId="0" borderId="33" xfId="0" applyFont="1" applyBorder="1" applyAlignment="1">
      <alignment vertical="top"/>
    </xf>
    <xf numFmtId="0" fontId="4" fillId="0" borderId="34" xfId="0" applyFont="1" applyBorder="1" applyAlignment="1">
      <alignment vertical="top"/>
    </xf>
    <xf numFmtId="3" fontId="4" fillId="6" borderId="16" xfId="0" applyNumberFormat="1" applyFont="1" applyFill="1" applyBorder="1" applyAlignment="1">
      <alignment horizontal="center" vertical="top"/>
    </xf>
    <xf numFmtId="3" fontId="4" fillId="6" borderId="35" xfId="0" applyNumberFormat="1" applyFont="1" applyFill="1" applyBorder="1" applyAlignment="1">
      <alignment horizontal="center" vertical="top"/>
    </xf>
    <xf numFmtId="0" fontId="4" fillId="0" borderId="34" xfId="0" applyFont="1" applyBorder="1" applyAlignment="1">
      <alignment vertical="top" wrapText="1"/>
    </xf>
    <xf numFmtId="9" fontId="4" fillId="6" borderId="36" xfId="3" applyFont="1" applyFill="1" applyBorder="1" applyAlignment="1" applyProtection="1">
      <alignment horizontal="center" vertical="top"/>
    </xf>
    <xf numFmtId="0" fontId="4" fillId="3" borderId="12"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6" xfId="0" applyBorder="1" applyProtection="1">
      <protection locked="0"/>
    </xf>
    <xf numFmtId="0" fontId="0" fillId="0" borderId="10" xfId="0" applyBorder="1" applyAlignment="1" applyProtection="1">
      <alignment vertical="top"/>
      <protection locked="0"/>
    </xf>
    <xf numFmtId="0" fontId="0" fillId="0" borderId="11" xfId="0" applyBorder="1" applyProtection="1">
      <protection locked="0"/>
    </xf>
    <xf numFmtId="0" fontId="0" fillId="0" borderId="8" xfId="0" applyBorder="1" applyProtection="1">
      <protection locked="0"/>
    </xf>
    <xf numFmtId="0" fontId="0" fillId="0" borderId="2" xfId="0" applyBorder="1" applyAlignment="1">
      <alignment vertical="top"/>
    </xf>
    <xf numFmtId="0" fontId="0" fillId="0" borderId="3" xfId="0" applyBorder="1"/>
    <xf numFmtId="0" fontId="0" fillId="0" borderId="4" xfId="0" applyBorder="1"/>
    <xf numFmtId="3" fontId="4" fillId="0" borderId="8" xfId="0" applyNumberFormat="1" applyFont="1" applyBorder="1" applyAlignment="1">
      <alignment vertical="top"/>
    </xf>
    <xf numFmtId="3" fontId="4" fillId="4" borderId="16" xfId="0" applyNumberFormat="1" applyFont="1" applyFill="1" applyBorder="1" applyAlignment="1">
      <alignment horizontal="right" vertical="top"/>
    </xf>
    <xf numFmtId="3" fontId="4" fillId="6" borderId="13" xfId="0" applyNumberFormat="1" applyFont="1" applyFill="1" applyBorder="1" applyAlignment="1">
      <alignment horizontal="right" vertical="top"/>
    </xf>
    <xf numFmtId="9" fontId="4" fillId="4" borderId="16" xfId="3" applyFont="1" applyFill="1" applyBorder="1" applyAlignment="1">
      <alignment horizontal="right" vertical="top"/>
    </xf>
    <xf numFmtId="9" fontId="4" fillId="3" borderId="16" xfId="0" applyNumberFormat="1" applyFont="1" applyFill="1" applyBorder="1" applyAlignment="1" applyProtection="1">
      <alignment horizontal="center" vertical="top"/>
      <protection locked="0"/>
    </xf>
    <xf numFmtId="0" fontId="28" fillId="0" borderId="16" xfId="0" applyFont="1" applyBorder="1" applyAlignment="1">
      <alignment vertical="top"/>
    </xf>
    <xf numFmtId="9" fontId="4" fillId="0" borderId="16" xfId="0" applyNumberFormat="1" applyFont="1" applyBorder="1" applyAlignment="1" applyProtection="1">
      <alignment horizontal="center" vertical="top"/>
      <protection locked="0"/>
    </xf>
    <xf numFmtId="9" fontId="4" fillId="3" borderId="20" xfId="0" applyNumberFormat="1" applyFont="1" applyFill="1" applyBorder="1" applyAlignment="1" applyProtection="1">
      <alignment horizontal="right" vertical="top"/>
      <protection locked="0"/>
    </xf>
    <xf numFmtId="1" fontId="4" fillId="4" borderId="12" xfId="3" applyNumberFormat="1" applyFont="1" applyFill="1" applyBorder="1" applyAlignment="1">
      <alignment horizontal="center" vertical="top"/>
    </xf>
    <xf numFmtId="0" fontId="8" fillId="0" borderId="0" xfId="0" applyFont="1" applyAlignment="1">
      <alignment vertical="top" wrapText="1"/>
    </xf>
    <xf numFmtId="0" fontId="8" fillId="0" borderId="12" xfId="0" applyFont="1" applyBorder="1" applyAlignment="1">
      <alignment vertical="top" wrapText="1"/>
    </xf>
    <xf numFmtId="9" fontId="0" fillId="6" borderId="12" xfId="3" applyFont="1" applyFill="1" applyBorder="1" applyAlignment="1">
      <alignment horizontal="center" vertical="top"/>
    </xf>
    <xf numFmtId="0" fontId="3" fillId="0" borderId="3" xfId="0" applyFont="1" applyBorder="1" applyAlignment="1">
      <alignment vertical="top" wrapText="1"/>
    </xf>
    <xf numFmtId="0" fontId="28" fillId="0" borderId="16" xfId="0" applyFont="1" applyBorder="1" applyAlignment="1">
      <alignment vertical="top" wrapText="1"/>
    </xf>
    <xf numFmtId="9" fontId="4" fillId="3" borderId="12" xfId="0" applyNumberFormat="1" applyFont="1" applyFill="1" applyBorder="1" applyAlignment="1" applyProtection="1">
      <alignment vertical="top"/>
      <protection locked="0"/>
    </xf>
    <xf numFmtId="9" fontId="4" fillId="4" borderId="12" xfId="0" applyNumberFormat="1" applyFont="1" applyFill="1" applyBorder="1" applyAlignment="1">
      <alignment horizontal="right" vertical="top"/>
    </xf>
    <xf numFmtId="0" fontId="0" fillId="0" borderId="6" xfId="0" applyBorder="1" applyAlignment="1">
      <alignment horizontal="center" vertical="top"/>
    </xf>
    <xf numFmtId="3" fontId="4" fillId="4" borderId="8" xfId="0" applyNumberFormat="1" applyFont="1" applyFill="1" applyBorder="1" applyAlignment="1">
      <alignment horizontal="right" vertical="top"/>
    </xf>
    <xf numFmtId="3" fontId="4" fillId="4" borderId="8" xfId="0" applyNumberFormat="1" applyFont="1" applyFill="1" applyBorder="1" applyAlignment="1">
      <alignment horizontal="right" vertical="top" wrapText="1"/>
    </xf>
    <xf numFmtId="9" fontId="4" fillId="4" borderId="3" xfId="3" applyFont="1" applyFill="1" applyBorder="1" applyAlignment="1" applyProtection="1">
      <alignment horizontal="center" vertical="top"/>
    </xf>
    <xf numFmtId="9" fontId="4" fillId="4" borderId="4" xfId="3" applyFont="1" applyFill="1" applyBorder="1" applyAlignment="1" applyProtection="1">
      <alignment horizontal="center" vertical="top"/>
    </xf>
    <xf numFmtId="0" fontId="4" fillId="0" borderId="14" xfId="0" applyFont="1" applyBorder="1" applyAlignment="1" applyProtection="1">
      <alignment horizontal="left" vertical="top"/>
      <protection locked="0"/>
    </xf>
    <xf numFmtId="9" fontId="4" fillId="4" borderId="8" xfId="3" applyFont="1" applyFill="1" applyBorder="1" applyAlignment="1" applyProtection="1">
      <alignment horizontal="right" vertical="top"/>
    </xf>
    <xf numFmtId="0" fontId="4" fillId="0" borderId="12" xfId="0" applyFont="1" applyBorder="1" applyAlignment="1">
      <alignment horizontal="center" vertical="center" wrapText="1"/>
    </xf>
    <xf numFmtId="0" fontId="3" fillId="3" borderId="8" xfId="0" applyFont="1" applyFill="1" applyBorder="1" applyAlignment="1" applyProtection="1">
      <alignment horizontal="center" vertical="top" wrapText="1"/>
      <protection locked="0"/>
    </xf>
    <xf numFmtId="9" fontId="25" fillId="6" borderId="16" xfId="0" applyNumberFormat="1" applyFont="1" applyFill="1" applyBorder="1" applyAlignment="1">
      <alignment horizontal="right" vertical="top"/>
    </xf>
    <xf numFmtId="9" fontId="25" fillId="6" borderId="16" xfId="3" applyFont="1" applyFill="1" applyBorder="1" applyAlignment="1" applyProtection="1">
      <alignment horizontal="right" vertical="top"/>
    </xf>
    <xf numFmtId="0" fontId="14" fillId="6" borderId="16" xfId="0" applyFont="1" applyFill="1" applyBorder="1" applyAlignment="1">
      <alignment horizontal="right"/>
    </xf>
    <xf numFmtId="0" fontId="14" fillId="6" borderId="37" xfId="0" applyFont="1" applyFill="1" applyBorder="1" applyAlignment="1">
      <alignment horizontal="right"/>
    </xf>
    <xf numFmtId="0" fontId="14" fillId="6" borderId="30" xfId="0" applyFont="1" applyFill="1" applyBorder="1" applyAlignment="1">
      <alignment horizontal="right"/>
    </xf>
    <xf numFmtId="9" fontId="25" fillId="6" borderId="16" xfId="0" applyNumberFormat="1" applyFont="1" applyFill="1" applyBorder="1" applyAlignment="1">
      <alignment horizontal="right" vertical="top" wrapText="1"/>
    </xf>
    <xf numFmtId="9" fontId="25" fillId="6" borderId="16" xfId="3" applyFont="1" applyFill="1" applyBorder="1" applyAlignment="1">
      <alignment horizontal="right" vertical="top"/>
    </xf>
    <xf numFmtId="0" fontId="0" fillId="3" borderId="16" xfId="0" applyFill="1" applyBorder="1" applyAlignment="1" applyProtection="1">
      <alignment horizontal="center"/>
      <protection locked="0"/>
    </xf>
    <xf numFmtId="0" fontId="4" fillId="3" borderId="7"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0" fillId="3" borderId="16" xfId="0" applyFill="1" applyBorder="1" applyAlignment="1" applyProtection="1">
      <alignment horizontal="center" vertical="center"/>
      <protection locked="0"/>
    </xf>
    <xf numFmtId="0" fontId="4" fillId="3" borderId="15" xfId="0" applyFont="1" applyFill="1" applyBorder="1" applyAlignment="1" applyProtection="1">
      <alignment horizontal="center" vertical="top" wrapText="1"/>
      <protection locked="0"/>
    </xf>
    <xf numFmtId="9" fontId="4" fillId="4" borderId="14" xfId="3" applyFont="1" applyFill="1" applyBorder="1" applyAlignment="1">
      <alignment horizontal="center" vertical="center"/>
    </xf>
    <xf numFmtId="0" fontId="0" fillId="0" borderId="9" xfId="0" applyBorder="1" applyAlignment="1">
      <alignment vertical="top"/>
    </xf>
    <xf numFmtId="0" fontId="0" fillId="0" borderId="10" xfId="0" applyBorder="1" applyAlignment="1">
      <alignment vertical="top"/>
    </xf>
    <xf numFmtId="0" fontId="4" fillId="7" borderId="8" xfId="0" applyFont="1" applyFill="1" applyBorder="1" applyAlignment="1" applyProtection="1">
      <alignment horizontal="left" vertical="top"/>
      <protection locked="0"/>
    </xf>
    <xf numFmtId="3" fontId="4" fillId="3" borderId="16" xfId="0" applyNumberFormat="1" applyFont="1" applyFill="1" applyBorder="1" applyAlignment="1" applyProtection="1">
      <alignment vertical="top"/>
      <protection locked="0"/>
    </xf>
    <xf numFmtId="0" fontId="4" fillId="10" borderId="8" xfId="0" applyFont="1" applyFill="1" applyBorder="1" applyAlignment="1">
      <alignment vertical="top" wrapText="1"/>
    </xf>
    <xf numFmtId="3" fontId="4" fillId="3" borderId="13" xfId="0" applyNumberFormat="1" applyFont="1" applyFill="1" applyBorder="1" applyAlignment="1" applyProtection="1">
      <alignment vertical="top" wrapText="1"/>
      <protection locked="0"/>
    </xf>
    <xf numFmtId="0" fontId="8" fillId="3" borderId="8" xfId="0" applyFont="1" applyFill="1" applyBorder="1" applyAlignment="1" applyProtection="1">
      <alignment vertical="top"/>
      <protection locked="0"/>
    </xf>
    <xf numFmtId="0" fontId="4" fillId="3" borderId="8" xfId="0" applyFont="1" applyFill="1" applyBorder="1" applyAlignment="1" applyProtection="1">
      <alignment horizontal="left" vertical="top" wrapText="1"/>
      <protection locked="0"/>
    </xf>
    <xf numFmtId="0" fontId="4" fillId="3" borderId="12" xfId="0" applyFont="1" applyFill="1" applyBorder="1" applyAlignment="1" applyProtection="1">
      <alignment vertical="top" wrapText="1"/>
      <protection locked="0"/>
    </xf>
    <xf numFmtId="0" fontId="3" fillId="3" borderId="8" xfId="0" applyFont="1" applyFill="1" applyBorder="1" applyAlignment="1" applyProtection="1">
      <alignment vertical="top" wrapText="1"/>
      <protection locked="0"/>
    </xf>
    <xf numFmtId="0" fontId="14" fillId="3" borderId="8" xfId="0" applyFont="1" applyFill="1" applyBorder="1" applyAlignment="1" applyProtection="1">
      <alignment horizontal="center" vertical="top"/>
      <protection locked="0"/>
    </xf>
    <xf numFmtId="3" fontId="7" fillId="3" borderId="16" xfId="0" applyNumberFormat="1" applyFont="1" applyFill="1" applyBorder="1" applyAlignment="1" applyProtection="1">
      <alignment horizontal="right" vertical="top"/>
      <protection locked="0"/>
    </xf>
    <xf numFmtId="165" fontId="7" fillId="3" borderId="16" xfId="0" applyNumberFormat="1" applyFont="1" applyFill="1" applyBorder="1" applyAlignment="1" applyProtection="1">
      <alignment horizontal="right" vertical="top"/>
      <protection locked="0"/>
    </xf>
    <xf numFmtId="165" fontId="7" fillId="3" borderId="16" xfId="4" applyNumberFormat="1" applyFont="1" applyFill="1" applyBorder="1" applyAlignment="1" applyProtection="1">
      <alignment horizontal="right" vertical="top"/>
      <protection locked="0"/>
    </xf>
    <xf numFmtId="9" fontId="3" fillId="3" borderId="8" xfId="0" applyNumberFormat="1" applyFont="1" applyFill="1" applyBorder="1" applyAlignment="1" applyProtection="1">
      <alignment horizontal="center" vertical="top"/>
      <protection locked="0"/>
    </xf>
    <xf numFmtId="0" fontId="29" fillId="0" borderId="1" xfId="0" applyFont="1" applyBorder="1" applyAlignment="1">
      <alignment vertical="top" wrapText="1"/>
    </xf>
    <xf numFmtId="164" fontId="4" fillId="3" borderId="8" xfId="0" applyNumberFormat="1" applyFont="1" applyFill="1" applyBorder="1" applyAlignment="1" applyProtection="1">
      <alignment horizontal="center" vertical="top"/>
      <protection locked="0"/>
    </xf>
    <xf numFmtId="165" fontId="4" fillId="8" borderId="15" xfId="0" applyNumberFormat="1" applyFont="1" applyFill="1" applyBorder="1" applyAlignment="1" applyProtection="1">
      <alignment horizontal="center" wrapText="1"/>
      <protection locked="0"/>
    </xf>
    <xf numFmtId="0" fontId="4" fillId="0" borderId="0" xfId="0" applyFont="1" applyAlignment="1">
      <alignment vertical="center" wrapText="1"/>
    </xf>
    <xf numFmtId="0" fontId="4" fillId="0" borderId="6" xfId="0" applyFont="1" applyBorder="1" applyAlignment="1">
      <alignment vertical="center" wrapText="1"/>
    </xf>
    <xf numFmtId="0" fontId="0" fillId="3" borderId="30" xfId="0" applyFill="1" applyBorder="1" applyAlignment="1" applyProtection="1">
      <alignment vertical="top"/>
      <protection locked="0"/>
    </xf>
    <xf numFmtId="0" fontId="4" fillId="0" borderId="16" xfId="0" applyFont="1" applyBorder="1" applyAlignment="1">
      <alignment vertical="top"/>
    </xf>
    <xf numFmtId="0" fontId="4" fillId="3" borderId="6" xfId="0" applyFont="1" applyFill="1" applyBorder="1" applyAlignment="1" applyProtection="1">
      <alignment vertical="top"/>
      <protection locked="0"/>
    </xf>
    <xf numFmtId="0" fontId="4" fillId="3" borderId="6" xfId="0" applyFont="1" applyFill="1" applyBorder="1" applyAlignment="1" applyProtection="1">
      <alignment horizontal="left" vertical="center"/>
      <protection locked="0"/>
    </xf>
    <xf numFmtId="9" fontId="4" fillId="4" borderId="13" xfId="3" applyFont="1" applyFill="1" applyBorder="1" applyAlignment="1">
      <alignment horizontal="center" vertical="top" wrapText="1"/>
    </xf>
    <xf numFmtId="0" fontId="0" fillId="3" borderId="3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3" fillId="0" borderId="1" xfId="0" applyFont="1" applyBorder="1" applyAlignment="1" applyProtection="1">
      <alignment vertical="top" wrapText="1"/>
      <protection locked="0"/>
    </xf>
    <xf numFmtId="9" fontId="4" fillId="3" borderId="12" xfId="3" applyFont="1" applyFill="1" applyBorder="1" applyAlignment="1" applyProtection="1">
      <alignment horizontal="center" vertical="top"/>
      <protection locked="0"/>
    </xf>
    <xf numFmtId="0" fontId="17" fillId="0" borderId="0" xfId="2" applyFill="1"/>
    <xf numFmtId="0" fontId="0" fillId="0" borderId="16" xfId="0" applyBorder="1" applyAlignment="1">
      <alignment horizontal="center"/>
    </xf>
    <xf numFmtId="0" fontId="17" fillId="0" borderId="0" xfId="2" applyFill="1" applyBorder="1"/>
    <xf numFmtId="0" fontId="4" fillId="3" borderId="16" xfId="0" applyFont="1" applyFill="1" applyBorder="1" applyAlignment="1" applyProtection="1">
      <alignment horizontal="center" vertical="top" wrapText="1"/>
      <protection locked="0"/>
    </xf>
    <xf numFmtId="0" fontId="7" fillId="3" borderId="16" xfId="0" applyFont="1" applyFill="1" applyBorder="1" applyAlignment="1" applyProtection="1">
      <alignment horizontal="center" vertical="top"/>
      <protection locked="0"/>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pplyProtection="1">
      <alignment horizontal="center" vertical="center"/>
      <protection locked="0"/>
    </xf>
    <xf numFmtId="0" fontId="7" fillId="0" borderId="19" xfId="0" applyFont="1" applyBorder="1" applyAlignment="1">
      <alignment horizontal="center" vertical="center"/>
    </xf>
    <xf numFmtId="0" fontId="17" fillId="0" borderId="0" xfId="2" applyFill="1" applyProtection="1"/>
    <xf numFmtId="0" fontId="17" fillId="0" borderId="0" xfId="2" applyFill="1" applyBorder="1" applyProtection="1"/>
    <xf numFmtId="9" fontId="4" fillId="4" borderId="8" xfId="3" applyFont="1" applyFill="1" applyBorder="1" applyAlignment="1" applyProtection="1">
      <alignment vertical="top"/>
    </xf>
    <xf numFmtId="9" fontId="0" fillId="0" borderId="0" xfId="0" applyNumberFormat="1"/>
    <xf numFmtId="9" fontId="4" fillId="4" borderId="12" xfId="0" applyNumberFormat="1" applyFont="1" applyFill="1" applyBorder="1" applyAlignment="1">
      <alignment horizontal="center" vertical="top"/>
    </xf>
    <xf numFmtId="0" fontId="0" fillId="3" borderId="16" xfId="0" applyFill="1" applyBorder="1" applyAlignment="1" applyProtection="1">
      <alignment horizontal="left" vertical="top"/>
      <protection locked="0"/>
    </xf>
    <xf numFmtId="0" fontId="0" fillId="3" borderId="16" xfId="0" applyFill="1" applyBorder="1" applyAlignment="1" applyProtection="1">
      <alignment horizontal="left" vertical="top" wrapText="1"/>
      <protection locked="0"/>
    </xf>
    <xf numFmtId="0" fontId="17" fillId="0" borderId="0" xfId="2" applyProtection="1">
      <protection locked="0"/>
    </xf>
    <xf numFmtId="0" fontId="4" fillId="0" borderId="6" xfId="0" applyFont="1" applyBorder="1" applyAlignment="1">
      <alignment horizontal="center" vertical="top"/>
    </xf>
    <xf numFmtId="0" fontId="4" fillId="3" borderId="7" xfId="0" applyFont="1" applyFill="1" applyBorder="1" applyAlignment="1">
      <alignment horizontal="center" vertical="top"/>
    </xf>
    <xf numFmtId="0" fontId="4" fillId="0" borderId="0" xfId="0" applyFont="1" applyAlignment="1">
      <alignment horizontal="right" vertical="top" wrapText="1"/>
    </xf>
    <xf numFmtId="0" fontId="30" fillId="0" borderId="0" xfId="0" applyFont="1" applyAlignment="1">
      <alignment vertical="center" wrapText="1"/>
    </xf>
    <xf numFmtId="0" fontId="30" fillId="0" borderId="0" xfId="0" applyFont="1" applyAlignment="1">
      <alignment vertical="center"/>
    </xf>
    <xf numFmtId="0" fontId="0" fillId="0" borderId="0" xfId="0" applyAlignment="1">
      <alignment vertical="center"/>
    </xf>
    <xf numFmtId="0" fontId="22" fillId="0" borderId="31" xfId="0" applyFont="1" applyBorder="1" applyAlignment="1">
      <alignment vertical="center"/>
    </xf>
    <xf numFmtId="0" fontId="0" fillId="0" borderId="33" xfId="0" applyBorder="1" applyAlignment="1">
      <alignment vertical="center"/>
    </xf>
    <xf numFmtId="0" fontId="22" fillId="0" borderId="34" xfId="0" applyFont="1" applyBorder="1" applyAlignment="1">
      <alignment vertical="center"/>
    </xf>
    <xf numFmtId="0" fontId="0" fillId="0" borderId="35" xfId="0" applyBorder="1" applyAlignment="1">
      <alignment vertical="center"/>
    </xf>
    <xf numFmtId="0" fontId="22" fillId="0" borderId="38" xfId="0" applyFont="1" applyBorder="1" applyAlignment="1">
      <alignment vertical="center"/>
    </xf>
    <xf numFmtId="0" fontId="0" fillId="0" borderId="39" xfId="0" applyBorder="1" applyAlignment="1">
      <alignment vertical="center"/>
    </xf>
    <xf numFmtId="0" fontId="31" fillId="12" borderId="15" xfId="5" applyFont="1" applyFill="1" applyBorder="1" applyAlignment="1">
      <alignment vertical="center" wrapText="1"/>
    </xf>
    <xf numFmtId="0" fontId="31" fillId="12" borderId="15" xfId="0" applyFont="1" applyFill="1" applyBorder="1" applyAlignment="1">
      <alignment vertical="center" wrapText="1"/>
    </xf>
    <xf numFmtId="0" fontId="31" fillId="12" borderId="7" xfId="0" applyFont="1" applyFill="1" applyBorder="1" applyAlignment="1">
      <alignment vertical="center" wrapText="1"/>
    </xf>
    <xf numFmtId="0" fontId="30" fillId="11" borderId="14" xfId="0" applyFont="1" applyFill="1" applyBorder="1" applyAlignment="1">
      <alignment vertical="center" wrapText="1"/>
    </xf>
    <xf numFmtId="0" fontId="30" fillId="11" borderId="15" xfId="0" applyFont="1" applyFill="1" applyBorder="1" applyAlignment="1">
      <alignment vertical="center" wrapText="1"/>
    </xf>
    <xf numFmtId="0" fontId="30" fillId="11" borderId="7" xfId="0" applyFont="1" applyFill="1" applyBorder="1" applyAlignment="1">
      <alignment vertical="center" wrapText="1"/>
    </xf>
    <xf numFmtId="0" fontId="4" fillId="3" borderId="30" xfId="0" applyFont="1" applyFill="1" applyBorder="1" applyAlignment="1">
      <alignment vertical="top" wrapText="1"/>
    </xf>
    <xf numFmtId="49" fontId="37" fillId="0" borderId="46" xfId="5" applyNumberFormat="1" applyFont="1" applyBorder="1" applyAlignment="1">
      <alignment vertical="center" wrapText="1"/>
    </xf>
    <xf numFmtId="49" fontId="37" fillId="0" borderId="46" xfId="5" quotePrefix="1" applyNumberFormat="1" applyFont="1" applyBorder="1" applyAlignment="1">
      <alignment vertical="center" wrapText="1"/>
    </xf>
    <xf numFmtId="0" fontId="37" fillId="0" borderId="46" xfId="5" applyFont="1" applyBorder="1" applyAlignment="1">
      <alignment vertical="center" wrapText="1"/>
    </xf>
    <xf numFmtId="49" fontId="37" fillId="0" borderId="45" xfId="5" applyNumberFormat="1" applyFont="1" applyBorder="1" applyAlignment="1">
      <alignment horizontal="center" vertical="center" wrapText="1"/>
    </xf>
    <xf numFmtId="49" fontId="38" fillId="0" borderId="45" xfId="5" applyNumberFormat="1" applyFont="1" applyBorder="1" applyAlignment="1">
      <alignment horizontal="center" vertical="center" wrapText="1"/>
    </xf>
    <xf numFmtId="49" fontId="37" fillId="9" borderId="45" xfId="5" applyNumberFormat="1" applyFont="1" applyFill="1" applyBorder="1" applyAlignment="1">
      <alignment horizontal="center" vertical="center" wrapText="1"/>
    </xf>
    <xf numFmtId="0" fontId="22" fillId="0" borderId="0" xfId="0" applyFont="1" applyAlignment="1">
      <alignment horizontal="center" wrapText="1"/>
    </xf>
    <xf numFmtId="49" fontId="37" fillId="14" borderId="45" xfId="5" applyNumberFormat="1" applyFont="1" applyFill="1" applyBorder="1" applyAlignment="1">
      <alignment horizontal="center" vertical="center"/>
    </xf>
    <xf numFmtId="49" fontId="39" fillId="14" borderId="45" xfId="5" applyNumberFormat="1" applyFont="1" applyFill="1" applyBorder="1" applyAlignment="1">
      <alignment horizontal="center" vertical="center"/>
    </xf>
    <xf numFmtId="0" fontId="39" fillId="14" borderId="45" xfId="5" applyFont="1" applyFill="1" applyBorder="1" applyAlignment="1">
      <alignment horizontal="left" vertical="center"/>
    </xf>
    <xf numFmtId="0" fontId="37" fillId="14" borderId="45" xfId="5" applyFont="1" applyFill="1" applyBorder="1" applyAlignment="1">
      <alignment horizontal="left" vertical="center"/>
    </xf>
    <xf numFmtId="166" fontId="37" fillId="14" borderId="45" xfId="4" applyNumberFormat="1" applyFont="1" applyFill="1" applyBorder="1" applyAlignment="1">
      <alignment horizontal="right" vertical="center"/>
    </xf>
    <xf numFmtId="10" fontId="37" fillId="14" borderId="45" xfId="3" applyNumberFormat="1" applyFont="1" applyFill="1" applyBorder="1" applyAlignment="1">
      <alignment horizontal="right" vertical="center"/>
    </xf>
    <xf numFmtId="49" fontId="37" fillId="0" borderId="0" xfId="5" applyNumberFormat="1" applyFont="1" applyAlignment="1">
      <alignment horizontal="center" vertical="center"/>
    </xf>
    <xf numFmtId="0" fontId="37" fillId="15" borderId="45" xfId="5" applyFont="1" applyFill="1" applyBorder="1" applyAlignment="1">
      <alignment horizontal="center" vertical="center"/>
    </xf>
    <xf numFmtId="49" fontId="37" fillId="15" borderId="45" xfId="5" applyNumberFormat="1" applyFont="1" applyFill="1" applyBorder="1" applyAlignment="1">
      <alignment horizontal="center" vertical="center"/>
    </xf>
    <xf numFmtId="49" fontId="39" fillId="15" borderId="45" xfId="5" applyNumberFormat="1" applyFont="1" applyFill="1" applyBorder="1" applyAlignment="1">
      <alignment horizontal="center" vertical="center"/>
    </xf>
    <xf numFmtId="0" fontId="37" fillId="15" borderId="45" xfId="5" applyFont="1" applyFill="1" applyBorder="1" applyAlignment="1">
      <alignment horizontal="left" vertical="center"/>
    </xf>
    <xf numFmtId="166" fontId="37" fillId="15" borderId="45" xfId="4" applyNumberFormat="1" applyFont="1" applyFill="1" applyBorder="1" applyAlignment="1">
      <alignment horizontal="right" vertical="center"/>
    </xf>
    <xf numFmtId="10" fontId="37" fillId="15" borderId="45" xfId="3" applyNumberFormat="1" applyFont="1" applyFill="1" applyBorder="1" applyAlignment="1">
      <alignment horizontal="right" vertical="center"/>
    </xf>
    <xf numFmtId="0" fontId="37" fillId="16" borderId="45" xfId="5" applyFont="1" applyFill="1" applyBorder="1" applyAlignment="1">
      <alignment horizontal="center" vertical="center"/>
    </xf>
    <xf numFmtId="49" fontId="37" fillId="16" borderId="45" xfId="5" applyNumberFormat="1" applyFont="1" applyFill="1" applyBorder="1" applyAlignment="1">
      <alignment horizontal="center" vertical="center"/>
    </xf>
    <xf numFmtId="49" fontId="39" fillId="16" borderId="45" xfId="5" applyNumberFormat="1" applyFont="1" applyFill="1" applyBorder="1" applyAlignment="1">
      <alignment horizontal="center" vertical="center"/>
    </xf>
    <xf numFmtId="0" fontId="37" fillId="16" borderId="45" xfId="5" applyFont="1" applyFill="1" applyBorder="1" applyAlignment="1">
      <alignment horizontal="left" vertical="center"/>
    </xf>
    <xf numFmtId="166" fontId="37" fillId="16" borderId="45" xfId="4" applyNumberFormat="1" applyFont="1" applyFill="1" applyBorder="1" applyAlignment="1">
      <alignment horizontal="right" vertical="center"/>
    </xf>
    <xf numFmtId="10" fontId="37" fillId="16" borderId="45" xfId="3" applyNumberFormat="1" applyFont="1" applyFill="1" applyBorder="1" applyAlignment="1">
      <alignment horizontal="right" vertical="center"/>
    </xf>
    <xf numFmtId="0" fontId="37" fillId="17" borderId="45" xfId="5" applyFont="1" applyFill="1" applyBorder="1" applyAlignment="1">
      <alignment horizontal="center" vertical="center"/>
    </xf>
    <xf numFmtId="49" fontId="37" fillId="17" borderId="45" xfId="5" applyNumberFormat="1" applyFont="1" applyFill="1" applyBorder="1" applyAlignment="1">
      <alignment horizontal="center" vertical="center"/>
    </xf>
    <xf numFmtId="49" fontId="39" fillId="17" borderId="45" xfId="5" applyNumberFormat="1" applyFont="1" applyFill="1" applyBorder="1" applyAlignment="1">
      <alignment horizontal="center" vertical="center"/>
    </xf>
    <xf numFmtId="0" fontId="37" fillId="17" borderId="45" xfId="5" applyFont="1" applyFill="1" applyBorder="1" applyAlignment="1">
      <alignment horizontal="left" vertical="center"/>
    </xf>
    <xf numFmtId="166" fontId="37" fillId="17" borderId="45" xfId="4" applyNumberFormat="1" applyFont="1" applyFill="1" applyBorder="1" applyAlignment="1">
      <alignment horizontal="right" vertical="center"/>
    </xf>
    <xf numFmtId="10" fontId="37" fillId="17" borderId="45" xfId="3" applyNumberFormat="1" applyFont="1" applyFill="1" applyBorder="1" applyAlignment="1">
      <alignment horizontal="right" vertical="center"/>
    </xf>
    <xf numFmtId="49" fontId="37" fillId="0" borderId="45" xfId="5" applyNumberFormat="1" applyFont="1" applyBorder="1" applyAlignment="1">
      <alignment horizontal="center" vertical="center"/>
    </xf>
    <xf numFmtId="49" fontId="39" fillId="0" borderId="45" xfId="5" applyNumberFormat="1" applyFont="1" applyBorder="1" applyAlignment="1">
      <alignment horizontal="center" vertical="center"/>
    </xf>
    <xf numFmtId="0" fontId="37" fillId="0" borderId="45" xfId="5" applyFont="1" applyBorder="1" applyAlignment="1">
      <alignment horizontal="left" vertical="center"/>
    </xf>
    <xf numFmtId="166" fontId="37" fillId="0" borderId="45" xfId="4" applyNumberFormat="1" applyFont="1" applyBorder="1" applyAlignment="1">
      <alignment horizontal="right" vertical="center"/>
    </xf>
    <xf numFmtId="10" fontId="37" fillId="0" borderId="45" xfId="3" applyNumberFormat="1" applyFont="1" applyBorder="1" applyAlignment="1">
      <alignment horizontal="right" vertical="center"/>
    </xf>
    <xf numFmtId="0" fontId="37" fillId="0" borderId="45" xfId="5" applyFont="1" applyBorder="1" applyAlignment="1">
      <alignment horizontal="center" vertical="center"/>
    </xf>
    <xf numFmtId="0" fontId="39" fillId="0" borderId="45" xfId="5" applyFont="1" applyBorder="1" applyAlignment="1">
      <alignment horizontal="left" vertical="center"/>
    </xf>
    <xf numFmtId="166" fontId="39" fillId="0" borderId="45" xfId="4" applyNumberFormat="1" applyFont="1" applyBorder="1" applyAlignment="1">
      <alignment horizontal="right" vertical="center"/>
    </xf>
    <xf numFmtId="10" fontId="39" fillId="0" borderId="45" xfId="3" applyNumberFormat="1" applyFont="1" applyBorder="1" applyAlignment="1">
      <alignment horizontal="right" vertical="center"/>
    </xf>
    <xf numFmtId="0" fontId="39" fillId="0" borderId="45" xfId="5" applyFont="1" applyBorder="1" applyAlignment="1">
      <alignment horizontal="center" vertical="center"/>
    </xf>
    <xf numFmtId="166" fontId="37" fillId="0" borderId="45" xfId="4" applyNumberFormat="1" applyFont="1" applyFill="1" applyBorder="1" applyAlignment="1">
      <alignment horizontal="right" vertical="center"/>
    </xf>
    <xf numFmtId="10" fontId="37" fillId="0" borderId="45" xfId="3" applyNumberFormat="1" applyFont="1" applyFill="1" applyBorder="1" applyAlignment="1">
      <alignment horizontal="right" vertical="center"/>
    </xf>
    <xf numFmtId="166" fontId="39" fillId="0" borderId="45" xfId="4" applyNumberFormat="1" applyFont="1" applyFill="1" applyBorder="1" applyAlignment="1">
      <alignment horizontal="right" vertical="center"/>
    </xf>
    <xf numFmtId="10" fontId="39" fillId="0" borderId="45" xfId="3" applyNumberFormat="1" applyFont="1" applyFill="1" applyBorder="1" applyAlignment="1">
      <alignment horizontal="right" vertical="center"/>
    </xf>
    <xf numFmtId="49" fontId="39" fillId="0" borderId="0" xfId="5" applyNumberFormat="1" applyFont="1" applyAlignment="1">
      <alignment horizontal="center" vertical="center"/>
    </xf>
    <xf numFmtId="43" fontId="37" fillId="17" borderId="45" xfId="4" applyFont="1" applyFill="1" applyBorder="1" applyAlignment="1">
      <alignment horizontal="right" vertical="center"/>
    </xf>
    <xf numFmtId="43" fontId="37" fillId="0" borderId="45" xfId="4" applyFont="1" applyFill="1" applyBorder="1" applyAlignment="1">
      <alignment horizontal="right" vertical="center"/>
    </xf>
    <xf numFmtId="43" fontId="39" fillId="0" borderId="45" xfId="4" applyFont="1" applyFill="1" applyBorder="1" applyAlignment="1">
      <alignment horizontal="right" vertical="center"/>
    </xf>
    <xf numFmtId="43" fontId="37" fillId="0" borderId="45" xfId="4" applyFont="1" applyBorder="1" applyAlignment="1">
      <alignment horizontal="right" vertical="center"/>
    </xf>
    <xf numFmtId="43" fontId="39" fillId="0" borderId="45" xfId="4" applyFont="1" applyBorder="1" applyAlignment="1">
      <alignment horizontal="right" vertical="center"/>
    </xf>
    <xf numFmtId="43" fontId="37" fillId="16" borderId="45" xfId="4" applyFont="1" applyFill="1" applyBorder="1" applyAlignment="1">
      <alignment horizontal="right" vertical="center"/>
    </xf>
    <xf numFmtId="43" fontId="37" fillId="0" borderId="45" xfId="4" applyFont="1" applyBorder="1" applyAlignment="1">
      <alignment horizontal="left" vertical="center"/>
    </xf>
    <xf numFmtId="10" fontId="37" fillId="0" borderId="45" xfId="3" applyNumberFormat="1" applyFont="1" applyBorder="1" applyAlignment="1">
      <alignment horizontal="left" vertical="center"/>
    </xf>
    <xf numFmtId="43" fontId="39" fillId="0" borderId="45" xfId="4" applyFont="1" applyBorder="1" applyAlignment="1">
      <alignment horizontal="left" vertical="center"/>
    </xf>
    <xf numFmtId="10" fontId="39" fillId="0" borderId="45" xfId="3" applyNumberFormat="1" applyFont="1" applyBorder="1" applyAlignment="1">
      <alignment horizontal="left" vertical="center"/>
    </xf>
    <xf numFmtId="43" fontId="37" fillId="17" borderId="45" xfId="4" applyFont="1" applyFill="1" applyBorder="1" applyAlignment="1">
      <alignment horizontal="left" vertical="center"/>
    </xf>
    <xf numFmtId="10" fontId="37" fillId="17" borderId="45" xfId="3" applyNumberFormat="1" applyFont="1" applyFill="1" applyBorder="1" applyAlignment="1">
      <alignment horizontal="left" vertical="center"/>
    </xf>
    <xf numFmtId="49" fontId="37" fillId="16" borderId="45" xfId="5" applyNumberFormat="1" applyFont="1" applyFill="1" applyBorder="1" applyAlignment="1">
      <alignment horizontal="left" vertical="center"/>
    </xf>
    <xf numFmtId="43" fontId="37" fillId="16" borderId="45" xfId="4" applyFont="1" applyFill="1" applyBorder="1" applyAlignment="1">
      <alignment horizontal="center" vertical="center"/>
    </xf>
    <xf numFmtId="10" fontId="37" fillId="16" borderId="45" xfId="3" applyNumberFormat="1" applyFont="1" applyFill="1" applyBorder="1" applyAlignment="1">
      <alignment horizontal="center" vertical="center"/>
    </xf>
    <xf numFmtId="43" fontId="39" fillId="0" borderId="45" xfId="4" applyFont="1" applyFill="1" applyBorder="1" applyAlignment="1">
      <alignment horizontal="left" vertical="center"/>
    </xf>
    <xf numFmtId="10" fontId="39" fillId="0" borderId="45" xfId="3" applyNumberFormat="1" applyFont="1" applyFill="1" applyBorder="1" applyAlignment="1">
      <alignment horizontal="left" vertical="center"/>
    </xf>
    <xf numFmtId="43" fontId="37" fillId="0" borderId="45" xfId="4" applyFont="1" applyFill="1" applyBorder="1" applyAlignment="1">
      <alignment horizontal="left" vertical="center"/>
    </xf>
    <xf numFmtId="10" fontId="37" fillId="0" borderId="45" xfId="3" applyNumberFormat="1" applyFont="1" applyFill="1" applyBorder="1" applyAlignment="1">
      <alignment horizontal="left" vertical="center"/>
    </xf>
    <xf numFmtId="43" fontId="37" fillId="16" borderId="45" xfId="4" applyFont="1" applyFill="1" applyBorder="1" applyAlignment="1">
      <alignment horizontal="left" vertical="center"/>
    </xf>
    <xf numFmtId="10" fontId="37" fillId="16" borderId="45" xfId="3" applyNumberFormat="1" applyFont="1" applyFill="1" applyBorder="1" applyAlignment="1">
      <alignment horizontal="left" vertical="center"/>
    </xf>
    <xf numFmtId="0" fontId="40" fillId="0" borderId="0" xfId="0" applyFont="1" applyAlignment="1">
      <alignment horizontal="left" vertical="center"/>
    </xf>
    <xf numFmtId="0" fontId="33" fillId="13" borderId="12" xfId="5" applyFont="1" applyFill="1" applyBorder="1" applyAlignment="1">
      <alignment horizontal="center" vertical="center" wrapText="1"/>
    </xf>
    <xf numFmtId="49" fontId="41" fillId="0" borderId="42" xfId="5" quotePrefix="1" applyNumberFormat="1" applyFont="1" applyBorder="1" applyAlignment="1">
      <alignment horizontal="left" vertical="center" wrapText="1"/>
    </xf>
    <xf numFmtId="0" fontId="42" fillId="0" borderId="42" xfId="0" quotePrefix="1" applyFont="1" applyBorder="1" applyAlignment="1">
      <alignment horizontal="left" vertical="center" wrapText="1"/>
    </xf>
    <xf numFmtId="49" fontId="41" fillId="0" borderId="45" xfId="5" applyNumberFormat="1" applyFont="1" applyBorder="1" applyAlignment="1">
      <alignment horizontal="left" vertical="center" wrapText="1"/>
    </xf>
    <xf numFmtId="0" fontId="42" fillId="0" borderId="42" xfId="0" applyFont="1" applyBorder="1" applyAlignment="1">
      <alignment vertical="center" wrapText="1"/>
    </xf>
    <xf numFmtId="49" fontId="33" fillId="0" borderId="45" xfId="5" applyNumberFormat="1" applyFont="1" applyBorder="1" applyAlignment="1">
      <alignment horizontal="left" vertical="center" wrapText="1"/>
    </xf>
    <xf numFmtId="49" fontId="41" fillId="9" borderId="45" xfId="5" applyNumberFormat="1" applyFont="1" applyFill="1" applyBorder="1" applyAlignment="1">
      <alignment horizontal="left" vertical="center" wrapText="1"/>
    </xf>
    <xf numFmtId="49" fontId="41" fillId="9" borderId="46" xfId="5" applyNumberFormat="1" applyFont="1" applyFill="1" applyBorder="1" applyAlignment="1">
      <alignment horizontal="left" vertical="center" wrapText="1"/>
    </xf>
    <xf numFmtId="49" fontId="41" fillId="0" borderId="46" xfId="5" applyNumberFormat="1" applyFont="1" applyBorder="1" applyAlignment="1">
      <alignment horizontal="left" vertical="center" wrapText="1"/>
    </xf>
    <xf numFmtId="49" fontId="40" fillId="0" borderId="45" xfId="5" quotePrefix="1" applyNumberFormat="1" applyFont="1" applyBorder="1" applyAlignment="1">
      <alignment horizontal="left" vertical="center" wrapText="1"/>
    </xf>
    <xf numFmtId="0" fontId="40" fillId="0" borderId="0" xfId="0" applyFont="1"/>
    <xf numFmtId="0" fontId="30" fillId="0" borderId="16" xfId="2" applyFont="1" applyBorder="1" applyAlignment="1" applyProtection="1">
      <alignment horizontal="left" vertical="top"/>
    </xf>
    <xf numFmtId="167" fontId="4" fillId="6" borderId="8" xfId="0" applyNumberFormat="1" applyFont="1" applyFill="1" applyBorder="1" applyAlignment="1">
      <alignment horizontal="center" vertical="top"/>
    </xf>
    <xf numFmtId="10" fontId="4" fillId="4" borderId="8" xfId="0" applyNumberFormat="1" applyFont="1" applyFill="1" applyBorder="1" applyAlignment="1">
      <alignment horizontal="center" vertical="top"/>
    </xf>
    <xf numFmtId="10" fontId="25" fillId="6" borderId="8" xfId="0" applyNumberFormat="1" applyFont="1" applyFill="1" applyBorder="1" applyAlignment="1">
      <alignment horizontal="center" vertical="top"/>
    </xf>
    <xf numFmtId="0" fontId="4" fillId="18" borderId="8" xfId="0" applyFont="1" applyFill="1" applyBorder="1" applyAlignment="1">
      <alignment vertical="top" wrapText="1"/>
    </xf>
    <xf numFmtId="0" fontId="39" fillId="18" borderId="45" xfId="5" applyFont="1" applyFill="1" applyBorder="1" applyAlignment="1">
      <alignment horizontal="center" vertical="center"/>
    </xf>
    <xf numFmtId="49" fontId="39" fillId="18" borderId="45" xfId="5" applyNumberFormat="1" applyFont="1" applyFill="1" applyBorder="1" applyAlignment="1">
      <alignment horizontal="center" vertical="center"/>
    </xf>
    <xf numFmtId="49" fontId="37" fillId="18" borderId="45" xfId="5" applyNumberFormat="1" applyFont="1" applyFill="1" applyBorder="1" applyAlignment="1">
      <alignment horizontal="center" vertical="center"/>
    </xf>
    <xf numFmtId="0" fontId="37" fillId="18" borderId="45" xfId="5" applyFont="1" applyFill="1" applyBorder="1" applyAlignment="1">
      <alignment horizontal="left" vertical="center"/>
    </xf>
    <xf numFmtId="43" fontId="39" fillId="18" borderId="45" xfId="4" applyFont="1" applyFill="1" applyBorder="1" applyAlignment="1">
      <alignment horizontal="right" vertical="center"/>
    </xf>
    <xf numFmtId="10" fontId="39" fillId="18" borderId="45" xfId="3" applyNumberFormat="1" applyFont="1" applyFill="1" applyBorder="1" applyAlignment="1">
      <alignment horizontal="right" vertical="center"/>
    </xf>
    <xf numFmtId="49" fontId="37" fillId="18" borderId="0" xfId="5" applyNumberFormat="1" applyFont="1" applyFill="1" applyAlignment="1">
      <alignment horizontal="center" vertical="center"/>
    </xf>
    <xf numFmtId="0" fontId="0" fillId="18" borderId="0" xfId="0" applyFill="1"/>
    <xf numFmtId="0" fontId="37" fillId="18" borderId="45" xfId="5" applyFont="1" applyFill="1" applyBorder="1" applyAlignment="1">
      <alignment horizontal="center" vertical="center"/>
    </xf>
    <xf numFmtId="43" fontId="37" fillId="18" borderId="45" xfId="4" applyFont="1" applyFill="1" applyBorder="1" applyAlignment="1">
      <alignment horizontal="right" vertical="center"/>
    </xf>
    <xf numFmtId="10" fontId="37" fillId="18" borderId="45" xfId="3" applyNumberFormat="1" applyFont="1" applyFill="1" applyBorder="1" applyAlignment="1">
      <alignment horizontal="right" vertical="center"/>
    </xf>
    <xf numFmtId="0" fontId="22" fillId="18" borderId="0" xfId="0" applyFont="1" applyFill="1"/>
    <xf numFmtId="0" fontId="37" fillId="9" borderId="45" xfId="5" applyFont="1" applyFill="1" applyBorder="1" applyAlignment="1">
      <alignment horizontal="left" vertical="center"/>
    </xf>
    <xf numFmtId="0" fontId="39" fillId="9" borderId="45" xfId="5" applyFont="1" applyFill="1" applyBorder="1" applyAlignment="1">
      <alignment horizontal="left" vertical="center"/>
    </xf>
    <xf numFmtId="0" fontId="31" fillId="12" borderId="15" xfId="5" applyFont="1" applyFill="1" applyBorder="1" applyAlignment="1">
      <alignment horizontal="left" vertical="center" wrapText="1"/>
    </xf>
    <xf numFmtId="0" fontId="0" fillId="0" borderId="16" xfId="0" applyBorder="1" applyAlignment="1" applyProtection="1">
      <alignment horizontal="center" vertical="center"/>
      <protection locked="0"/>
    </xf>
    <xf numFmtId="0" fontId="14" fillId="0" borderId="16" xfId="0" applyFont="1" applyBorder="1" applyAlignment="1">
      <alignment horizontal="left" vertical="center"/>
    </xf>
    <xf numFmtId="0" fontId="24" fillId="0" borderId="16" xfId="2" applyFont="1" applyBorder="1" applyAlignment="1" applyProtection="1">
      <alignment horizontal="left" vertical="center" wrapText="1"/>
    </xf>
    <xf numFmtId="0" fontId="0" fillId="6" borderId="16" xfId="3" applyNumberFormat="1" applyFont="1" applyFill="1" applyBorder="1" applyAlignment="1" applyProtection="1">
      <alignment horizontal="left" vertical="center"/>
    </xf>
    <xf numFmtId="0" fontId="7" fillId="6" borderId="16" xfId="3" applyNumberFormat="1" applyFont="1" applyFill="1" applyBorder="1" applyAlignment="1" applyProtection="1">
      <alignment horizontal="left" vertical="center" wrapText="1"/>
      <protection hidden="1"/>
    </xf>
    <xf numFmtId="0" fontId="7" fillId="6" borderId="18" xfId="3" applyNumberFormat="1" applyFont="1" applyFill="1" applyBorder="1" applyAlignment="1" applyProtection="1">
      <alignment horizontal="left" vertical="center" wrapText="1"/>
      <protection hidden="1"/>
    </xf>
    <xf numFmtId="0" fontId="7" fillId="6" borderId="19" xfId="3" applyNumberFormat="1" applyFont="1" applyFill="1" applyBorder="1" applyAlignment="1" applyProtection="1">
      <alignment horizontal="left" vertical="center"/>
    </xf>
    <xf numFmtId="0" fontId="7" fillId="6" borderId="20" xfId="3" applyNumberFormat="1" applyFont="1" applyFill="1" applyBorder="1" applyAlignment="1" applyProtection="1">
      <alignment horizontal="left" vertical="center"/>
      <protection locked="0"/>
    </xf>
    <xf numFmtId="9" fontId="0" fillId="6" borderId="16" xfId="3" applyFont="1" applyFill="1" applyBorder="1" applyAlignment="1" applyProtection="1">
      <alignment horizontal="center" vertical="center"/>
      <protection hidden="1"/>
    </xf>
    <xf numFmtId="9" fontId="0" fillId="6" borderId="16" xfId="3" applyFont="1" applyFill="1" applyBorder="1" applyAlignment="1" applyProtection="1">
      <alignment horizontal="center" vertical="center" wrapText="1"/>
      <protection hidden="1"/>
    </xf>
    <xf numFmtId="9" fontId="4" fillId="3" borderId="16" xfId="3" applyFont="1" applyFill="1" applyBorder="1" applyAlignment="1">
      <alignment horizontal="right" vertical="top"/>
    </xf>
    <xf numFmtId="0" fontId="17" fillId="0" borderId="16" xfId="2" applyBorder="1" applyAlignment="1" applyProtection="1">
      <alignment horizontal="left" vertical="center" wrapText="1"/>
    </xf>
    <xf numFmtId="0" fontId="32" fillId="0" borderId="0" xfId="5" applyAlignment="1">
      <alignment vertical="center"/>
    </xf>
    <xf numFmtId="0" fontId="47" fillId="13" borderId="1" xfId="5" applyFont="1" applyFill="1" applyBorder="1" applyAlignment="1">
      <alignment horizontal="center" vertical="center" wrapText="1"/>
    </xf>
    <xf numFmtId="0" fontId="47" fillId="0" borderId="60" xfId="5" applyFont="1" applyBorder="1" applyAlignment="1">
      <alignment vertical="center" wrapText="1"/>
    </xf>
    <xf numFmtId="0" fontId="48" fillId="0" borderId="60" xfId="5" applyFont="1" applyBorder="1" applyAlignment="1">
      <alignment horizontal="justify" vertical="center" wrapText="1"/>
    </xf>
    <xf numFmtId="0" fontId="48" fillId="0" borderId="61" xfId="5" applyFont="1" applyBorder="1" applyAlignment="1">
      <alignment horizontal="justify" vertical="center" wrapText="1"/>
    </xf>
    <xf numFmtId="0" fontId="48" fillId="0" borderId="62" xfId="5" applyFont="1" applyBorder="1" applyAlignment="1">
      <alignment horizontal="justify" vertical="center" wrapText="1"/>
    </xf>
    <xf numFmtId="0" fontId="47" fillId="0" borderId="63" xfId="5" applyFont="1" applyBorder="1" applyAlignment="1">
      <alignment vertical="center" wrapText="1"/>
    </xf>
    <xf numFmtId="0" fontId="48" fillId="0" borderId="63" xfId="5" applyFont="1" applyBorder="1" applyAlignment="1">
      <alignment horizontal="justify" vertical="center"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3" borderId="14" xfId="0" applyFont="1" applyFill="1" applyBorder="1" applyAlignment="1" applyProtection="1">
      <alignment vertical="top"/>
      <protection locked="0"/>
    </xf>
    <xf numFmtId="0" fontId="4" fillId="3" borderId="7" xfId="0" applyFont="1" applyFill="1" applyBorder="1" applyAlignment="1" applyProtection="1">
      <alignment vertical="top"/>
      <protection locked="0"/>
    </xf>
    <xf numFmtId="0" fontId="4" fillId="6" borderId="8" xfId="0" applyFont="1" applyFill="1" applyBorder="1" applyAlignment="1" applyProtection="1">
      <alignment horizontal="left" vertical="top" wrapText="1"/>
      <protection locked="0"/>
    </xf>
    <xf numFmtId="0" fontId="4" fillId="6" borderId="8" xfId="0" applyFont="1" applyFill="1" applyBorder="1" applyAlignment="1">
      <alignment vertical="top" wrapText="1"/>
    </xf>
    <xf numFmtId="0" fontId="17" fillId="3" borderId="8" xfId="2" applyFill="1" applyBorder="1" applyAlignment="1" applyProtection="1">
      <alignment vertical="top"/>
      <protection locked="0"/>
    </xf>
    <xf numFmtId="0" fontId="4" fillId="3" borderId="8" xfId="0" applyFont="1" applyFill="1" applyBorder="1" applyAlignment="1" applyProtection="1">
      <alignment vertical="center" wrapText="1"/>
      <protection locked="0"/>
    </xf>
    <xf numFmtId="0" fontId="4" fillId="3" borderId="8" xfId="0" applyFont="1" applyFill="1" applyBorder="1" applyAlignment="1" applyProtection="1">
      <alignment vertical="center"/>
      <protection locked="0"/>
    </xf>
    <xf numFmtId="0" fontId="17" fillId="3" borderId="8" xfId="2" applyFill="1" applyBorder="1" applyAlignment="1" applyProtection="1">
      <alignment horizontal="left" vertical="top"/>
      <protection locked="0"/>
    </xf>
    <xf numFmtId="0" fontId="4" fillId="3" borderId="8" xfId="0" applyFont="1" applyFill="1" applyBorder="1" applyAlignment="1" applyProtection="1">
      <alignment horizontal="center" vertical="center"/>
      <protection locked="0"/>
    </xf>
    <xf numFmtId="0" fontId="33" fillId="13" borderId="2" xfId="5" applyFont="1" applyFill="1" applyBorder="1" applyAlignment="1">
      <alignment horizontal="center" vertical="center" wrapText="1"/>
    </xf>
    <xf numFmtId="0" fontId="31" fillId="12" borderId="15" xfId="5" applyFont="1" applyFill="1" applyBorder="1" applyAlignment="1">
      <alignment horizontal="center" vertical="center" wrapText="1"/>
    </xf>
    <xf numFmtId="9" fontId="4" fillId="4" borderId="12" xfId="3" applyFont="1" applyFill="1" applyBorder="1" applyAlignment="1" applyProtection="1">
      <alignment horizontal="center" vertical="center"/>
    </xf>
    <xf numFmtId="0" fontId="30" fillId="0" borderId="0" xfId="5" applyFont="1" applyAlignment="1">
      <alignment vertical="center" wrapText="1"/>
    </xf>
    <xf numFmtId="0" fontId="30" fillId="0" borderId="0" xfId="5" applyFont="1" applyAlignment="1">
      <alignment vertical="center"/>
    </xf>
    <xf numFmtId="0" fontId="31" fillId="12" borderId="14" xfId="5" applyFont="1" applyFill="1" applyBorder="1" applyAlignment="1">
      <alignment vertical="center" wrapText="1"/>
    </xf>
    <xf numFmtId="9" fontId="31" fillId="12" borderId="15" xfId="3" applyFont="1" applyFill="1" applyBorder="1" applyAlignment="1">
      <alignment horizontal="center" vertical="center" wrapText="1"/>
    </xf>
    <xf numFmtId="0" fontId="31" fillId="12" borderId="7" xfId="5" applyFont="1" applyFill="1" applyBorder="1" applyAlignment="1">
      <alignment vertical="center" wrapText="1"/>
    </xf>
    <xf numFmtId="0" fontId="30" fillId="0" borderId="27" xfId="5" applyFont="1" applyBorder="1" applyAlignment="1">
      <alignment vertical="center"/>
    </xf>
    <xf numFmtId="0" fontId="31" fillId="27" borderId="3" xfId="5" applyFont="1" applyFill="1" applyBorder="1" applyAlignment="1">
      <alignment horizontal="center" vertical="top" wrapText="1"/>
    </xf>
    <xf numFmtId="0" fontId="30" fillId="0" borderId="27" xfId="5" applyFont="1" applyBorder="1" applyAlignment="1">
      <alignment vertical="center" wrapText="1"/>
    </xf>
    <xf numFmtId="0" fontId="52" fillId="21" borderId="58" xfId="0" applyFont="1" applyFill="1" applyBorder="1" applyAlignment="1">
      <alignment horizontal="center" vertical="center" wrapText="1"/>
    </xf>
    <xf numFmtId="0" fontId="52" fillId="29" borderId="2" xfId="5" applyFont="1" applyFill="1" applyBorder="1" applyAlignment="1">
      <alignment horizontal="center" vertical="top" wrapText="1"/>
    </xf>
    <xf numFmtId="0" fontId="52" fillId="21" borderId="47" xfId="0" applyFont="1" applyFill="1" applyBorder="1" applyAlignment="1">
      <alignment horizontal="center" vertical="center" wrapText="1"/>
    </xf>
    <xf numFmtId="0" fontId="52" fillId="22" borderId="47" xfId="0" applyFont="1" applyFill="1" applyBorder="1" applyAlignment="1">
      <alignment horizontal="center" vertical="center" wrapText="1"/>
    </xf>
    <xf numFmtId="0" fontId="52" fillId="22" borderId="47" xfId="13" applyNumberFormat="1" applyFont="1" applyFill="1" applyBorder="1" applyAlignment="1">
      <alignment horizontal="center" vertical="center" wrapText="1"/>
    </xf>
    <xf numFmtId="0" fontId="46" fillId="31" borderId="69" xfId="0" applyFont="1" applyFill="1" applyBorder="1" applyAlignment="1">
      <alignment horizontal="justify" vertical="center" wrapText="1"/>
    </xf>
    <xf numFmtId="3" fontId="53" fillId="32" borderId="70" xfId="5" applyNumberFormat="1" applyFont="1" applyFill="1" applyBorder="1" applyAlignment="1">
      <alignment horizontal="center" vertical="center" wrapText="1"/>
    </xf>
    <xf numFmtId="9" fontId="46" fillId="32" borderId="70" xfId="3" applyFont="1" applyFill="1" applyBorder="1" applyAlignment="1">
      <alignment horizontal="center" vertical="center" wrapText="1"/>
    </xf>
    <xf numFmtId="0" fontId="33" fillId="32" borderId="70" xfId="5" applyFont="1" applyFill="1" applyBorder="1" applyAlignment="1">
      <alignment horizontal="center" vertical="top" wrapText="1"/>
    </xf>
    <xf numFmtId="9" fontId="33" fillId="32" borderId="69" xfId="3" applyFont="1" applyFill="1" applyBorder="1" applyAlignment="1">
      <alignment horizontal="center" vertical="center" wrapText="1"/>
    </xf>
    <xf numFmtId="3" fontId="52" fillId="32" borderId="69" xfId="5" applyNumberFormat="1" applyFont="1" applyFill="1" applyBorder="1" applyAlignment="1">
      <alignment vertical="center" wrapText="1"/>
    </xf>
    <xf numFmtId="9" fontId="52" fillId="32" borderId="69" xfId="3" applyFont="1" applyFill="1" applyBorder="1" applyAlignment="1">
      <alignment horizontal="center" vertical="center" wrapText="1"/>
    </xf>
    <xf numFmtId="43" fontId="52" fillId="32" borderId="69" xfId="4" applyFont="1" applyFill="1" applyBorder="1" applyAlignment="1">
      <alignment horizontal="center" vertical="center" wrapText="1"/>
    </xf>
    <xf numFmtId="3" fontId="52" fillId="32" borderId="33" xfId="5" applyNumberFormat="1" applyFont="1" applyFill="1" applyBorder="1" applyAlignment="1">
      <alignment vertical="center" wrapText="1"/>
    </xf>
    <xf numFmtId="3" fontId="52" fillId="32" borderId="71" xfId="5" applyNumberFormat="1" applyFont="1" applyFill="1" applyBorder="1" applyAlignment="1">
      <alignment vertical="center" wrapText="1"/>
    </xf>
    <xf numFmtId="3" fontId="52" fillId="32" borderId="32" xfId="5" applyNumberFormat="1" applyFont="1" applyFill="1" applyBorder="1" applyAlignment="1">
      <alignment vertical="center" wrapText="1"/>
    </xf>
    <xf numFmtId="0" fontId="46" fillId="33" borderId="72" xfId="5" applyFont="1" applyFill="1" applyBorder="1" applyAlignment="1">
      <alignment horizontal="justify" vertical="center" wrapText="1"/>
    </xf>
    <xf numFmtId="3" fontId="53" fillId="33" borderId="72" xfId="5" applyNumberFormat="1" applyFont="1" applyFill="1" applyBorder="1" applyAlignment="1">
      <alignment horizontal="center" vertical="center" wrapText="1"/>
    </xf>
    <xf numFmtId="9" fontId="46" fillId="33" borderId="72" xfId="3" applyFont="1" applyFill="1" applyBorder="1" applyAlignment="1">
      <alignment horizontal="center" vertical="center" wrapText="1"/>
    </xf>
    <xf numFmtId="0" fontId="33" fillId="33" borderId="9" xfId="5" applyFont="1" applyFill="1" applyBorder="1" applyAlignment="1">
      <alignment horizontal="center" vertical="top" wrapText="1"/>
    </xf>
    <xf numFmtId="9" fontId="46" fillId="33" borderId="5" xfId="3" applyFont="1" applyFill="1" applyBorder="1" applyAlignment="1">
      <alignment horizontal="center" vertical="center" wrapText="1"/>
    </xf>
    <xf numFmtId="3" fontId="52" fillId="33" borderId="62" xfId="5" applyNumberFormat="1" applyFont="1" applyFill="1" applyBorder="1" applyAlignment="1">
      <alignment vertical="center" wrapText="1"/>
    </xf>
    <xf numFmtId="9" fontId="52" fillId="33" borderId="62" xfId="3" applyFont="1" applyFill="1" applyBorder="1" applyAlignment="1">
      <alignment horizontal="center" vertical="center" wrapText="1"/>
    </xf>
    <xf numFmtId="43" fontId="52" fillId="33" borderId="62" xfId="4" applyFont="1" applyFill="1" applyBorder="1" applyAlignment="1">
      <alignment horizontal="center" vertical="center" wrapText="1"/>
    </xf>
    <xf numFmtId="3" fontId="52" fillId="33" borderId="73" xfId="5" applyNumberFormat="1" applyFont="1" applyFill="1" applyBorder="1" applyAlignment="1">
      <alignment vertical="center" wrapText="1"/>
    </xf>
    <xf numFmtId="3" fontId="52" fillId="33" borderId="26" xfId="5" applyNumberFormat="1" applyFont="1" applyFill="1" applyBorder="1" applyAlignment="1">
      <alignment vertical="center" wrapText="1"/>
    </xf>
    <xf numFmtId="3" fontId="52" fillId="33" borderId="30" xfId="5" applyNumberFormat="1" applyFont="1" applyFill="1" applyBorder="1" applyAlignment="1">
      <alignment vertical="center" wrapText="1"/>
    </xf>
    <xf numFmtId="0" fontId="52" fillId="34" borderId="60" xfId="0" applyFont="1" applyFill="1" applyBorder="1" applyAlignment="1">
      <alignment horizontal="justify" vertical="center" wrapText="1"/>
    </xf>
    <xf numFmtId="0" fontId="53" fillId="34" borderId="60" xfId="0" applyFont="1" applyFill="1" applyBorder="1" applyAlignment="1">
      <alignment horizontal="center" vertical="center" wrapText="1"/>
    </xf>
    <xf numFmtId="9" fontId="52" fillId="19" borderId="74" xfId="3" applyFont="1" applyFill="1" applyBorder="1" applyAlignment="1">
      <alignment horizontal="center" vertical="center" wrapText="1"/>
    </xf>
    <xf numFmtId="9" fontId="52" fillId="19" borderId="60" xfId="3" applyFont="1" applyFill="1" applyBorder="1" applyAlignment="1">
      <alignment horizontal="center" vertical="center" wrapText="1"/>
    </xf>
    <xf numFmtId="3" fontId="52" fillId="19" borderId="74" xfId="5" applyNumberFormat="1" applyFont="1" applyFill="1" applyBorder="1" applyAlignment="1">
      <alignment vertical="center" wrapText="1"/>
    </xf>
    <xf numFmtId="9" fontId="46" fillId="19" borderId="60" xfId="3" applyFont="1" applyFill="1" applyBorder="1" applyAlignment="1">
      <alignment horizontal="center" vertical="center" wrapText="1"/>
    </xf>
    <xf numFmtId="3" fontId="52" fillId="19" borderId="60" xfId="5" applyNumberFormat="1" applyFont="1" applyFill="1" applyBorder="1" applyAlignment="1">
      <alignment vertical="center" wrapText="1"/>
    </xf>
    <xf numFmtId="43" fontId="52" fillId="19" borderId="74" xfId="4" applyFont="1" applyFill="1" applyBorder="1" applyAlignment="1">
      <alignment horizontal="center" vertical="center" wrapText="1"/>
    </xf>
    <xf numFmtId="165" fontId="52" fillId="19" borderId="62" xfId="4" applyNumberFormat="1" applyFont="1" applyFill="1" applyBorder="1" applyAlignment="1">
      <alignment vertical="center" wrapText="1"/>
    </xf>
    <xf numFmtId="9" fontId="52" fillId="19" borderId="62" xfId="3" applyFont="1" applyFill="1" applyBorder="1" applyAlignment="1">
      <alignment horizontal="center" vertical="center" wrapText="1"/>
    </xf>
    <xf numFmtId="3" fontId="52" fillId="19" borderId="75" xfId="5" applyNumberFormat="1" applyFont="1" applyFill="1" applyBorder="1" applyAlignment="1">
      <alignment vertical="center" wrapText="1"/>
    </xf>
    <xf numFmtId="3" fontId="52" fillId="19" borderId="20" xfId="5" applyNumberFormat="1" applyFont="1" applyFill="1" applyBorder="1" applyAlignment="1">
      <alignment vertical="center" wrapText="1"/>
    </xf>
    <xf numFmtId="3" fontId="52" fillId="19" borderId="16" xfId="5" applyNumberFormat="1" applyFont="1" applyFill="1" applyBorder="1" applyAlignment="1">
      <alignment vertical="center" wrapText="1"/>
    </xf>
    <xf numFmtId="3" fontId="52" fillId="19" borderId="35" xfId="5" applyNumberFormat="1" applyFont="1" applyFill="1" applyBorder="1" applyAlignment="1">
      <alignment vertical="center" wrapText="1"/>
    </xf>
    <xf numFmtId="0" fontId="53" fillId="0" borderId="34" xfId="5" applyFont="1" applyBorder="1" applyAlignment="1">
      <alignment horizontal="left" vertical="center" wrapText="1" indent="2"/>
    </xf>
    <xf numFmtId="3" fontId="53" fillId="0" borderId="74" xfId="5" applyNumberFormat="1" applyFont="1" applyBorder="1" applyAlignment="1">
      <alignment horizontal="center" vertical="center" wrapText="1"/>
    </xf>
    <xf numFmtId="9" fontId="53" fillId="0" borderId="60" xfId="3" applyFont="1" applyFill="1" applyBorder="1" applyAlignment="1">
      <alignment horizontal="center" vertical="center" wrapText="1"/>
    </xf>
    <xf numFmtId="3" fontId="53" fillId="0" borderId="74" xfId="5" applyNumberFormat="1" applyFont="1" applyBorder="1" applyAlignment="1">
      <alignment vertical="center" wrapText="1"/>
    </xf>
    <xf numFmtId="14" fontId="53" fillId="0" borderId="74" xfId="5" applyNumberFormat="1" applyFont="1" applyBorder="1" applyAlignment="1">
      <alignment vertical="center" wrapText="1"/>
    </xf>
    <xf numFmtId="3" fontId="53" fillId="0" borderId="60" xfId="5" applyNumberFormat="1" applyFont="1" applyBorder="1" applyAlignment="1">
      <alignment horizontal="center" vertical="center" wrapText="1"/>
    </xf>
    <xf numFmtId="9" fontId="53" fillId="0" borderId="19" xfId="3" applyFont="1" applyFill="1" applyBorder="1" applyAlignment="1">
      <alignment horizontal="center" vertical="center" wrapText="1"/>
    </xf>
    <xf numFmtId="3" fontId="53" fillId="0" borderId="60" xfId="5" applyNumberFormat="1" applyFont="1" applyBorder="1" applyAlignment="1">
      <alignment vertical="center" wrapText="1"/>
    </xf>
    <xf numFmtId="9" fontId="53" fillId="0" borderId="74" xfId="3" applyFont="1" applyFill="1" applyBorder="1" applyAlignment="1">
      <alignment horizontal="center" vertical="center" wrapText="1"/>
    </xf>
    <xf numFmtId="43" fontId="53" fillId="0" borderId="74" xfId="4" applyFont="1" applyFill="1" applyBorder="1" applyAlignment="1">
      <alignment horizontal="center" vertical="center" wrapText="1"/>
    </xf>
    <xf numFmtId="168" fontId="53" fillId="0" borderId="74" xfId="5" applyNumberFormat="1" applyFont="1" applyBorder="1" applyAlignment="1">
      <alignment vertical="center" wrapText="1"/>
    </xf>
    <xf numFmtId="9" fontId="53" fillId="0" borderId="74" xfId="3" applyFont="1" applyBorder="1" applyAlignment="1">
      <alignment horizontal="center" vertical="center" wrapText="1"/>
    </xf>
    <xf numFmtId="3" fontId="52" fillId="0" borderId="76" xfId="5" applyNumberFormat="1" applyFont="1" applyBorder="1" applyAlignment="1">
      <alignment vertical="center" wrapText="1"/>
    </xf>
    <xf numFmtId="3" fontId="52" fillId="0" borderId="20" xfId="5" applyNumberFormat="1" applyFont="1" applyBorder="1" applyAlignment="1">
      <alignment vertical="center" wrapText="1"/>
    </xf>
    <xf numFmtId="3" fontId="52" fillId="0" borderId="16" xfId="5" applyNumberFormat="1" applyFont="1" applyBorder="1" applyAlignment="1">
      <alignment vertical="center" wrapText="1"/>
    </xf>
    <xf numFmtId="3" fontId="52" fillId="0" borderId="35" xfId="5" applyNumberFormat="1" applyFont="1" applyBorder="1" applyAlignment="1">
      <alignment vertical="center" wrapText="1"/>
    </xf>
    <xf numFmtId="0" fontId="53" fillId="0" borderId="60" xfId="5" applyFont="1" applyBorder="1" applyAlignment="1">
      <alignment horizontal="left" vertical="center" wrapText="1" indent="2"/>
    </xf>
    <xf numFmtId="170" fontId="53" fillId="0" borderId="74" xfId="5" applyNumberFormat="1" applyFont="1" applyBorder="1" applyAlignment="1">
      <alignment horizontal="center" vertical="center" wrapText="1"/>
    </xf>
    <xf numFmtId="0" fontId="53" fillId="0" borderId="77" xfId="5" applyFont="1" applyBorder="1" applyAlignment="1">
      <alignment horizontal="left" vertical="center" wrapText="1" indent="2"/>
    </xf>
    <xf numFmtId="0" fontId="53" fillId="34" borderId="60" xfId="0" applyFont="1" applyFill="1" applyBorder="1" applyAlignment="1">
      <alignment horizontal="center" wrapText="1"/>
    </xf>
    <xf numFmtId="0" fontId="53" fillId="0" borderId="74" xfId="5" applyFont="1" applyBorder="1" applyAlignment="1">
      <alignment horizontal="left" vertical="center" wrapText="1" indent="2"/>
    </xf>
    <xf numFmtId="0" fontId="53" fillId="0" borderId="38" xfId="5" applyFont="1" applyBorder="1" applyAlignment="1">
      <alignment horizontal="left" vertical="center" wrapText="1" indent="2"/>
    </xf>
    <xf numFmtId="3" fontId="53" fillId="0" borderId="78" xfId="5" applyNumberFormat="1" applyFont="1" applyBorder="1" applyAlignment="1">
      <alignment horizontal="center" vertical="center" wrapText="1"/>
    </xf>
    <xf numFmtId="3" fontId="53" fillId="0" borderId="78" xfId="5" applyNumberFormat="1" applyFont="1" applyBorder="1" applyAlignment="1">
      <alignment vertical="center" wrapText="1"/>
    </xf>
    <xf numFmtId="3" fontId="53" fillId="0" borderId="63" xfId="5" applyNumberFormat="1" applyFont="1" applyBorder="1" applyAlignment="1">
      <alignment horizontal="center" vertical="center" wrapText="1"/>
    </xf>
    <xf numFmtId="9" fontId="53" fillId="0" borderId="79" xfId="3" applyFont="1" applyFill="1" applyBorder="1" applyAlignment="1">
      <alignment horizontal="center" vertical="center" wrapText="1"/>
    </xf>
    <xf numFmtId="9" fontId="53" fillId="0" borderId="63" xfId="3" applyFont="1" applyFill="1" applyBorder="1" applyAlignment="1">
      <alignment horizontal="center" vertical="center" wrapText="1"/>
    </xf>
    <xf numFmtId="3" fontId="53" fillId="0" borderId="63" xfId="5" applyNumberFormat="1" applyFont="1" applyBorder="1" applyAlignment="1">
      <alignment vertical="center" wrapText="1"/>
    </xf>
    <xf numFmtId="9" fontId="53" fillId="0" borderId="78" xfId="3" applyFont="1" applyFill="1" applyBorder="1" applyAlignment="1">
      <alignment horizontal="center" vertical="center" wrapText="1"/>
    </xf>
    <xf numFmtId="43" fontId="53" fillId="0" borderId="78" xfId="4" applyFont="1" applyFill="1" applyBorder="1" applyAlignment="1">
      <alignment horizontal="center" vertical="center" wrapText="1"/>
    </xf>
    <xf numFmtId="9" fontId="53" fillId="0" borderId="78" xfId="3" applyFont="1" applyBorder="1" applyAlignment="1">
      <alignment horizontal="center" vertical="center" wrapText="1"/>
    </xf>
    <xf numFmtId="3" fontId="52" fillId="0" borderId="80" xfId="5" applyNumberFormat="1" applyFont="1" applyBorder="1" applyAlignment="1">
      <alignment vertical="center" wrapText="1"/>
    </xf>
    <xf numFmtId="3" fontId="52" fillId="0" borderId="81" xfId="5" applyNumberFormat="1" applyFont="1" applyBorder="1" applyAlignment="1">
      <alignment vertical="center" wrapText="1"/>
    </xf>
    <xf numFmtId="3" fontId="52" fillId="0" borderId="36" xfId="5" applyNumberFormat="1" applyFont="1" applyBorder="1" applyAlignment="1">
      <alignment vertical="center" wrapText="1"/>
    </xf>
    <xf numFmtId="3" fontId="52" fillId="0" borderId="39" xfId="5" applyNumberFormat="1" applyFont="1" applyBorder="1" applyAlignment="1">
      <alignment vertical="center" wrapText="1"/>
    </xf>
    <xf numFmtId="9" fontId="33" fillId="32" borderId="70" xfId="3" applyFont="1" applyFill="1" applyBorder="1" applyAlignment="1">
      <alignment horizontal="center" vertical="center" wrapText="1"/>
    </xf>
    <xf numFmtId="9" fontId="52" fillId="33" borderId="72" xfId="3" applyFont="1" applyFill="1" applyBorder="1" applyAlignment="1">
      <alignment horizontal="center" vertical="center" wrapText="1"/>
    </xf>
    <xf numFmtId="43" fontId="52" fillId="33" borderId="72" xfId="4" applyFont="1" applyFill="1" applyBorder="1" applyAlignment="1">
      <alignment horizontal="center" vertical="center" wrapText="1"/>
    </xf>
    <xf numFmtId="43" fontId="53" fillId="0" borderId="60" xfId="4" applyFont="1" applyFill="1" applyBorder="1" applyAlignment="1">
      <alignment horizontal="center" vertical="center" wrapText="1"/>
    </xf>
    <xf numFmtId="9" fontId="53" fillId="0" borderId="60" xfId="3" applyFont="1" applyBorder="1" applyAlignment="1">
      <alignment horizontal="center" vertical="center" wrapText="1"/>
    </xf>
    <xf numFmtId="3" fontId="52" fillId="0" borderId="60" xfId="5" applyNumberFormat="1" applyFont="1" applyBorder="1" applyAlignment="1">
      <alignment vertical="center" wrapText="1"/>
    </xf>
    <xf numFmtId="3" fontId="53" fillId="0" borderId="82" xfId="5" applyNumberFormat="1" applyFont="1" applyBorder="1" applyAlignment="1">
      <alignment horizontal="center" vertical="center" wrapText="1"/>
    </xf>
    <xf numFmtId="9" fontId="53" fillId="0" borderId="82" xfId="3" applyFont="1" applyFill="1" applyBorder="1" applyAlignment="1">
      <alignment horizontal="center" vertical="center" wrapText="1"/>
    </xf>
    <xf numFmtId="3" fontId="53" fillId="0" borderId="82" xfId="5" applyNumberFormat="1" applyFont="1" applyBorder="1" applyAlignment="1">
      <alignment vertical="center" wrapText="1"/>
    </xf>
    <xf numFmtId="9" fontId="53" fillId="0" borderId="61" xfId="3" applyFont="1" applyFill="1" applyBorder="1" applyAlignment="1">
      <alignment horizontal="center" vertical="center" wrapText="1"/>
    </xf>
    <xf numFmtId="3" fontId="53" fillId="0" borderId="61" xfId="5" applyNumberFormat="1" applyFont="1" applyBorder="1" applyAlignment="1">
      <alignment vertical="center" wrapText="1"/>
    </xf>
    <xf numFmtId="43" fontId="53" fillId="0" borderId="61" xfId="4" applyFont="1" applyFill="1" applyBorder="1" applyAlignment="1">
      <alignment horizontal="center" vertical="center" wrapText="1"/>
    </xf>
    <xf numFmtId="9" fontId="53" fillId="0" borderId="61" xfId="3" applyFont="1" applyBorder="1" applyAlignment="1">
      <alignment horizontal="center" vertical="center" wrapText="1"/>
    </xf>
    <xf numFmtId="3" fontId="52" fillId="0" borderId="61" xfId="5" applyNumberFormat="1" applyFont="1" applyBorder="1" applyAlignment="1">
      <alignment vertical="center" wrapText="1"/>
    </xf>
    <xf numFmtId="3" fontId="53" fillId="0" borderId="82" xfId="5" quotePrefix="1" applyNumberFormat="1" applyFont="1" applyBorder="1" applyAlignment="1">
      <alignment vertical="center" wrapText="1"/>
    </xf>
    <xf numFmtId="167" fontId="53" fillId="0" borderId="74" xfId="3" applyNumberFormat="1" applyFont="1" applyFill="1" applyBorder="1" applyAlignment="1">
      <alignment horizontal="center" vertical="center" wrapText="1"/>
    </xf>
    <xf numFmtId="3" fontId="52" fillId="19" borderId="72" xfId="5" applyNumberFormat="1" applyFont="1" applyFill="1" applyBorder="1" applyAlignment="1">
      <alignment vertical="center" wrapText="1"/>
    </xf>
    <xf numFmtId="168" fontId="53" fillId="0" borderId="61" xfId="5" applyNumberFormat="1" applyFont="1" applyBorder="1" applyAlignment="1">
      <alignment vertical="center" wrapText="1"/>
    </xf>
    <xf numFmtId="9" fontId="53" fillId="0" borderId="12" xfId="3" applyFont="1" applyBorder="1" applyAlignment="1">
      <alignment horizontal="center" vertical="center" wrapText="1"/>
    </xf>
    <xf numFmtId="4" fontId="53" fillId="0" borderId="74" xfId="5" applyNumberFormat="1" applyFont="1" applyBorder="1" applyAlignment="1">
      <alignment horizontal="center" vertical="center" wrapText="1"/>
    </xf>
    <xf numFmtId="0" fontId="53" fillId="0" borderId="63" xfId="5" applyFont="1" applyBorder="1" applyAlignment="1">
      <alignment horizontal="left" vertical="center" wrapText="1" indent="2"/>
    </xf>
    <xf numFmtId="43" fontId="53" fillId="0" borderId="63" xfId="4" applyFont="1" applyFill="1" applyBorder="1" applyAlignment="1">
      <alignment horizontal="center" vertical="center" wrapText="1"/>
    </xf>
    <xf numFmtId="9" fontId="53" fillId="0" borderId="63" xfId="3" applyFont="1" applyBorder="1" applyAlignment="1">
      <alignment horizontal="center" vertical="center" wrapText="1"/>
    </xf>
    <xf numFmtId="3" fontId="52" fillId="0" borderId="63" xfId="5" applyNumberFormat="1" applyFont="1" applyBorder="1" applyAlignment="1">
      <alignment vertical="center" wrapText="1"/>
    </xf>
    <xf numFmtId="0" fontId="46" fillId="33" borderId="74" xfId="5" applyFont="1" applyFill="1" applyBorder="1" applyAlignment="1">
      <alignment horizontal="justify" vertical="center" wrapText="1"/>
    </xf>
    <xf numFmtId="9" fontId="46" fillId="33" borderId="70" xfId="3" applyFont="1" applyFill="1" applyBorder="1" applyAlignment="1">
      <alignment horizontal="center" vertical="center" wrapText="1"/>
    </xf>
    <xf numFmtId="9" fontId="46" fillId="33" borderId="1" xfId="3" applyFont="1" applyFill="1" applyBorder="1" applyAlignment="1">
      <alignment horizontal="center" vertical="center" wrapText="1"/>
    </xf>
    <xf numFmtId="3" fontId="52" fillId="33" borderId="69" xfId="5" applyNumberFormat="1" applyFont="1" applyFill="1" applyBorder="1" applyAlignment="1">
      <alignment vertical="center" wrapText="1"/>
    </xf>
    <xf numFmtId="9" fontId="52" fillId="33" borderId="70" xfId="3" applyFont="1" applyFill="1" applyBorder="1" applyAlignment="1">
      <alignment horizontal="center" vertical="center" wrapText="1"/>
    </xf>
    <xf numFmtId="43" fontId="52" fillId="33" borderId="70" xfId="4" applyFont="1" applyFill="1" applyBorder="1" applyAlignment="1">
      <alignment horizontal="center" vertical="center" wrapText="1"/>
    </xf>
    <xf numFmtId="9" fontId="52" fillId="33" borderId="69" xfId="3" applyFont="1" applyFill="1" applyBorder="1" applyAlignment="1">
      <alignment horizontal="center" vertical="center" wrapText="1"/>
    </xf>
    <xf numFmtId="9" fontId="54" fillId="0" borderId="74" xfId="3" applyFont="1" applyFill="1" applyBorder="1" applyAlignment="1">
      <alignment horizontal="center" vertical="center" wrapText="1"/>
    </xf>
    <xf numFmtId="43" fontId="55" fillId="0" borderId="82" xfId="4" applyFont="1" applyFill="1" applyBorder="1" applyAlignment="1">
      <alignment horizontal="center" vertical="center" wrapText="1"/>
    </xf>
    <xf numFmtId="43" fontId="53" fillId="0" borderId="82" xfId="4" applyFont="1" applyFill="1" applyBorder="1" applyAlignment="1">
      <alignment horizontal="center" vertical="center" wrapText="1"/>
    </xf>
    <xf numFmtId="43" fontId="54" fillId="0" borderId="82" xfId="4" applyFont="1" applyFill="1" applyBorder="1" applyAlignment="1">
      <alignment horizontal="center" vertical="center" wrapText="1"/>
    </xf>
    <xf numFmtId="3" fontId="53" fillId="0" borderId="62" xfId="5" applyNumberFormat="1" applyFont="1" applyBorder="1" applyAlignment="1">
      <alignment horizontal="center" vertical="center" wrapText="1"/>
    </xf>
    <xf numFmtId="9" fontId="53" fillId="0" borderId="25" xfId="3" applyFont="1" applyFill="1" applyBorder="1" applyAlignment="1">
      <alignment horizontal="center" vertical="center" wrapText="1"/>
    </xf>
    <xf numFmtId="3" fontId="53" fillId="0" borderId="61" xfId="5" applyNumberFormat="1" applyFont="1" applyBorder="1" applyAlignment="1">
      <alignment horizontal="center" vertical="center" wrapText="1"/>
    </xf>
    <xf numFmtId="9" fontId="53" fillId="0" borderId="22" xfId="3" applyFont="1" applyFill="1" applyBorder="1" applyAlignment="1">
      <alignment horizontal="center" vertical="center" wrapText="1"/>
    </xf>
    <xf numFmtId="9" fontId="53" fillId="0" borderId="70" xfId="3" applyFont="1" applyFill="1" applyBorder="1" applyAlignment="1">
      <alignment horizontal="center" vertical="center" wrapText="1"/>
    </xf>
    <xf numFmtId="9" fontId="53" fillId="0" borderId="69" xfId="3" applyFont="1" applyFill="1" applyBorder="1" applyAlignment="1">
      <alignment horizontal="center" vertical="center" wrapText="1"/>
    </xf>
    <xf numFmtId="9" fontId="53" fillId="0" borderId="82" xfId="3" applyFont="1" applyBorder="1" applyAlignment="1">
      <alignment horizontal="center" vertical="center" wrapText="1"/>
    </xf>
    <xf numFmtId="3" fontId="52" fillId="0" borderId="83" xfId="5" applyNumberFormat="1" applyFont="1" applyBorder="1" applyAlignment="1">
      <alignment vertical="center" wrapText="1"/>
    </xf>
    <xf numFmtId="165" fontId="52" fillId="19" borderId="60" xfId="4" applyNumberFormat="1" applyFont="1" applyFill="1" applyBorder="1" applyAlignment="1">
      <alignment vertical="center" wrapText="1"/>
    </xf>
    <xf numFmtId="165" fontId="52" fillId="19" borderId="62" xfId="4" applyNumberFormat="1" applyFont="1" applyFill="1" applyBorder="1" applyAlignment="1">
      <alignment horizontal="right" vertical="center" wrapText="1"/>
    </xf>
    <xf numFmtId="0" fontId="53" fillId="0" borderId="61" xfId="5" applyFont="1" applyBorder="1" applyAlignment="1">
      <alignment horizontal="left" vertical="center" wrapText="1" indent="2"/>
    </xf>
    <xf numFmtId="0" fontId="53" fillId="0" borderId="62" xfId="5" applyFont="1" applyBorder="1" applyAlignment="1">
      <alignment horizontal="left" vertical="center" wrapText="1" indent="2"/>
    </xf>
    <xf numFmtId="3" fontId="53" fillId="0" borderId="16" xfId="5" applyNumberFormat="1" applyFont="1" applyBorder="1" applyAlignment="1">
      <alignment horizontal="center" vertical="center" wrapText="1"/>
    </xf>
    <xf numFmtId="170" fontId="53" fillId="0" borderId="19" xfId="5" applyNumberFormat="1" applyFont="1" applyBorder="1" applyAlignment="1">
      <alignment horizontal="center" vertical="center" wrapText="1"/>
    </xf>
    <xf numFmtId="0" fontId="53" fillId="0" borderId="61" xfId="5" applyFont="1" applyBorder="1" applyAlignment="1">
      <alignment vertical="center" wrapText="1"/>
    </xf>
    <xf numFmtId="0" fontId="53" fillId="0" borderId="62" xfId="5" applyFont="1" applyBorder="1" applyAlignment="1">
      <alignment vertical="center" wrapText="1"/>
    </xf>
    <xf numFmtId="170" fontId="53" fillId="0" borderId="63" xfId="5" applyNumberFormat="1" applyFont="1" applyBorder="1" applyAlignment="1">
      <alignment horizontal="center" vertical="center" wrapText="1"/>
    </xf>
    <xf numFmtId="0" fontId="53" fillId="0" borderId="82" xfId="5" applyFont="1" applyBorder="1" applyAlignment="1">
      <alignment horizontal="center" vertical="center" wrapText="1"/>
    </xf>
    <xf numFmtId="0" fontId="53" fillId="0" borderId="82" xfId="5" applyFont="1" applyBorder="1" applyAlignment="1">
      <alignment vertical="center" wrapText="1"/>
    </xf>
    <xf numFmtId="9" fontId="53" fillId="0" borderId="82" xfId="5" applyNumberFormat="1" applyFont="1" applyBorder="1" applyAlignment="1">
      <alignment horizontal="center" vertical="center" wrapText="1"/>
    </xf>
    <xf numFmtId="9" fontId="52" fillId="32" borderId="70" xfId="3" applyFont="1" applyFill="1" applyBorder="1" applyAlignment="1">
      <alignment horizontal="center" vertical="center" wrapText="1"/>
    </xf>
    <xf numFmtId="43" fontId="52" fillId="32" borderId="70" xfId="4" applyFont="1" applyFill="1" applyBorder="1" applyAlignment="1">
      <alignment horizontal="center" vertical="center" wrapText="1"/>
    </xf>
    <xf numFmtId="168" fontId="52" fillId="32" borderId="69" xfId="5" applyNumberFormat="1" applyFont="1" applyFill="1" applyBorder="1" applyAlignment="1">
      <alignment vertical="center" wrapText="1"/>
    </xf>
    <xf numFmtId="9" fontId="46" fillId="19" borderId="74" xfId="3" applyFont="1" applyFill="1" applyBorder="1" applyAlignment="1">
      <alignment horizontal="center" vertical="center" wrapText="1"/>
    </xf>
    <xf numFmtId="10" fontId="53" fillId="0" borderId="82" xfId="3" applyNumberFormat="1" applyFont="1" applyFill="1" applyBorder="1" applyAlignment="1">
      <alignment horizontal="center" vertical="center" wrapText="1"/>
    </xf>
    <xf numFmtId="0" fontId="52" fillId="0" borderId="34" xfId="5" applyFont="1" applyBorder="1" applyAlignment="1">
      <alignment horizontal="left" vertical="center" wrapText="1" indent="2"/>
    </xf>
    <xf numFmtId="0" fontId="52" fillId="0" borderId="82" xfId="5" applyFont="1" applyBorder="1" applyAlignment="1">
      <alignment horizontal="center" vertical="center" wrapText="1"/>
    </xf>
    <xf numFmtId="9" fontId="52" fillId="0" borderId="82" xfId="3" applyFont="1" applyFill="1" applyBorder="1" applyAlignment="1">
      <alignment horizontal="center" vertical="center" wrapText="1"/>
    </xf>
    <xf numFmtId="0" fontId="52" fillId="0" borderId="82" xfId="5" applyFont="1" applyBorder="1" applyAlignment="1">
      <alignment vertical="center" wrapText="1"/>
    </xf>
    <xf numFmtId="14" fontId="52" fillId="0" borderId="74" xfId="5" applyNumberFormat="1" applyFont="1" applyBorder="1" applyAlignment="1">
      <alignment vertical="center" wrapText="1"/>
    </xf>
    <xf numFmtId="9" fontId="52" fillId="0" borderId="61" xfId="3" applyFont="1" applyFill="1" applyBorder="1" applyAlignment="1">
      <alignment horizontal="center" vertical="center" wrapText="1"/>
    </xf>
    <xf numFmtId="9" fontId="52" fillId="0" borderId="60" xfId="3" applyFont="1" applyFill="1" applyBorder="1" applyAlignment="1">
      <alignment horizontal="center" vertical="center" wrapText="1"/>
    </xf>
    <xf numFmtId="9" fontId="52" fillId="0" borderId="74" xfId="3" applyFont="1" applyFill="1" applyBorder="1" applyAlignment="1">
      <alignment horizontal="center" vertical="center" wrapText="1"/>
    </xf>
    <xf numFmtId="43" fontId="52" fillId="0" borderId="82" xfId="4" applyFont="1" applyFill="1" applyBorder="1" applyAlignment="1">
      <alignment horizontal="center" vertical="center" wrapText="1"/>
    </xf>
    <xf numFmtId="168" fontId="52" fillId="0" borderId="74" xfId="5" applyNumberFormat="1" applyFont="1" applyBorder="1" applyAlignment="1">
      <alignment vertical="center" wrapText="1"/>
    </xf>
    <xf numFmtId="9" fontId="52" fillId="0" borderId="61" xfId="3" applyFont="1" applyBorder="1" applyAlignment="1">
      <alignment horizontal="center" vertical="center" wrapText="1"/>
    </xf>
    <xf numFmtId="0" fontId="33" fillId="0" borderId="27" xfId="5" applyFont="1" applyBorder="1" applyAlignment="1">
      <alignment vertical="center" wrapText="1"/>
    </xf>
    <xf numFmtId="0" fontId="33" fillId="0" borderId="0" xfId="5" applyFont="1" applyAlignment="1">
      <alignment vertical="center" wrapText="1"/>
    </xf>
    <xf numFmtId="43" fontId="52" fillId="0" borderId="61" xfId="4" applyFont="1" applyFill="1" applyBorder="1" applyAlignment="1">
      <alignment horizontal="center" vertical="center" wrapText="1"/>
    </xf>
    <xf numFmtId="3" fontId="52" fillId="9" borderId="61" xfId="5" applyNumberFormat="1" applyFont="1" applyFill="1" applyBorder="1" applyAlignment="1">
      <alignment vertical="center" wrapText="1"/>
    </xf>
    <xf numFmtId="167" fontId="52" fillId="0" borderId="74" xfId="3" applyNumberFormat="1" applyFont="1" applyFill="1" applyBorder="1" applyAlignment="1">
      <alignment horizontal="center" vertical="center" wrapText="1"/>
    </xf>
    <xf numFmtId="0" fontId="50" fillId="13" borderId="7" xfId="5" applyFont="1" applyFill="1" applyBorder="1" applyAlignment="1">
      <alignment horizontal="center" vertical="center" wrapText="1"/>
    </xf>
    <xf numFmtId="9" fontId="33" fillId="13" borderId="7" xfId="3" applyFont="1" applyFill="1" applyBorder="1" applyAlignment="1">
      <alignment horizontal="center" vertical="center" wrapText="1"/>
    </xf>
    <xf numFmtId="0" fontId="53" fillId="13" borderId="12" xfId="5" applyFont="1" applyFill="1" applyBorder="1" applyAlignment="1">
      <alignment vertical="center" wrapText="1"/>
    </xf>
    <xf numFmtId="41" fontId="52" fillId="13" borderId="12" xfId="12" applyFont="1" applyFill="1" applyBorder="1" applyAlignment="1">
      <alignment vertical="center" wrapText="1"/>
    </xf>
    <xf numFmtId="9" fontId="33" fillId="13" borderId="12" xfId="3" applyFont="1" applyFill="1" applyBorder="1" applyAlignment="1">
      <alignment horizontal="center" vertical="center" wrapText="1"/>
    </xf>
    <xf numFmtId="9" fontId="52" fillId="13" borderId="12" xfId="3" applyFont="1" applyFill="1" applyBorder="1" applyAlignment="1">
      <alignment horizontal="center" vertical="center" wrapText="1"/>
    </xf>
    <xf numFmtId="3" fontId="52" fillId="13" borderId="12" xfId="5" applyNumberFormat="1" applyFont="1" applyFill="1" applyBorder="1" applyAlignment="1">
      <alignment vertical="center" wrapText="1"/>
    </xf>
    <xf numFmtId="3" fontId="52" fillId="13" borderId="7" xfId="5" applyNumberFormat="1" applyFont="1" applyFill="1" applyBorder="1" applyAlignment="1">
      <alignment vertical="center" wrapText="1"/>
    </xf>
    <xf numFmtId="168" fontId="52" fillId="13" borderId="12" xfId="12" applyNumberFormat="1" applyFont="1" applyFill="1" applyBorder="1" applyAlignment="1">
      <alignment vertical="center" wrapText="1"/>
    </xf>
    <xf numFmtId="0" fontId="33" fillId="0" borderId="0" xfId="5" applyFont="1" applyAlignment="1">
      <alignment horizontal="center" vertical="center" wrapText="1"/>
    </xf>
    <xf numFmtId="0" fontId="52" fillId="0" borderId="0" xfId="5" applyFont="1" applyAlignment="1">
      <alignment horizontal="center" vertical="center" wrapText="1"/>
    </xf>
    <xf numFmtId="9" fontId="52" fillId="0" borderId="0" xfId="3" applyFont="1" applyFill="1" applyBorder="1" applyAlignment="1">
      <alignment horizontal="center" vertical="center" wrapText="1"/>
    </xf>
    <xf numFmtId="168" fontId="52" fillId="0" borderId="0" xfId="5" applyNumberFormat="1" applyFont="1" applyAlignment="1">
      <alignment horizontal="center" vertical="center" wrapText="1"/>
    </xf>
    <xf numFmtId="43" fontId="53" fillId="0" borderId="0" xfId="4" applyFont="1" applyAlignment="1">
      <alignment vertical="center" wrapText="1"/>
    </xf>
    <xf numFmtId="43" fontId="52" fillId="0" borderId="0" xfId="4" applyFont="1" applyAlignment="1">
      <alignment vertical="center" wrapText="1"/>
    </xf>
    <xf numFmtId="168" fontId="52" fillId="0" borderId="0" xfId="5" applyNumberFormat="1" applyFont="1" applyAlignment="1">
      <alignment vertical="center" wrapText="1"/>
    </xf>
    <xf numFmtId="41" fontId="52" fillId="0" borderId="0" xfId="5" applyNumberFormat="1" applyFont="1" applyAlignment="1">
      <alignment vertical="center" wrapText="1"/>
    </xf>
    <xf numFmtId="0" fontId="52" fillId="0" borderId="0" xfId="5" applyFont="1" applyAlignment="1">
      <alignment vertical="center" wrapText="1"/>
    </xf>
    <xf numFmtId="0" fontId="53" fillId="0" borderId="0" xfId="5" applyFont="1" applyAlignment="1">
      <alignment vertical="center" wrapText="1"/>
    </xf>
    <xf numFmtId="9" fontId="33" fillId="0" borderId="0" xfId="3" applyFont="1" applyFill="1" applyBorder="1" applyAlignment="1">
      <alignment horizontal="center" vertical="center" wrapText="1"/>
    </xf>
    <xf numFmtId="0" fontId="33" fillId="0" borderId="0" xfId="5" applyFont="1" applyAlignment="1">
      <alignment horizontal="left" vertical="center" wrapText="1"/>
    </xf>
    <xf numFmtId="41" fontId="33" fillId="0" borderId="0" xfId="5" applyNumberFormat="1" applyFont="1" applyAlignment="1">
      <alignment horizontal="left" vertical="center" wrapText="1"/>
    </xf>
    <xf numFmtId="41" fontId="53" fillId="0" borderId="0" xfId="5" applyNumberFormat="1" applyFont="1" applyAlignment="1">
      <alignment vertical="center" wrapText="1"/>
    </xf>
    <xf numFmtId="3" fontId="53" fillId="0" borderId="0" xfId="5" applyNumberFormat="1" applyFont="1" applyAlignment="1">
      <alignment vertical="center" wrapText="1"/>
    </xf>
    <xf numFmtId="0" fontId="53" fillId="0" borderId="0" xfId="5" applyFont="1" applyAlignment="1">
      <alignment horizontal="justify" vertical="center" wrapText="1"/>
    </xf>
    <xf numFmtId="165" fontId="53" fillId="0" borderId="0" xfId="4" applyNumberFormat="1" applyFont="1" applyAlignment="1">
      <alignment vertical="center" wrapText="1"/>
    </xf>
    <xf numFmtId="0" fontId="30" fillId="0" borderId="0" xfId="5" applyFont="1" applyAlignment="1">
      <alignment horizontal="left" vertical="center" wrapText="1"/>
    </xf>
    <xf numFmtId="0" fontId="30" fillId="0" borderId="0" xfId="5" applyFont="1" applyAlignment="1">
      <alignment horizontal="center" vertical="center" wrapText="1"/>
    </xf>
    <xf numFmtId="9" fontId="30" fillId="0" borderId="0" xfId="3" applyFont="1" applyFill="1" applyAlignment="1">
      <alignment horizontal="center" vertical="center" wrapText="1"/>
    </xf>
    <xf numFmtId="41" fontId="30" fillId="0" borderId="0" xfId="5" applyNumberFormat="1" applyFont="1" applyAlignment="1">
      <alignment vertical="center" wrapText="1"/>
    </xf>
    <xf numFmtId="3" fontId="52" fillId="0" borderId="0" xfId="5" applyNumberFormat="1" applyFont="1" applyAlignment="1">
      <alignment vertical="center" wrapText="1"/>
    </xf>
    <xf numFmtId="43" fontId="53" fillId="0" borderId="0" xfId="5" applyNumberFormat="1" applyFont="1" applyAlignment="1">
      <alignment vertical="center" wrapText="1"/>
    </xf>
    <xf numFmtId="3" fontId="53" fillId="0" borderId="61" xfId="5" applyNumberFormat="1" applyFont="1" applyFill="1" applyBorder="1" applyAlignment="1">
      <alignment vertical="center" wrapText="1"/>
    </xf>
    <xf numFmtId="3" fontId="53" fillId="0" borderId="63" xfId="5" applyNumberFormat="1" applyFont="1" applyFill="1" applyBorder="1" applyAlignment="1">
      <alignment vertical="center" wrapText="1"/>
    </xf>
    <xf numFmtId="3" fontId="53" fillId="0" borderId="60" xfId="5" applyNumberFormat="1" applyFont="1" applyFill="1" applyBorder="1" applyAlignment="1">
      <alignment vertical="center" wrapText="1"/>
    </xf>
    <xf numFmtId="3" fontId="53" fillId="0" borderId="74" xfId="5" applyNumberFormat="1" applyFont="1" applyFill="1" applyBorder="1" applyAlignment="1">
      <alignment vertical="center" wrapText="1"/>
    </xf>
    <xf numFmtId="3" fontId="53" fillId="0" borderId="82" xfId="5" applyNumberFormat="1" applyFont="1" applyFill="1" applyBorder="1" applyAlignment="1">
      <alignment vertical="center" wrapText="1"/>
    </xf>
    <xf numFmtId="41" fontId="52" fillId="13" borderId="12" xfId="12" applyNumberFormat="1" applyFont="1" applyFill="1" applyBorder="1" applyAlignment="1">
      <alignment vertical="center" wrapText="1"/>
    </xf>
    <xf numFmtId="49" fontId="37" fillId="0" borderId="44" xfId="5" applyNumberFormat="1" applyFont="1" applyBorder="1" applyAlignment="1">
      <alignment horizontal="center" vertical="center" wrapText="1"/>
    </xf>
    <xf numFmtId="49" fontId="37" fillId="0" borderId="42" xfId="5" applyNumberFormat="1" applyFont="1" applyBorder="1" applyAlignment="1">
      <alignment horizontal="center" vertical="center" wrapText="1"/>
    </xf>
    <xf numFmtId="49" fontId="37" fillId="0" borderId="45" xfId="5" applyNumberFormat="1" applyFont="1" applyBorder="1" applyAlignment="1">
      <alignment horizontal="center" vertical="center" wrapText="1"/>
    </xf>
    <xf numFmtId="49" fontId="37" fillId="0" borderId="45" xfId="5" applyNumberFormat="1" applyFont="1" applyBorder="1" applyAlignment="1">
      <alignment horizontal="center" vertical="center"/>
    </xf>
    <xf numFmtId="0" fontId="37" fillId="0" borderId="45" xfId="5" applyFont="1" applyBorder="1" applyAlignment="1">
      <alignment horizontal="center" vertical="center" wrapText="1"/>
    </xf>
    <xf numFmtId="0" fontId="32" fillId="11" borderId="14" xfId="5" applyFill="1" applyBorder="1" applyAlignment="1">
      <alignment horizontal="center"/>
    </xf>
    <xf numFmtId="0" fontId="32" fillId="11" borderId="15" xfId="5" applyFill="1" applyBorder="1" applyAlignment="1">
      <alignment horizontal="center"/>
    </xf>
    <xf numFmtId="0" fontId="21" fillId="11" borderId="15" xfId="5" applyFont="1" applyFill="1" applyBorder="1" applyAlignment="1">
      <alignment horizontal="center"/>
    </xf>
    <xf numFmtId="0" fontId="32" fillId="11" borderId="7" xfId="5" applyFill="1" applyBorder="1" applyAlignment="1">
      <alignment horizontal="center"/>
    </xf>
    <xf numFmtId="0" fontId="34" fillId="0" borderId="2" xfId="5" applyFont="1" applyBorder="1" applyAlignment="1">
      <alignment horizontal="center"/>
    </xf>
    <xf numFmtId="0" fontId="34" fillId="0" borderId="3" xfId="5" applyFont="1" applyBorder="1" applyAlignment="1">
      <alignment horizontal="center"/>
    </xf>
    <xf numFmtId="0" fontId="35" fillId="0" borderId="3" xfId="5" applyFont="1" applyBorder="1" applyAlignment="1">
      <alignment horizontal="center"/>
    </xf>
    <xf numFmtId="0" fontId="34" fillId="0" borderId="4" xfId="5" applyFont="1" applyBorder="1" applyAlignment="1">
      <alignment horizontal="center"/>
    </xf>
    <xf numFmtId="0" fontId="34" fillId="0" borderId="9" xfId="5" applyFont="1" applyBorder="1" applyAlignment="1">
      <alignment horizontal="center"/>
    </xf>
    <xf numFmtId="0" fontId="34" fillId="0" borderId="0" xfId="5" applyFont="1" applyAlignment="1">
      <alignment horizontal="center"/>
    </xf>
    <xf numFmtId="0" fontId="35" fillId="0" borderId="0" xfId="5" applyFont="1" applyAlignment="1">
      <alignment horizontal="center"/>
    </xf>
    <xf numFmtId="0" fontId="34" fillId="0" borderId="6" xfId="5" applyFont="1" applyBorder="1" applyAlignment="1">
      <alignment horizontal="center"/>
    </xf>
    <xf numFmtId="0" fontId="34" fillId="0" borderId="10" xfId="5" applyFont="1" applyBorder="1" applyAlignment="1">
      <alignment horizontal="center"/>
    </xf>
    <xf numFmtId="0" fontId="34" fillId="0" borderId="11" xfId="5" applyFont="1" applyBorder="1" applyAlignment="1">
      <alignment horizontal="center"/>
    </xf>
    <xf numFmtId="0" fontId="35" fillId="0" borderId="11" xfId="5" applyFont="1" applyBorder="1" applyAlignment="1">
      <alignment horizontal="center"/>
    </xf>
    <xf numFmtId="0" fontId="34" fillId="0" borderId="8" xfId="5" applyFont="1" applyBorder="1" applyAlignment="1">
      <alignment horizontal="center"/>
    </xf>
    <xf numFmtId="0" fontId="36" fillId="0" borderId="40" xfId="0" applyFont="1" applyBorder="1" applyAlignment="1">
      <alignment horizontal="center" vertical="center" wrapText="1"/>
    </xf>
    <xf numFmtId="0" fontId="36" fillId="0" borderId="40" xfId="0" applyFont="1" applyBorder="1" applyAlignment="1">
      <alignment horizontal="center" vertical="center"/>
    </xf>
    <xf numFmtId="0" fontId="36" fillId="0" borderId="41" xfId="0" applyFont="1" applyBorder="1" applyAlignment="1">
      <alignment horizontal="center" vertical="center"/>
    </xf>
    <xf numFmtId="49" fontId="38" fillId="0" borderId="42" xfId="5" applyNumberFormat="1" applyFont="1" applyBorder="1" applyAlignment="1">
      <alignment horizontal="center" vertical="center" wrapText="1"/>
    </xf>
    <xf numFmtId="49" fontId="37" fillId="0" borderId="43" xfId="5" applyNumberFormat="1" applyFont="1" applyBorder="1" applyAlignment="1">
      <alignment horizontal="center" vertical="center" wrapText="1"/>
    </xf>
    <xf numFmtId="49" fontId="37" fillId="0" borderId="40" xfId="5" applyNumberFormat="1" applyFont="1" applyBorder="1" applyAlignment="1">
      <alignment horizontal="center" vertical="center" wrapText="1"/>
    </xf>
    <xf numFmtId="49" fontId="37" fillId="0" borderId="41" xfId="5" applyNumberFormat="1" applyFont="1" applyBorder="1" applyAlignment="1">
      <alignment horizontal="center" vertical="center" wrapText="1"/>
    </xf>
    <xf numFmtId="49" fontId="37" fillId="9" borderId="44" xfId="5" applyNumberFormat="1" applyFont="1" applyFill="1" applyBorder="1" applyAlignment="1">
      <alignment horizontal="center" vertical="center" wrapText="1"/>
    </xf>
    <xf numFmtId="49" fontId="37" fillId="9" borderId="42" xfId="5" applyNumberFormat="1" applyFont="1" applyFill="1" applyBorder="1" applyAlignment="1">
      <alignment horizontal="center" vertical="center" wrapText="1"/>
    </xf>
    <xf numFmtId="0" fontId="33" fillId="11" borderId="11" xfId="5" applyFont="1" applyFill="1" applyBorder="1" applyAlignment="1">
      <alignment horizontal="center" vertical="center"/>
    </xf>
    <xf numFmtId="0" fontId="33" fillId="13" borderId="2" xfId="5" applyFont="1" applyFill="1" applyBorder="1" applyAlignment="1">
      <alignment horizontal="center" vertical="center" wrapText="1"/>
    </xf>
    <xf numFmtId="0" fontId="33" fillId="13" borderId="4" xfId="5" applyFont="1" applyFill="1" applyBorder="1" applyAlignment="1">
      <alignment horizontal="center" vertical="center" wrapText="1"/>
    </xf>
    <xf numFmtId="0" fontId="33" fillId="13" borderId="14" xfId="5" applyFont="1" applyFill="1" applyBorder="1" applyAlignment="1">
      <alignment horizontal="center" vertical="center" wrapText="1"/>
    </xf>
    <xf numFmtId="0" fontId="33" fillId="13" borderId="7" xfId="5" applyFont="1" applyFill="1" applyBorder="1" applyAlignment="1">
      <alignment horizontal="center" vertical="center" wrapText="1"/>
    </xf>
    <xf numFmtId="0" fontId="31" fillId="12" borderId="14" xfId="0" applyFont="1" applyFill="1" applyBorder="1" applyAlignment="1">
      <alignment horizontal="center" vertical="center" wrapText="1"/>
    </xf>
    <xf numFmtId="0" fontId="31" fillId="12" borderId="15"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30" fillId="11" borderId="14" xfId="5" applyFont="1" applyFill="1" applyBorder="1" applyAlignment="1">
      <alignment horizontal="center" vertical="center" wrapText="1"/>
    </xf>
    <xf numFmtId="0" fontId="30" fillId="11" borderId="15" xfId="5" applyFont="1" applyFill="1" applyBorder="1" applyAlignment="1">
      <alignment horizontal="center" vertical="center" wrapText="1"/>
    </xf>
    <xf numFmtId="0" fontId="30" fillId="11" borderId="7" xfId="5" applyFont="1" applyFill="1" applyBorder="1" applyAlignment="1">
      <alignment horizontal="center" vertical="center" wrapText="1"/>
    </xf>
    <xf numFmtId="0" fontId="31" fillId="12" borderId="2" xfId="5" applyFont="1" applyFill="1" applyBorder="1" applyAlignment="1">
      <alignment horizontal="center" vertical="center" wrapText="1"/>
    </xf>
    <xf numFmtId="0" fontId="31" fillId="12" borderId="3" xfId="5" applyFont="1" applyFill="1" applyBorder="1" applyAlignment="1">
      <alignment horizontal="center" vertical="center" wrapText="1"/>
    </xf>
    <xf numFmtId="0" fontId="31" fillId="12" borderId="4" xfId="5" applyFont="1" applyFill="1" applyBorder="1" applyAlignment="1">
      <alignment horizontal="center" vertical="center" wrapText="1"/>
    </xf>
    <xf numFmtId="0" fontId="31" fillId="12" borderId="10" xfId="5" applyFont="1" applyFill="1" applyBorder="1" applyAlignment="1">
      <alignment horizontal="center" vertical="center" wrapText="1"/>
    </xf>
    <xf numFmtId="0" fontId="31" fillId="12" borderId="11" xfId="5" applyFont="1" applyFill="1" applyBorder="1" applyAlignment="1">
      <alignment horizontal="center" vertical="center" wrapText="1"/>
    </xf>
    <xf numFmtId="0" fontId="31" fillId="12" borderId="8" xfId="5" applyFont="1" applyFill="1" applyBorder="1" applyAlignment="1">
      <alignment horizontal="center" vertical="center" wrapText="1"/>
    </xf>
    <xf numFmtId="0" fontId="33" fillId="13" borderId="1" xfId="5" applyFont="1" applyFill="1" applyBorder="1" applyAlignment="1">
      <alignment horizontal="center" vertical="center" wrapText="1"/>
    </xf>
    <xf numFmtId="0" fontId="33" fillId="13" borderId="5" xfId="5" applyFont="1" applyFill="1" applyBorder="1" applyAlignment="1">
      <alignment horizontal="center" vertical="center" wrapText="1"/>
    </xf>
    <xf numFmtId="0" fontId="51" fillId="13" borderId="14" xfId="5" applyFont="1" applyFill="1" applyBorder="1" applyAlignment="1">
      <alignment horizontal="center" vertical="top" wrapText="1"/>
    </xf>
    <xf numFmtId="0" fontId="51" fillId="13" borderId="15" xfId="5" applyFont="1" applyFill="1" applyBorder="1" applyAlignment="1">
      <alignment horizontal="center" vertical="top" wrapText="1"/>
    </xf>
    <xf numFmtId="0" fontId="51" fillId="13" borderId="3" xfId="5" applyFont="1" applyFill="1" applyBorder="1" applyAlignment="1">
      <alignment horizontal="center" vertical="top" wrapText="1"/>
    </xf>
    <xf numFmtId="0" fontId="31" fillId="27" borderId="14" xfId="5" applyFont="1" applyFill="1" applyBorder="1" applyAlignment="1">
      <alignment horizontal="center" vertical="top" wrapText="1"/>
    </xf>
    <xf numFmtId="0" fontId="31" fillId="27" borderId="15" xfId="5" applyFont="1" applyFill="1" applyBorder="1" applyAlignment="1">
      <alignment horizontal="center" vertical="top" wrapText="1"/>
    </xf>
    <xf numFmtId="0" fontId="52" fillId="28" borderId="64" xfId="5" applyFont="1" applyFill="1" applyBorder="1" applyAlignment="1">
      <alignment horizontal="center" vertical="center" wrapText="1"/>
    </xf>
    <xf numFmtId="0" fontId="52" fillId="28" borderId="65" xfId="5" applyFont="1" applyFill="1" applyBorder="1" applyAlignment="1">
      <alignment horizontal="center" vertical="center" wrapText="1"/>
    </xf>
    <xf numFmtId="0" fontId="52" fillId="28" borderId="66" xfId="5" applyFont="1" applyFill="1" applyBorder="1" applyAlignment="1">
      <alignment horizontal="center" vertical="center" wrapText="1"/>
    </xf>
    <xf numFmtId="0" fontId="52" fillId="20" borderId="53" xfId="0" applyFont="1" applyFill="1" applyBorder="1" applyAlignment="1">
      <alignment horizontal="center" vertical="center" wrapText="1"/>
    </xf>
    <xf numFmtId="0" fontId="52" fillId="20" borderId="58" xfId="0" applyFont="1" applyFill="1" applyBorder="1" applyAlignment="1">
      <alignment horizontal="center" vertical="center" wrapText="1"/>
    </xf>
    <xf numFmtId="0" fontId="52" fillId="20" borderId="54" xfId="0" applyFont="1" applyFill="1" applyBorder="1" applyAlignment="1">
      <alignment horizontal="center" vertical="center" wrapText="1"/>
    </xf>
    <xf numFmtId="0" fontId="52" fillId="29" borderId="14" xfId="5" applyFont="1" applyFill="1" applyBorder="1" applyAlignment="1">
      <alignment horizontal="center" vertical="center" wrapText="1"/>
    </xf>
    <xf numFmtId="0" fontId="52" fillId="29" borderId="15" xfId="5" applyFont="1" applyFill="1" applyBorder="1" applyAlignment="1">
      <alignment horizontal="center" vertical="center" wrapText="1"/>
    </xf>
    <xf numFmtId="0" fontId="52" fillId="29" borderId="7" xfId="5" applyFont="1" applyFill="1" applyBorder="1" applyAlignment="1">
      <alignment horizontal="center" vertical="center" wrapText="1"/>
    </xf>
    <xf numFmtId="0" fontId="52" fillId="20" borderId="57" xfId="0" applyFont="1" applyFill="1" applyBorder="1" applyAlignment="1">
      <alignment horizontal="center" vertical="center" wrapText="1"/>
    </xf>
    <xf numFmtId="0" fontId="52" fillId="20" borderId="51" xfId="0" applyFont="1" applyFill="1" applyBorder="1" applyAlignment="1">
      <alignment horizontal="center" vertical="center" wrapText="1"/>
    </xf>
    <xf numFmtId="0" fontId="52" fillId="20" borderId="52" xfId="0" applyFont="1" applyFill="1" applyBorder="1" applyAlignment="1">
      <alignment horizontal="center" vertical="center" wrapText="1"/>
    </xf>
    <xf numFmtId="0" fontId="52" fillId="20" borderId="56" xfId="0" applyFont="1" applyFill="1" applyBorder="1" applyAlignment="1">
      <alignment horizontal="center" vertical="center" wrapText="1"/>
    </xf>
    <xf numFmtId="9" fontId="52" fillId="29" borderId="14" xfId="3" applyFont="1" applyFill="1" applyBorder="1" applyAlignment="1">
      <alignment horizontal="center" vertical="center" wrapText="1"/>
    </xf>
    <xf numFmtId="9" fontId="52" fillId="29" borderId="15" xfId="3" applyFont="1" applyFill="1" applyBorder="1" applyAlignment="1">
      <alignment horizontal="center" vertical="center" wrapText="1"/>
    </xf>
    <xf numFmtId="9" fontId="52" fillId="29" borderId="7" xfId="3" applyFont="1" applyFill="1" applyBorder="1" applyAlignment="1">
      <alignment horizontal="center" vertical="center" wrapText="1"/>
    </xf>
    <xf numFmtId="0" fontId="52" fillId="25" borderId="53" xfId="0" applyFont="1" applyFill="1" applyBorder="1" applyAlignment="1">
      <alignment horizontal="center" vertical="center" wrapText="1"/>
    </xf>
    <xf numFmtId="0" fontId="52" fillId="25" borderId="58" xfId="0" applyFont="1" applyFill="1" applyBorder="1" applyAlignment="1">
      <alignment horizontal="center" vertical="center" wrapText="1"/>
    </xf>
    <xf numFmtId="0" fontId="52" fillId="24" borderId="53" xfId="0" applyFont="1" applyFill="1" applyBorder="1" applyAlignment="1">
      <alignment horizontal="center" vertical="center" wrapText="1"/>
    </xf>
    <xf numFmtId="0" fontId="52" fillId="24" borderId="58" xfId="0" applyFont="1" applyFill="1" applyBorder="1" applyAlignment="1">
      <alignment horizontal="center" vertical="center" wrapText="1"/>
    </xf>
    <xf numFmtId="3" fontId="53" fillId="0" borderId="82" xfId="5" applyNumberFormat="1" applyFont="1" applyBorder="1" applyAlignment="1">
      <alignment horizontal="center" vertical="center" wrapText="1"/>
    </xf>
    <xf numFmtId="3" fontId="53" fillId="0" borderId="62" xfId="5" applyNumberFormat="1" applyFont="1" applyBorder="1" applyAlignment="1">
      <alignment horizontal="center" vertical="center" wrapText="1"/>
    </xf>
    <xf numFmtId="0" fontId="52" fillId="30" borderId="67" xfId="0" applyFont="1" applyFill="1" applyBorder="1" applyAlignment="1">
      <alignment horizontal="center" vertical="center" wrapText="1"/>
    </xf>
    <xf numFmtId="0" fontId="52" fillId="30" borderId="68" xfId="0" applyFont="1" applyFill="1" applyBorder="1" applyAlignment="1">
      <alignment horizontal="center" vertical="center" wrapText="1"/>
    </xf>
    <xf numFmtId="0" fontId="52" fillId="21" borderId="51" xfId="0" applyFont="1" applyFill="1" applyBorder="1" applyAlignment="1">
      <alignment horizontal="center" vertical="center" wrapText="1"/>
    </xf>
    <xf numFmtId="0" fontId="52" fillId="21" borderId="52" xfId="0" applyFont="1" applyFill="1" applyBorder="1" applyAlignment="1">
      <alignment horizontal="center" vertical="center" wrapText="1"/>
    </xf>
    <xf numFmtId="0" fontId="52" fillId="21" borderId="55" xfId="0" applyFont="1" applyFill="1" applyBorder="1" applyAlignment="1">
      <alignment horizontal="center" vertical="center" wrapText="1"/>
    </xf>
    <xf numFmtId="0" fontId="52" fillId="22" borderId="53" xfId="0" applyFont="1" applyFill="1" applyBorder="1" applyAlignment="1">
      <alignment horizontal="center" vertical="center" wrapText="1"/>
    </xf>
    <xf numFmtId="0" fontId="52" fillId="22" borderId="58" xfId="0" applyFont="1" applyFill="1" applyBorder="1" applyAlignment="1">
      <alignment horizontal="center" vertical="center" wrapText="1"/>
    </xf>
    <xf numFmtId="0" fontId="52" fillId="22" borderId="48" xfId="0" applyFont="1" applyFill="1" applyBorder="1" applyAlignment="1">
      <alignment horizontal="center" vertical="center" wrapText="1"/>
    </xf>
    <xf numFmtId="0" fontId="52" fillId="22" borderId="49" xfId="0" applyFont="1" applyFill="1" applyBorder="1" applyAlignment="1">
      <alignment horizontal="center" vertical="center" wrapText="1"/>
    </xf>
    <xf numFmtId="0" fontId="52" fillId="22" borderId="50" xfId="0" applyFont="1" applyFill="1" applyBorder="1" applyAlignment="1">
      <alignment horizontal="center" vertical="center" wrapText="1"/>
    </xf>
    <xf numFmtId="169" fontId="52" fillId="22" borderId="48" xfId="13" applyFont="1" applyFill="1" applyBorder="1" applyAlignment="1">
      <alignment horizontal="center" vertical="center" wrapText="1"/>
    </xf>
    <xf numFmtId="169" fontId="52" fillId="22" borderId="49" xfId="13" applyFont="1" applyFill="1" applyBorder="1" applyAlignment="1">
      <alignment horizontal="center" vertical="center" wrapText="1"/>
    </xf>
    <xf numFmtId="169" fontId="52" fillId="22" borderId="50" xfId="13" applyFont="1" applyFill="1" applyBorder="1" applyAlignment="1">
      <alignment horizontal="center" vertical="center" wrapText="1"/>
    </xf>
    <xf numFmtId="10" fontId="52" fillId="23" borderId="53" xfId="0" applyNumberFormat="1" applyFont="1" applyFill="1" applyBorder="1" applyAlignment="1">
      <alignment horizontal="center" vertical="center" wrapText="1"/>
    </xf>
    <xf numFmtId="10" fontId="52" fillId="23" borderId="58" xfId="0" applyNumberFormat="1" applyFont="1" applyFill="1" applyBorder="1" applyAlignment="1">
      <alignment horizontal="center" vertical="center" wrapText="1"/>
    </xf>
    <xf numFmtId="0" fontId="52" fillId="26" borderId="53" xfId="0" applyFont="1" applyFill="1" applyBorder="1" applyAlignment="1">
      <alignment horizontal="center" vertical="center" wrapText="1"/>
    </xf>
    <xf numFmtId="0" fontId="52" fillId="26" borderId="58" xfId="0" applyFont="1" applyFill="1" applyBorder="1" applyAlignment="1">
      <alignment horizontal="center" vertical="center" wrapText="1"/>
    </xf>
    <xf numFmtId="0" fontId="53" fillId="0" borderId="0" xfId="5" applyFont="1" applyAlignment="1">
      <alignment horizontal="justify" vertical="center" wrapText="1"/>
    </xf>
    <xf numFmtId="0" fontId="50" fillId="13" borderId="14" xfId="5" applyFont="1" applyFill="1" applyBorder="1" applyAlignment="1">
      <alignment horizontal="center" vertical="center" wrapText="1"/>
    </xf>
    <xf numFmtId="0" fontId="50" fillId="13" borderId="15" xfId="5" applyFont="1" applyFill="1" applyBorder="1" applyAlignment="1">
      <alignment horizontal="center" vertical="center" wrapText="1"/>
    </xf>
    <xf numFmtId="0" fontId="50" fillId="13" borderId="7" xfId="5" applyFont="1" applyFill="1" applyBorder="1" applyAlignment="1">
      <alignment horizontal="center" vertical="center" wrapText="1"/>
    </xf>
    <xf numFmtId="0" fontId="30" fillId="0" borderId="2" xfId="5" applyFont="1" applyBorder="1" applyAlignment="1">
      <alignment horizontal="left" vertical="top" wrapText="1"/>
    </xf>
    <xf numFmtId="0" fontId="30" fillId="0" borderId="3" xfId="5" applyFont="1" applyBorder="1" applyAlignment="1">
      <alignment horizontal="left" vertical="top" wrapText="1"/>
    </xf>
    <xf numFmtId="0" fontId="30" fillId="0" borderId="4" xfId="5" applyFont="1" applyBorder="1" applyAlignment="1">
      <alignment horizontal="left" vertical="top" wrapText="1"/>
    </xf>
    <xf numFmtId="0" fontId="33" fillId="0" borderId="0" xfId="5" applyFont="1" applyAlignment="1">
      <alignment horizontal="center" vertical="center" wrapText="1"/>
    </xf>
    <xf numFmtId="0" fontId="52" fillId="0" borderId="0" xfId="5" applyFont="1" applyAlignment="1">
      <alignment horizontal="center" vertical="center" wrapText="1"/>
    </xf>
    <xf numFmtId="0" fontId="33" fillId="0" borderId="0" xfId="5" applyFont="1" applyAlignment="1">
      <alignment horizontal="left" vertical="center" wrapText="1"/>
    </xf>
    <xf numFmtId="0" fontId="30" fillId="0" borderId="0" xfId="5" applyFont="1" applyAlignment="1">
      <alignment horizontal="left" vertical="center" wrapText="1"/>
    </xf>
    <xf numFmtId="0" fontId="46" fillId="11" borderId="11" xfId="5" applyFont="1" applyFill="1" applyBorder="1" applyAlignment="1">
      <alignment horizontal="center" vertical="center"/>
    </xf>
    <xf numFmtId="0" fontId="46" fillId="13" borderId="2" xfId="5" applyFont="1" applyFill="1" applyBorder="1" applyAlignment="1">
      <alignment horizontal="center" vertical="center" wrapText="1"/>
    </xf>
    <xf numFmtId="0" fontId="46" fillId="13" borderId="59" xfId="5" applyFont="1" applyFill="1" applyBorder="1" applyAlignment="1">
      <alignment horizontal="center" vertical="center" wrapText="1"/>
    </xf>
    <xf numFmtId="0" fontId="46" fillId="13" borderId="14" xfId="5" applyFont="1" applyFill="1" applyBorder="1" applyAlignment="1">
      <alignment horizontal="center" vertical="center" wrapText="1"/>
    </xf>
    <xf numFmtId="0" fontId="46" fillId="13" borderId="7" xfId="5"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30" fillId="11" borderId="15" xfId="0" applyFont="1" applyFill="1" applyBorder="1" applyAlignment="1">
      <alignment horizontal="center" vertical="center" wrapText="1"/>
    </xf>
    <xf numFmtId="0" fontId="30" fillId="11" borderId="7" xfId="0" applyFont="1" applyFill="1" applyBorder="1" applyAlignment="1">
      <alignment horizontal="center" vertical="center" wrapText="1"/>
    </xf>
    <xf numFmtId="0" fontId="31" fillId="12" borderId="14" xfId="0" applyFont="1" applyFill="1" applyBorder="1" applyAlignment="1">
      <alignment horizontal="left" vertical="center" wrapText="1"/>
    </xf>
    <xf numFmtId="0" fontId="31" fillId="12" borderId="15"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1" fillId="12" borderId="14" xfId="5" applyFont="1" applyFill="1" applyBorder="1" applyAlignment="1">
      <alignment horizontal="left" vertical="center" wrapText="1"/>
    </xf>
    <xf numFmtId="0" fontId="31" fillId="12" borderId="15" xfId="5" applyFont="1" applyFill="1" applyBorder="1" applyAlignment="1">
      <alignment horizontal="left" vertical="center" wrapText="1"/>
    </xf>
    <xf numFmtId="0" fontId="31" fillId="12" borderId="14" xfId="5" applyFont="1" applyFill="1" applyBorder="1" applyAlignment="1">
      <alignment horizontal="center" vertical="center" wrapText="1"/>
    </xf>
    <xf numFmtId="0" fontId="31" fillId="12" borderId="15" xfId="5" applyFont="1" applyFill="1" applyBorder="1" applyAlignment="1">
      <alignment horizontal="center" vertical="center" wrapText="1"/>
    </xf>
    <xf numFmtId="0" fontId="31" fillId="12" borderId="7" xfId="5" applyFont="1" applyFill="1" applyBorder="1" applyAlignment="1">
      <alignment horizontal="center" vertical="center" wrapText="1"/>
    </xf>
    <xf numFmtId="0" fontId="4" fillId="0" borderId="0" xfId="0" applyFont="1" applyAlignment="1">
      <alignment horizontal="right" vertical="top" wrapText="1"/>
    </xf>
    <xf numFmtId="0" fontId="0" fillId="0" borderId="2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18" xfId="0" applyFont="1" applyFill="1" applyBorder="1" applyAlignment="1" applyProtection="1">
      <alignment horizontal="left" vertical="top" wrapText="1"/>
      <protection locked="0"/>
    </xf>
    <xf numFmtId="0" fontId="14" fillId="3" borderId="19" xfId="0" applyFont="1" applyFill="1" applyBorder="1" applyAlignment="1" applyProtection="1">
      <alignment horizontal="left" vertical="top" wrapText="1"/>
      <protection locked="0"/>
    </xf>
    <xf numFmtId="0" fontId="14" fillId="3" borderId="20" xfId="0" applyFont="1" applyFill="1" applyBorder="1" applyAlignment="1" applyProtection="1">
      <alignment horizontal="left" vertical="top" wrapText="1"/>
      <protection locked="0"/>
    </xf>
    <xf numFmtId="0" fontId="0" fillId="0" borderId="27" xfId="0" applyBorder="1" applyAlignment="1" applyProtection="1">
      <alignment horizontal="left" vertical="top"/>
      <protection hidden="1"/>
    </xf>
    <xf numFmtId="0" fontId="0" fillId="0" borderId="0" xfId="0" applyAlignment="1" applyProtection="1">
      <alignment horizontal="left" vertical="top"/>
      <protection hidden="1"/>
    </xf>
    <xf numFmtId="0" fontId="0" fillId="0" borderId="9"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8"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3" fillId="0" borderId="9" xfId="0" applyFont="1" applyBorder="1" applyAlignment="1">
      <alignment vertical="top" wrapText="1"/>
    </xf>
    <xf numFmtId="0" fontId="3" fillId="0" borderId="0" xfId="0" applyFont="1" applyAlignment="1">
      <alignment vertical="top" wrapText="1"/>
    </xf>
    <xf numFmtId="0" fontId="3" fillId="0" borderId="6"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8" xfId="0" applyFont="1" applyBorder="1" applyAlignment="1">
      <alignment vertical="top" wrapText="1"/>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8"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2" fillId="0" borderId="7" xfId="0" applyFont="1" applyBorder="1" applyAlignment="1">
      <alignment vertical="top" wrapText="1"/>
    </xf>
    <xf numFmtId="0" fontId="3" fillId="3" borderId="16" xfId="0" applyFont="1" applyFill="1" applyBorder="1" applyAlignment="1" applyProtection="1">
      <alignment horizontal="center" vertical="top" wrapText="1"/>
      <protection locked="0"/>
    </xf>
    <xf numFmtId="9" fontId="4" fillId="4" borderId="14" xfId="0" applyNumberFormat="1" applyFont="1" applyFill="1" applyBorder="1" applyAlignment="1">
      <alignment horizontal="right" vertical="top"/>
    </xf>
    <xf numFmtId="9" fontId="4" fillId="4" borderId="7" xfId="0" applyNumberFormat="1" applyFont="1" applyFill="1" applyBorder="1" applyAlignment="1">
      <alignment horizontal="right" vertical="top"/>
    </xf>
    <xf numFmtId="9" fontId="3" fillId="0" borderId="2" xfId="0" applyNumberFormat="1" applyFont="1" applyBorder="1" applyAlignment="1">
      <alignment vertical="top" wrapText="1"/>
    </xf>
    <xf numFmtId="9" fontId="3" fillId="0" borderId="3" xfId="0" applyNumberFormat="1" applyFont="1" applyBorder="1" applyAlignment="1">
      <alignment vertical="top" wrapText="1"/>
    </xf>
    <xf numFmtId="9" fontId="3" fillId="0" borderId="4" xfId="0" applyNumberFormat="1" applyFont="1" applyBorder="1" applyAlignment="1">
      <alignmen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13" xfId="0" applyFont="1" applyBorder="1" applyAlignment="1">
      <alignment horizontal="left" vertical="top" wrapText="1"/>
    </xf>
    <xf numFmtId="0" fontId="9" fillId="0" borderId="9"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3" fillId="3" borderId="18"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 fillId="3" borderId="18" xfId="0" applyFont="1" applyFill="1" applyBorder="1" applyAlignment="1" applyProtection="1">
      <alignment horizontal="center" vertical="top" wrapText="1"/>
      <protection locked="0"/>
    </xf>
    <xf numFmtId="0" fontId="3" fillId="3" borderId="19"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3" fillId="3" borderId="24" xfId="0" applyFont="1" applyFill="1" applyBorder="1" applyAlignment="1" applyProtection="1">
      <alignment horizontal="center" vertical="top" wrapText="1"/>
      <protection locked="0"/>
    </xf>
    <xf numFmtId="0" fontId="3" fillId="3" borderId="25"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3" fillId="0" borderId="14" xfId="0" applyFont="1" applyBorder="1" applyAlignment="1">
      <alignment vertical="top" wrapText="1"/>
    </xf>
    <xf numFmtId="0" fontId="3" fillId="0" borderId="7" xfId="0" applyFont="1" applyBorder="1" applyAlignment="1">
      <alignment vertical="top" wrapText="1"/>
    </xf>
    <xf numFmtId="0" fontId="4" fillId="5" borderId="14"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3" fillId="3" borderId="9" xfId="0" applyFont="1" applyFill="1" applyBorder="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17" fontId="4" fillId="0" borderId="14" xfId="0" applyNumberFormat="1" applyFont="1" applyBorder="1" applyAlignment="1">
      <alignment vertical="top" wrapText="1"/>
    </xf>
    <xf numFmtId="17" fontId="4" fillId="0" borderId="15" xfId="0" applyNumberFormat="1" applyFont="1" applyBorder="1" applyAlignment="1">
      <alignment vertical="top" wrapText="1"/>
    </xf>
    <xf numFmtId="17" fontId="4" fillId="0" borderId="7" xfId="0" applyNumberFormat="1" applyFont="1" applyBorder="1" applyAlignment="1">
      <alignment vertical="top" wrapText="1"/>
    </xf>
    <xf numFmtId="0" fontId="4" fillId="0" borderId="29" xfId="0" applyFont="1" applyBorder="1" applyAlignment="1">
      <alignment horizontal="left" vertical="top" wrapText="1"/>
    </xf>
    <xf numFmtId="0" fontId="4" fillId="0" borderId="1" xfId="0" applyFont="1" applyBorder="1" applyAlignment="1">
      <alignment horizontal="center" vertical="top" wrapText="1"/>
    </xf>
    <xf numFmtId="0" fontId="4" fillId="0" borderId="13" xfId="0" applyFont="1" applyBorder="1" applyAlignment="1">
      <alignment horizontal="center" vertical="top" wrapText="1"/>
    </xf>
    <xf numFmtId="0" fontId="4" fillId="0" borderId="4" xfId="0" applyFont="1" applyBorder="1" applyAlignment="1">
      <alignment horizontal="center" vertical="top" wrapText="1"/>
    </xf>
    <xf numFmtId="0" fontId="4" fillId="0" borderId="8" xfId="0" applyFont="1" applyBorder="1" applyAlignment="1">
      <alignment horizontal="center" vertical="top" wrapText="1"/>
    </xf>
    <xf numFmtId="0" fontId="4" fillId="0" borderId="1" xfId="0" applyFont="1" applyBorder="1" applyAlignment="1">
      <alignment horizontal="center" vertical="top"/>
    </xf>
    <xf numFmtId="0" fontId="4" fillId="0" borderId="13" xfId="0" applyFont="1" applyBorder="1" applyAlignment="1">
      <alignment horizontal="center" vertical="top"/>
    </xf>
    <xf numFmtId="0" fontId="27" fillId="0" borderId="9" xfId="0" applyFont="1" applyBorder="1" applyAlignment="1">
      <alignment vertical="top" wrapText="1"/>
    </xf>
    <xf numFmtId="0" fontId="27" fillId="0" borderId="0" xfId="0" applyFont="1" applyAlignment="1">
      <alignment vertical="top" wrapText="1"/>
    </xf>
    <xf numFmtId="0" fontId="27" fillId="0" borderId="6" xfId="0" applyFont="1" applyBorder="1" applyAlignment="1">
      <alignment vertical="top" wrapText="1"/>
    </xf>
    <xf numFmtId="0" fontId="8" fillId="0" borderId="1" xfId="0" applyFont="1" applyBorder="1" applyAlignment="1">
      <alignment horizontal="center" vertical="top" wrapText="1"/>
    </xf>
    <xf numFmtId="0" fontId="8" fillId="0" borderId="13" xfId="0" applyFont="1" applyBorder="1" applyAlignment="1">
      <alignment horizontal="center"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8" fillId="0" borderId="1" xfId="0" applyFont="1" applyBorder="1" applyAlignment="1">
      <alignment horizontal="center" vertical="top"/>
    </xf>
    <xf numFmtId="0" fontId="8" fillId="0" borderId="13" xfId="0" applyFont="1" applyBorder="1" applyAlignment="1">
      <alignment horizontal="center" vertical="top"/>
    </xf>
    <xf numFmtId="0" fontId="4" fillId="3" borderId="9" xfId="0" applyFont="1" applyFill="1" applyBorder="1" applyAlignment="1">
      <alignment horizontal="left" vertical="top" wrapText="1"/>
    </xf>
    <xf numFmtId="0" fontId="4" fillId="3" borderId="0" xfId="0" applyFont="1" applyFill="1" applyAlignment="1">
      <alignment horizontal="left" vertical="top" wrapText="1"/>
    </xf>
    <xf numFmtId="0" fontId="4" fillId="3" borderId="9"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0" borderId="29" xfId="0" applyFont="1" applyBorder="1" applyAlignment="1">
      <alignment vertical="top" wrapText="1"/>
    </xf>
    <xf numFmtId="0" fontId="4" fillId="3" borderId="9" xfId="0" applyFont="1" applyFill="1" applyBorder="1" applyAlignment="1" applyProtection="1">
      <alignment horizontal="justify" vertical="top" wrapText="1"/>
      <protection locked="0"/>
    </xf>
    <xf numFmtId="0" fontId="4" fillId="3" borderId="0" xfId="0" applyFont="1" applyFill="1" applyAlignment="1" applyProtection="1">
      <alignment horizontal="justify" vertical="top" wrapText="1"/>
      <protection locked="0"/>
    </xf>
    <xf numFmtId="0" fontId="8" fillId="0" borderId="16" xfId="0" applyFont="1" applyBorder="1" applyAlignment="1">
      <alignment horizontal="center"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left" vertical="center" wrapText="1"/>
    </xf>
    <xf numFmtId="0" fontId="4" fillId="0" borderId="8" xfId="0" applyFont="1" applyBorder="1" applyAlignment="1">
      <alignment horizontal="left" vertical="center" wrapText="1"/>
    </xf>
    <xf numFmtId="0" fontId="8" fillId="0" borderId="1" xfId="0" applyFont="1" applyBorder="1" applyAlignment="1">
      <alignment vertical="top" wrapText="1"/>
    </xf>
    <xf numFmtId="0" fontId="8" fillId="0" borderId="13" xfId="0" applyFont="1" applyBorder="1" applyAlignment="1">
      <alignment vertical="top" wrapText="1"/>
    </xf>
    <xf numFmtId="0" fontId="4" fillId="0" borderId="29" xfId="0" applyFont="1" applyBorder="1" applyAlignment="1">
      <alignment horizontal="center" vertical="top" wrapText="1"/>
    </xf>
    <xf numFmtId="0" fontId="4" fillId="0" borderId="5" xfId="0" applyFont="1" applyBorder="1" applyAlignment="1">
      <alignment horizontal="center" vertical="top" wrapText="1"/>
    </xf>
    <xf numFmtId="0" fontId="3" fillId="3" borderId="21"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0" xfId="0" applyFont="1" applyFill="1" applyAlignment="1">
      <alignment horizontal="left" vertical="top" wrapText="1"/>
    </xf>
    <xf numFmtId="0" fontId="3" fillId="3" borderId="28" xfId="0" applyFont="1" applyFill="1" applyBorder="1" applyAlignment="1">
      <alignment horizontal="left" vertical="top" wrapText="1"/>
    </xf>
    <xf numFmtId="0" fontId="8" fillId="0" borderId="4" xfId="0" applyFont="1" applyBorder="1" applyAlignment="1">
      <alignment horizontal="center" vertical="top" wrapText="1"/>
    </xf>
    <xf numFmtId="0" fontId="8" fillId="0" borderId="8" xfId="0" applyFont="1" applyBorder="1" applyAlignment="1">
      <alignment horizontal="center" vertical="top" wrapText="1"/>
    </xf>
    <xf numFmtId="0" fontId="4" fillId="0" borderId="4" xfId="0" applyFont="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3" fillId="3" borderId="9"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4" fillId="0" borderId="14" xfId="0" applyFont="1" applyBorder="1" applyAlignment="1">
      <alignment vertical="top"/>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7" xfId="0" applyFont="1" applyBorder="1" applyAlignment="1">
      <alignment vertical="top" wrapText="1"/>
    </xf>
    <xf numFmtId="0" fontId="4" fillId="0" borderId="15" xfId="0" applyFont="1" applyBorder="1" applyAlignment="1">
      <alignment vertical="top"/>
    </xf>
    <xf numFmtId="0" fontId="4" fillId="0" borderId="7" xfId="0" applyFont="1" applyBorder="1" applyAlignment="1">
      <alignment vertical="top"/>
    </xf>
    <xf numFmtId="0" fontId="8" fillId="0" borderId="5" xfId="0" applyFont="1" applyBorder="1" applyAlignment="1">
      <alignment vertical="top" wrapText="1"/>
    </xf>
    <xf numFmtId="0" fontId="4"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top" wrapText="1"/>
      <protection locked="0"/>
    </xf>
    <xf numFmtId="0" fontId="3"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3" fillId="3" borderId="10" xfId="0" applyFont="1" applyFill="1" applyBorder="1" applyAlignment="1" applyProtection="1">
      <alignment horizontal="center" vertical="top" wrapText="1"/>
      <protection locked="0"/>
    </xf>
    <xf numFmtId="0" fontId="3" fillId="3" borderId="11"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12" fillId="0" borderId="9"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3" fillId="3" borderId="21" xfId="0" applyFont="1" applyFill="1" applyBorder="1" applyAlignment="1">
      <alignment horizontal="center" vertical="top" wrapText="1"/>
    </xf>
    <xf numFmtId="0" fontId="3" fillId="3" borderId="22"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3" fillId="3" borderId="26" xfId="0" applyFont="1" applyFill="1" applyBorder="1" applyAlignment="1">
      <alignment horizontal="center"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0" fontId="12" fillId="0" borderId="8"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7" xfId="0" applyFont="1" applyBorder="1" applyAlignment="1">
      <alignment vertical="top" wrapText="1"/>
    </xf>
    <xf numFmtId="0" fontId="3" fillId="0" borderId="1"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7" xfId="0" applyFont="1" applyBorder="1" applyAlignment="1">
      <alignment vertical="top"/>
    </xf>
    <xf numFmtId="0" fontId="12" fillId="0" borderId="6" xfId="0" applyFont="1" applyBorder="1" applyAlignment="1">
      <alignment horizontal="left" vertical="center" wrapText="1"/>
    </xf>
    <xf numFmtId="0" fontId="3" fillId="0" borderId="8" xfId="0" applyFont="1" applyBorder="1" applyAlignment="1">
      <alignment horizontal="left" vertical="center" wrapText="1"/>
    </xf>
    <xf numFmtId="0" fontId="4" fillId="0" borderId="14"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0" borderId="1"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3" borderId="2" xfId="0" applyFont="1" applyFill="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0" borderId="4" xfId="0" applyFont="1" applyBorder="1" applyAlignment="1">
      <alignment horizontal="center"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3" borderId="14" xfId="0" applyFont="1" applyFill="1" applyBorder="1" applyAlignment="1" applyProtection="1">
      <alignment horizontal="left" vertical="top"/>
      <protection locked="0"/>
    </xf>
    <xf numFmtId="0" fontId="3" fillId="3" borderId="15" xfId="0" applyFont="1" applyFill="1" applyBorder="1" applyAlignment="1" applyProtection="1">
      <alignment horizontal="left" vertical="top"/>
      <protection locked="0"/>
    </xf>
    <xf numFmtId="0" fontId="3" fillId="3" borderId="7" xfId="0" applyFont="1" applyFill="1" applyBorder="1" applyAlignment="1" applyProtection="1">
      <alignment horizontal="left" vertical="top"/>
      <protection locked="0"/>
    </xf>
    <xf numFmtId="0" fontId="3" fillId="3" borderId="21"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4" xfId="0" applyFont="1" applyBorder="1" applyAlignment="1">
      <alignment vertical="top"/>
    </xf>
    <xf numFmtId="0" fontId="4" fillId="0" borderId="17" xfId="0" applyFont="1" applyBorder="1" applyAlignment="1">
      <alignment vertical="top"/>
    </xf>
    <xf numFmtId="0" fontId="4" fillId="0" borderId="1"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13" xfId="0" applyFont="1" applyBorder="1" applyAlignment="1" applyProtection="1">
      <alignment vertical="top" wrapText="1"/>
      <protection locked="0"/>
    </xf>
    <xf numFmtId="0" fontId="4" fillId="0" borderId="6" xfId="0" applyFont="1" applyBorder="1" applyAlignment="1">
      <alignment horizontal="center" vertical="top"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12" fillId="0" borderId="14" xfId="0" applyFont="1" applyBorder="1" applyAlignment="1" applyProtection="1">
      <alignment vertical="top" wrapText="1"/>
      <protection locked="0"/>
    </xf>
    <xf numFmtId="0" fontId="12" fillId="0" borderId="15"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4" fillId="0" borderId="14" xfId="0" applyFont="1" applyBorder="1" applyAlignment="1" applyProtection="1">
      <alignment vertical="top" wrapText="1"/>
      <protection locked="0"/>
    </xf>
    <xf numFmtId="0" fontId="4" fillId="0" borderId="15" xfId="0" applyFont="1" applyBorder="1" applyAlignment="1" applyProtection="1">
      <alignment vertical="top" wrapText="1"/>
      <protection locked="0"/>
    </xf>
    <xf numFmtId="0" fontId="4" fillId="0" borderId="7" xfId="0" applyFont="1" applyBorder="1" applyAlignment="1" applyProtection="1">
      <alignment vertical="top" wrapText="1"/>
      <protection locked="0"/>
    </xf>
  </cellXfs>
  <cellStyles count="14">
    <cellStyle name="Buena" xfId="1" builtinId="26"/>
    <cellStyle name="Hipervínculo" xfId="2" builtinId="8"/>
    <cellStyle name="Millares" xfId="4" builtinId="3"/>
    <cellStyle name="Millares [0]" xfId="12" builtinId="6"/>
    <cellStyle name="Millares [0] 2" xfId="6"/>
    <cellStyle name="Millares [0] 2 2" xfId="9"/>
    <cellStyle name="Millares 2" xfId="7"/>
    <cellStyle name="Millares 2 2" xfId="10"/>
    <cellStyle name="Millares 3" xfId="8"/>
    <cellStyle name="Moneda 2" xfId="11"/>
    <cellStyle name="Moneda 3" xfId="13"/>
    <cellStyle name="Normal" xfId="0" builtinId="0"/>
    <cellStyle name="Normal 2" xfId="5"/>
    <cellStyle name="Porcentaje" xfId="3" builtinId="5"/>
  </cellStyles>
  <dxfs count="1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CD48D7A-4B03-4423-8CB5-5C5D79405805}" type="doc">
      <dgm:prSet loTypeId="urn:microsoft.com/office/officeart/2005/8/layout/list1" loCatId="list" qsTypeId="urn:microsoft.com/office/officeart/2005/8/quickstyle/simple1" qsCatId="simple" csTypeId="urn:microsoft.com/office/officeart/2005/8/colors/colorful5" csCatId="colorful" phldr="1"/>
      <dgm:spPr/>
      <dgm:t>
        <a:bodyPr/>
        <a:lstStyle/>
        <a:p>
          <a:endParaRPr lang="es-CO"/>
        </a:p>
      </dgm:t>
    </dgm:pt>
    <dgm:pt modelId="{2CB7F8B1-2637-4408-9185-3A95A2E4D4D4}">
      <dgm:prSet phldrT="[Texto]" custT="1"/>
      <dgm:spPr/>
      <dgm:t>
        <a:bodyPr/>
        <a:lstStyle/>
        <a:p>
          <a:r>
            <a:rPr lang="es-CO" sz="900" b="1"/>
            <a:t>1. FASE DE PREPARACION</a:t>
          </a:r>
        </a:p>
      </dgm:t>
    </dgm:pt>
    <dgm:pt modelId="{64144A9E-10F1-4862-BFC7-09D5896ACB2E}" type="parTrans" cxnId="{DF270C1B-8DAC-4DC2-9C2B-404524166343}">
      <dgm:prSet/>
      <dgm:spPr/>
      <dgm:t>
        <a:bodyPr/>
        <a:lstStyle/>
        <a:p>
          <a:endParaRPr lang="es-CO" sz="2000"/>
        </a:p>
      </dgm:t>
    </dgm:pt>
    <dgm:pt modelId="{1E2C00AA-92AD-4DFD-ADBE-9EE00E1BF72B}" type="sibTrans" cxnId="{DF270C1B-8DAC-4DC2-9C2B-404524166343}">
      <dgm:prSet/>
      <dgm:spPr/>
      <dgm:t>
        <a:bodyPr/>
        <a:lstStyle/>
        <a:p>
          <a:endParaRPr lang="es-CO" sz="2000"/>
        </a:p>
      </dgm:t>
    </dgm:pt>
    <dgm:pt modelId="{8069E184-766F-4E8B-A1E8-51EDBCF8B787}">
      <dgm:prSet phldrT="[Texto]" custT="1"/>
      <dgm:spPr/>
      <dgm:t>
        <a:bodyPr/>
        <a:lstStyle/>
        <a:p>
          <a:r>
            <a:rPr lang="es-CO" sz="900" b="1"/>
            <a:t>2. FASE DE APRESTAMIENTO</a:t>
          </a:r>
        </a:p>
      </dgm:t>
    </dgm:pt>
    <dgm:pt modelId="{F64789F9-D1CE-4AFA-889E-41DC5016CFAB}" type="parTrans" cxnId="{A2827875-87B0-4C3D-9E40-622962BC691D}">
      <dgm:prSet/>
      <dgm:spPr/>
      <dgm:t>
        <a:bodyPr/>
        <a:lstStyle/>
        <a:p>
          <a:endParaRPr lang="es-CO" sz="2000"/>
        </a:p>
      </dgm:t>
    </dgm:pt>
    <dgm:pt modelId="{93F1D987-E557-4E03-8C29-D08B5E8AAD1B}" type="sibTrans" cxnId="{A2827875-87B0-4C3D-9E40-622962BC691D}">
      <dgm:prSet/>
      <dgm:spPr/>
      <dgm:t>
        <a:bodyPr/>
        <a:lstStyle/>
        <a:p>
          <a:endParaRPr lang="es-CO" sz="2000"/>
        </a:p>
      </dgm:t>
    </dgm:pt>
    <dgm:pt modelId="{717ECC8B-6813-4A27-9DC1-A0349E570257}">
      <dgm:prSet phldrT="[Texto]" custT="1"/>
      <dgm:spPr/>
      <dgm:t>
        <a:bodyPr/>
        <a:lstStyle/>
        <a:p>
          <a:r>
            <a:rPr lang="es-CO" sz="900" b="1"/>
            <a:t>3. FASE  LOGISTICA Y OPERATIVA</a:t>
          </a:r>
        </a:p>
      </dgm:t>
    </dgm:pt>
    <dgm:pt modelId="{D945DCAA-29DE-415E-9EC0-2EA9CDBA637F}" type="parTrans" cxnId="{48FD79B7-0A80-4168-B74D-E45585C648D8}">
      <dgm:prSet/>
      <dgm:spPr/>
      <dgm:t>
        <a:bodyPr/>
        <a:lstStyle/>
        <a:p>
          <a:endParaRPr lang="es-CO" sz="2000"/>
        </a:p>
      </dgm:t>
    </dgm:pt>
    <dgm:pt modelId="{60E19195-CF68-47DE-9785-66C048977208}" type="sibTrans" cxnId="{48FD79B7-0A80-4168-B74D-E45585C648D8}">
      <dgm:prSet/>
      <dgm:spPr/>
      <dgm:t>
        <a:bodyPr/>
        <a:lstStyle/>
        <a:p>
          <a:endParaRPr lang="es-CO" sz="2000"/>
        </a:p>
      </dgm:t>
    </dgm:pt>
    <dgm:pt modelId="{D49A736D-D090-4C3F-B7C8-90E12189F4E6}">
      <dgm:prSet custT="1"/>
      <dgm:spPr/>
      <dgm:t>
        <a:bodyPr/>
        <a:lstStyle/>
        <a:p>
          <a:r>
            <a:rPr lang="es-CO" sz="900"/>
            <a:t>Definición de la unidad objeto de ordenación forestal</a:t>
          </a:r>
        </a:p>
      </dgm:t>
    </dgm:pt>
    <dgm:pt modelId="{6CB8211D-3027-42B8-8E1D-7F7CC0C2C2AF}" type="parTrans" cxnId="{6E1DD283-6A02-4C7B-967E-43E4F2241590}">
      <dgm:prSet/>
      <dgm:spPr/>
      <dgm:t>
        <a:bodyPr/>
        <a:lstStyle/>
        <a:p>
          <a:endParaRPr lang="es-CO" sz="2000"/>
        </a:p>
      </dgm:t>
    </dgm:pt>
    <dgm:pt modelId="{085597EB-8A00-4F32-B9FE-6AE8F6AD66DB}" type="sibTrans" cxnId="{6E1DD283-6A02-4C7B-967E-43E4F2241590}">
      <dgm:prSet/>
      <dgm:spPr/>
      <dgm:t>
        <a:bodyPr/>
        <a:lstStyle/>
        <a:p>
          <a:endParaRPr lang="es-CO" sz="2000"/>
        </a:p>
      </dgm:t>
    </dgm:pt>
    <dgm:pt modelId="{789B5BC8-288B-4DDA-AB25-039F66BEA3B1}">
      <dgm:prSet custT="1"/>
      <dgm:spPr/>
      <dgm:t>
        <a:bodyPr/>
        <a:lstStyle/>
        <a:p>
          <a:r>
            <a:rPr lang="es-CO" sz="900"/>
            <a:t>Asignación de recursos</a:t>
          </a:r>
        </a:p>
      </dgm:t>
    </dgm:pt>
    <dgm:pt modelId="{20DF2F84-B159-462C-A073-B863B19CCFA9}" type="parTrans" cxnId="{A8694B9B-DC05-4BB0-A409-CBB61FB7F639}">
      <dgm:prSet/>
      <dgm:spPr/>
      <dgm:t>
        <a:bodyPr/>
        <a:lstStyle/>
        <a:p>
          <a:endParaRPr lang="es-CO" sz="2000"/>
        </a:p>
      </dgm:t>
    </dgm:pt>
    <dgm:pt modelId="{F75FF99A-F150-48D0-B60B-5CB30D5A0E5A}" type="sibTrans" cxnId="{A8694B9B-DC05-4BB0-A409-CBB61FB7F639}">
      <dgm:prSet/>
      <dgm:spPr/>
      <dgm:t>
        <a:bodyPr/>
        <a:lstStyle/>
        <a:p>
          <a:endParaRPr lang="es-CO" sz="2000"/>
        </a:p>
      </dgm:t>
    </dgm:pt>
    <dgm:pt modelId="{98B28FD7-1DA8-4B1D-A743-BD64C0AAE85A}">
      <dgm:prSet custT="1"/>
      <dgm:spPr/>
      <dgm:t>
        <a:bodyPr/>
        <a:lstStyle/>
        <a:p>
          <a:r>
            <a:rPr lang="es-CO" sz="900"/>
            <a:t>Inicio del proceso pre y contractual</a:t>
          </a:r>
        </a:p>
      </dgm:t>
    </dgm:pt>
    <dgm:pt modelId="{6A5ADD14-5B36-4C8F-9B65-6460DDCE482E}" type="parTrans" cxnId="{C57E6554-2260-4CA8-9E7D-8591D135E53F}">
      <dgm:prSet/>
      <dgm:spPr/>
      <dgm:t>
        <a:bodyPr/>
        <a:lstStyle/>
        <a:p>
          <a:endParaRPr lang="es-CO" sz="2000"/>
        </a:p>
      </dgm:t>
    </dgm:pt>
    <dgm:pt modelId="{55643889-0069-4635-8EFF-361433B6492D}" type="sibTrans" cxnId="{C57E6554-2260-4CA8-9E7D-8591D135E53F}">
      <dgm:prSet/>
      <dgm:spPr/>
      <dgm:t>
        <a:bodyPr/>
        <a:lstStyle/>
        <a:p>
          <a:endParaRPr lang="es-CO" sz="2000"/>
        </a:p>
      </dgm:t>
    </dgm:pt>
    <dgm:pt modelId="{4E33CAE3-BFA7-460A-ADA1-9740AF500CD1}">
      <dgm:prSet custT="1"/>
      <dgm:spPr/>
      <dgm:t>
        <a:bodyPr/>
        <a:lstStyle/>
        <a:p>
          <a:r>
            <a:rPr lang="es-CO" sz="900"/>
            <a:t>Consulta, validación y digitalización de información secundaria</a:t>
          </a:r>
        </a:p>
      </dgm:t>
    </dgm:pt>
    <dgm:pt modelId="{9DB4B8DC-C792-4F88-B9F0-3F8C466B68ED}" type="parTrans" cxnId="{3BF7423E-3DB0-4A87-A18C-2FC41867B2B4}">
      <dgm:prSet/>
      <dgm:spPr/>
      <dgm:t>
        <a:bodyPr/>
        <a:lstStyle/>
        <a:p>
          <a:endParaRPr lang="es-CO" sz="2000"/>
        </a:p>
      </dgm:t>
    </dgm:pt>
    <dgm:pt modelId="{4C4701A6-649F-4B75-8728-83D55A5A5663}" type="sibTrans" cxnId="{3BF7423E-3DB0-4A87-A18C-2FC41867B2B4}">
      <dgm:prSet/>
      <dgm:spPr/>
      <dgm:t>
        <a:bodyPr/>
        <a:lstStyle/>
        <a:p>
          <a:endParaRPr lang="es-CO" sz="2000"/>
        </a:p>
      </dgm:t>
    </dgm:pt>
    <dgm:pt modelId="{08ED7DEB-8B98-40A9-9699-ACCFB829DBE2}">
      <dgm:prSet custT="1"/>
      <dgm:spPr/>
      <dgm:t>
        <a:bodyPr/>
        <a:lstStyle/>
        <a:p>
          <a:r>
            <a:rPr lang="es-CO" sz="900"/>
            <a:t>Procesamiento e interpretación de imágenes satelitales</a:t>
          </a:r>
        </a:p>
      </dgm:t>
    </dgm:pt>
    <dgm:pt modelId="{C96799B1-BF4C-4F01-9A1B-8BF2A3D32A1B}" type="parTrans" cxnId="{9A2394D6-DEA8-457C-A7F6-0CA60D78D7EA}">
      <dgm:prSet/>
      <dgm:spPr/>
      <dgm:t>
        <a:bodyPr/>
        <a:lstStyle/>
        <a:p>
          <a:endParaRPr lang="es-CO" sz="2000"/>
        </a:p>
      </dgm:t>
    </dgm:pt>
    <dgm:pt modelId="{BC1C2EC9-649F-493C-B095-2F14FEE273F0}" type="sibTrans" cxnId="{9A2394D6-DEA8-457C-A7F6-0CA60D78D7EA}">
      <dgm:prSet/>
      <dgm:spPr/>
      <dgm:t>
        <a:bodyPr/>
        <a:lstStyle/>
        <a:p>
          <a:endParaRPr lang="es-CO" sz="2000"/>
        </a:p>
      </dgm:t>
    </dgm:pt>
    <dgm:pt modelId="{C8F6D009-A118-4555-A677-CBA61BF6F0D5}">
      <dgm:prSet custT="1"/>
      <dgm:spPr/>
      <dgm:t>
        <a:bodyPr/>
        <a:lstStyle/>
        <a:p>
          <a:r>
            <a:rPr lang="es-CO" sz="900"/>
            <a:t>Generación de información cartográfica preliminar</a:t>
          </a:r>
        </a:p>
      </dgm:t>
    </dgm:pt>
    <dgm:pt modelId="{C71E5930-069B-45A4-B7EB-02FF81630C0E}" type="parTrans" cxnId="{47FA276C-8AB9-4C50-93CB-3C240B93E4C4}">
      <dgm:prSet/>
      <dgm:spPr/>
      <dgm:t>
        <a:bodyPr/>
        <a:lstStyle/>
        <a:p>
          <a:endParaRPr lang="es-CO" sz="2000"/>
        </a:p>
      </dgm:t>
    </dgm:pt>
    <dgm:pt modelId="{EC10895F-10B2-42FD-BCC8-4993E1130164}" type="sibTrans" cxnId="{47FA276C-8AB9-4C50-93CB-3C240B93E4C4}">
      <dgm:prSet/>
      <dgm:spPr/>
      <dgm:t>
        <a:bodyPr/>
        <a:lstStyle/>
        <a:p>
          <a:endParaRPr lang="es-CO" sz="2000"/>
        </a:p>
      </dgm:t>
    </dgm:pt>
    <dgm:pt modelId="{FFA71FF0-2ACD-4163-B043-1EB367B6C2B1}">
      <dgm:prSet custT="1"/>
      <dgm:spPr/>
      <dgm:t>
        <a:bodyPr/>
        <a:lstStyle/>
        <a:p>
          <a:r>
            <a:rPr lang="es-CO" sz="900"/>
            <a:t>Definición de metodología para levantamiento de información primaria</a:t>
          </a:r>
        </a:p>
      </dgm:t>
    </dgm:pt>
    <dgm:pt modelId="{201802FC-6167-42F1-933E-394845600453}" type="parTrans" cxnId="{478F5893-B289-4B36-A04A-A02DEA40ACC3}">
      <dgm:prSet/>
      <dgm:spPr/>
      <dgm:t>
        <a:bodyPr/>
        <a:lstStyle/>
        <a:p>
          <a:endParaRPr lang="es-CO" sz="2000"/>
        </a:p>
      </dgm:t>
    </dgm:pt>
    <dgm:pt modelId="{B39A6FB6-B160-47AD-A274-EF0DD243C32D}" type="sibTrans" cxnId="{478F5893-B289-4B36-A04A-A02DEA40ACC3}">
      <dgm:prSet/>
      <dgm:spPr/>
      <dgm:t>
        <a:bodyPr/>
        <a:lstStyle/>
        <a:p>
          <a:endParaRPr lang="es-CO" sz="2000"/>
        </a:p>
      </dgm:t>
    </dgm:pt>
    <dgm:pt modelId="{90932CD4-98AF-4D20-B3A5-3F4217DAB33C}">
      <dgm:prSet custT="1"/>
      <dgm:spPr/>
      <dgm:t>
        <a:bodyPr/>
        <a:lstStyle/>
        <a:p>
          <a:r>
            <a:rPr lang="es-CO" sz="900"/>
            <a:t>Socialización y acuerdos con actores regionales y locales</a:t>
          </a:r>
        </a:p>
      </dgm:t>
    </dgm:pt>
    <dgm:pt modelId="{D4A14047-4231-4EAE-82B4-884A078437F6}" type="parTrans" cxnId="{86FF9304-A88E-4E74-AECB-FD793CD64EBE}">
      <dgm:prSet/>
      <dgm:spPr/>
      <dgm:t>
        <a:bodyPr/>
        <a:lstStyle/>
        <a:p>
          <a:endParaRPr lang="es-CO" sz="2000"/>
        </a:p>
      </dgm:t>
    </dgm:pt>
    <dgm:pt modelId="{678DBBEA-15F8-4CEC-BE62-3B0B23BED2F8}" type="sibTrans" cxnId="{86FF9304-A88E-4E74-AECB-FD793CD64EBE}">
      <dgm:prSet/>
      <dgm:spPr/>
      <dgm:t>
        <a:bodyPr/>
        <a:lstStyle/>
        <a:p>
          <a:endParaRPr lang="es-CO" sz="2000"/>
        </a:p>
      </dgm:t>
    </dgm:pt>
    <dgm:pt modelId="{D67F9A5A-5E88-44A1-939C-135CE3AF4041}">
      <dgm:prSet phldrT="[Texto]" custT="1"/>
      <dgm:spPr/>
      <dgm:t>
        <a:bodyPr/>
        <a:lstStyle/>
        <a:p>
          <a:r>
            <a:rPr lang="es-CO" sz="900" b="1"/>
            <a:t>4. FASE DE OFICINA</a:t>
          </a:r>
        </a:p>
      </dgm:t>
    </dgm:pt>
    <dgm:pt modelId="{147BBB2B-EBFD-43A6-B289-2DA32B306280}" type="parTrans" cxnId="{E56EA914-32FC-4F01-AE21-F02AF3BAD451}">
      <dgm:prSet/>
      <dgm:spPr/>
      <dgm:t>
        <a:bodyPr/>
        <a:lstStyle/>
        <a:p>
          <a:endParaRPr lang="es-CO" sz="2000"/>
        </a:p>
      </dgm:t>
    </dgm:pt>
    <dgm:pt modelId="{5865B6AA-9A9D-46ED-B85D-61C566F91B2B}" type="sibTrans" cxnId="{E56EA914-32FC-4F01-AE21-F02AF3BAD451}">
      <dgm:prSet/>
      <dgm:spPr/>
      <dgm:t>
        <a:bodyPr/>
        <a:lstStyle/>
        <a:p>
          <a:endParaRPr lang="es-CO" sz="2000"/>
        </a:p>
      </dgm:t>
    </dgm:pt>
    <dgm:pt modelId="{CF379588-8D99-446E-9DA3-7D31B1AC5467}">
      <dgm:prSet custT="1"/>
      <dgm:spPr/>
      <dgm:t>
        <a:bodyPr/>
        <a:lstStyle/>
        <a:p>
          <a:r>
            <a:rPr lang="es-CO" sz="900"/>
            <a:t>Procesamiento y análisis de información primaria</a:t>
          </a:r>
        </a:p>
      </dgm:t>
    </dgm:pt>
    <dgm:pt modelId="{C53496FF-16AA-4B86-9A97-C210D3425615}" type="parTrans" cxnId="{64B9461D-EAC6-4AD6-8946-7E802054283C}">
      <dgm:prSet/>
      <dgm:spPr/>
      <dgm:t>
        <a:bodyPr/>
        <a:lstStyle/>
        <a:p>
          <a:endParaRPr lang="es-CO" sz="2000"/>
        </a:p>
      </dgm:t>
    </dgm:pt>
    <dgm:pt modelId="{FA04A515-77A5-47E1-9A21-427002F75BBD}" type="sibTrans" cxnId="{64B9461D-EAC6-4AD6-8946-7E802054283C}">
      <dgm:prSet/>
      <dgm:spPr/>
      <dgm:t>
        <a:bodyPr/>
        <a:lstStyle/>
        <a:p>
          <a:endParaRPr lang="es-CO" sz="2000"/>
        </a:p>
      </dgm:t>
    </dgm:pt>
    <dgm:pt modelId="{F2356AF9-BEEF-4B44-8D11-6960D17AF916}">
      <dgm:prSet custT="1"/>
      <dgm:spPr/>
      <dgm:t>
        <a:bodyPr/>
        <a:lstStyle/>
        <a:p>
          <a:r>
            <a:rPr lang="es-CO" sz="900"/>
            <a:t>Propuesta zonificación inicial de la UOF</a:t>
          </a:r>
        </a:p>
      </dgm:t>
    </dgm:pt>
    <dgm:pt modelId="{30965C44-C041-42DC-BEED-B4376C8E6B72}" type="parTrans" cxnId="{952D29FA-01DB-4FF4-B950-87A63CC80292}">
      <dgm:prSet/>
      <dgm:spPr/>
      <dgm:t>
        <a:bodyPr/>
        <a:lstStyle/>
        <a:p>
          <a:endParaRPr lang="es-CO" sz="2000"/>
        </a:p>
      </dgm:t>
    </dgm:pt>
    <dgm:pt modelId="{B601354C-9FC2-4283-877B-28B5BED5CBBC}" type="sibTrans" cxnId="{952D29FA-01DB-4FF4-B950-87A63CC80292}">
      <dgm:prSet/>
      <dgm:spPr/>
      <dgm:t>
        <a:bodyPr/>
        <a:lstStyle/>
        <a:p>
          <a:endParaRPr lang="es-CO" sz="2000"/>
        </a:p>
      </dgm:t>
    </dgm:pt>
    <dgm:pt modelId="{51776FAA-A67F-43C9-93A9-09460B1195D0}">
      <dgm:prSet custT="1"/>
      <dgm:spPr/>
      <dgm:t>
        <a:bodyPr/>
        <a:lstStyle/>
        <a:p>
          <a:r>
            <a:rPr lang="es-CO" sz="900"/>
            <a:t>Propuesta de zonificación de las áreas forestales que componen la UOF</a:t>
          </a:r>
        </a:p>
      </dgm:t>
    </dgm:pt>
    <dgm:pt modelId="{F49DC0A9-8665-4ADA-A379-AC107454A3ED}" type="parTrans" cxnId="{72240C85-9D5C-458C-B319-EA4B04B6FA8A}">
      <dgm:prSet/>
      <dgm:spPr/>
      <dgm:t>
        <a:bodyPr/>
        <a:lstStyle/>
        <a:p>
          <a:endParaRPr lang="es-CO" sz="2000"/>
        </a:p>
      </dgm:t>
    </dgm:pt>
    <dgm:pt modelId="{C8B4DFF5-5087-4292-AE4B-32507D166EBF}" type="sibTrans" cxnId="{72240C85-9D5C-458C-B319-EA4B04B6FA8A}">
      <dgm:prSet/>
      <dgm:spPr/>
      <dgm:t>
        <a:bodyPr/>
        <a:lstStyle/>
        <a:p>
          <a:endParaRPr lang="es-CO" sz="2000"/>
        </a:p>
      </dgm:t>
    </dgm:pt>
    <dgm:pt modelId="{CF4F553E-C1BC-4366-8D1F-2538C739F34D}">
      <dgm:prSet phldrT="[Texto]" custT="1"/>
      <dgm:spPr/>
      <dgm:t>
        <a:bodyPr/>
        <a:lstStyle/>
        <a:p>
          <a:r>
            <a:rPr lang="es-CO" sz="900" b="1"/>
            <a:t>5. FASE DE FORMULACION</a:t>
          </a:r>
        </a:p>
      </dgm:t>
    </dgm:pt>
    <dgm:pt modelId="{87729DE7-2820-4664-B237-4A95FE1E2F12}" type="parTrans" cxnId="{E88658A0-3BDE-454E-A794-8505E55DC105}">
      <dgm:prSet/>
      <dgm:spPr/>
      <dgm:t>
        <a:bodyPr/>
        <a:lstStyle/>
        <a:p>
          <a:endParaRPr lang="es-CO" sz="2000"/>
        </a:p>
      </dgm:t>
    </dgm:pt>
    <dgm:pt modelId="{94558B0E-E006-4B59-8C83-CEE5060F8235}" type="sibTrans" cxnId="{E88658A0-3BDE-454E-A794-8505E55DC105}">
      <dgm:prSet/>
      <dgm:spPr/>
      <dgm:t>
        <a:bodyPr/>
        <a:lstStyle/>
        <a:p>
          <a:endParaRPr lang="es-CO" sz="2000"/>
        </a:p>
      </dgm:t>
    </dgm:pt>
    <dgm:pt modelId="{C14DAE80-C9AD-4DF2-AB00-76A03871C660}">
      <dgm:prSet custT="1"/>
      <dgm:spPr/>
      <dgm:t>
        <a:bodyPr/>
        <a:lstStyle/>
        <a:p>
          <a:r>
            <a:rPr lang="es-CO" sz="900"/>
            <a:t>Socialización versión premiminar de los POF</a:t>
          </a:r>
        </a:p>
      </dgm:t>
    </dgm:pt>
    <dgm:pt modelId="{1B35EC25-3A5D-44C3-8EC6-1F67B5E94F65}" type="parTrans" cxnId="{FAE50C2E-D4BD-46F3-ACBD-9DE02637A7D6}">
      <dgm:prSet/>
      <dgm:spPr/>
      <dgm:t>
        <a:bodyPr/>
        <a:lstStyle/>
        <a:p>
          <a:endParaRPr lang="es-CO" sz="2000"/>
        </a:p>
      </dgm:t>
    </dgm:pt>
    <dgm:pt modelId="{EB3C29DE-5BFD-45F2-B15E-ED5B03F68740}" type="sibTrans" cxnId="{FAE50C2E-D4BD-46F3-ACBD-9DE02637A7D6}">
      <dgm:prSet/>
      <dgm:spPr/>
      <dgm:t>
        <a:bodyPr/>
        <a:lstStyle/>
        <a:p>
          <a:endParaRPr lang="es-CO" sz="2000"/>
        </a:p>
      </dgm:t>
    </dgm:pt>
    <dgm:pt modelId="{0E652C00-4F5E-4225-B0DE-1E16E467F052}">
      <dgm:prSet phldrT="[Texto]" custT="1"/>
      <dgm:spPr/>
      <dgm:t>
        <a:bodyPr/>
        <a:lstStyle/>
        <a:p>
          <a:r>
            <a:rPr lang="es-CO" sz="900" b="1"/>
            <a:t>6. FASE DE IMPLEMENTACION</a:t>
          </a:r>
        </a:p>
      </dgm:t>
    </dgm:pt>
    <dgm:pt modelId="{6B4BA892-C7B2-40DA-97EE-3611027033ED}" type="parTrans" cxnId="{ABA36423-4ADF-4BC2-B9D4-4551354C1F10}">
      <dgm:prSet/>
      <dgm:spPr/>
      <dgm:t>
        <a:bodyPr/>
        <a:lstStyle/>
        <a:p>
          <a:endParaRPr lang="es-CO" sz="2000"/>
        </a:p>
      </dgm:t>
    </dgm:pt>
    <dgm:pt modelId="{49049186-C28C-4B3F-A75E-A3310F719D8A}" type="sibTrans" cxnId="{ABA36423-4ADF-4BC2-B9D4-4551354C1F10}">
      <dgm:prSet/>
      <dgm:spPr/>
      <dgm:t>
        <a:bodyPr/>
        <a:lstStyle/>
        <a:p>
          <a:endParaRPr lang="es-CO" sz="2000"/>
        </a:p>
      </dgm:t>
    </dgm:pt>
    <dgm:pt modelId="{FDC96EDD-2D2E-424F-9793-6C67FBB810DD}">
      <dgm:prSet custT="1"/>
      <dgm:spPr/>
      <dgm:t>
        <a:bodyPr/>
        <a:lstStyle/>
        <a:p>
          <a:r>
            <a:rPr lang="es-CO" sz="900"/>
            <a:t>Aprobación de los POF por Consejo Directivo de la autoridad ambiental competente</a:t>
          </a:r>
        </a:p>
      </dgm:t>
    </dgm:pt>
    <dgm:pt modelId="{C0F088F2-D816-422B-A598-8465D4C16265}" type="parTrans" cxnId="{A43DF155-EDED-4348-8849-3FB54F8752F4}">
      <dgm:prSet/>
      <dgm:spPr/>
      <dgm:t>
        <a:bodyPr/>
        <a:lstStyle/>
        <a:p>
          <a:endParaRPr lang="es-CO" sz="2000"/>
        </a:p>
      </dgm:t>
    </dgm:pt>
    <dgm:pt modelId="{D85BC74A-2C14-4596-B306-9B50E9FDF986}" type="sibTrans" cxnId="{A43DF155-EDED-4348-8849-3FB54F8752F4}">
      <dgm:prSet/>
      <dgm:spPr/>
      <dgm:t>
        <a:bodyPr/>
        <a:lstStyle/>
        <a:p>
          <a:endParaRPr lang="es-CO" sz="2000"/>
        </a:p>
      </dgm:t>
    </dgm:pt>
    <dgm:pt modelId="{6632AE42-4A3F-47A4-991F-05B67D9E15A4}">
      <dgm:prSet custT="1"/>
      <dgm:spPr/>
      <dgm:t>
        <a:bodyPr/>
        <a:lstStyle/>
        <a:p>
          <a:r>
            <a:rPr lang="es-CO" sz="900"/>
            <a:t>Incorporación de los POF en el POA de la autoridad ambiental competente</a:t>
          </a:r>
        </a:p>
      </dgm:t>
    </dgm:pt>
    <dgm:pt modelId="{EA24CD28-DA30-489E-812A-8D006AD804E2}" type="parTrans" cxnId="{66F80349-2184-4386-B9D3-B0DFF876CB84}">
      <dgm:prSet/>
      <dgm:spPr/>
      <dgm:t>
        <a:bodyPr/>
        <a:lstStyle/>
        <a:p>
          <a:endParaRPr lang="es-CO" sz="2000"/>
        </a:p>
      </dgm:t>
    </dgm:pt>
    <dgm:pt modelId="{413A0DEC-0431-4D0A-9CF6-9F28DD448962}" type="sibTrans" cxnId="{66F80349-2184-4386-B9D3-B0DFF876CB84}">
      <dgm:prSet/>
      <dgm:spPr/>
      <dgm:t>
        <a:bodyPr/>
        <a:lstStyle/>
        <a:p>
          <a:endParaRPr lang="es-CO" sz="2000"/>
        </a:p>
      </dgm:t>
    </dgm:pt>
    <dgm:pt modelId="{E9D3C62B-362B-44C9-A42A-154B9DBAE91C}">
      <dgm:prSet custT="1"/>
      <dgm:spPr/>
      <dgm:t>
        <a:bodyPr/>
        <a:lstStyle/>
        <a:p>
          <a:r>
            <a:rPr lang="es-CO" sz="900"/>
            <a:t>Desarrollo de planes, programas y proyectos de cada POF </a:t>
          </a:r>
        </a:p>
      </dgm:t>
    </dgm:pt>
    <dgm:pt modelId="{C9AEF7BE-B561-478B-BAC4-CA5215113050}" type="parTrans" cxnId="{62C6A6A5-51AF-43F3-B103-5345821FAFEE}">
      <dgm:prSet/>
      <dgm:spPr/>
      <dgm:t>
        <a:bodyPr/>
        <a:lstStyle/>
        <a:p>
          <a:endParaRPr lang="es-CO" sz="2000"/>
        </a:p>
      </dgm:t>
    </dgm:pt>
    <dgm:pt modelId="{FFF495EB-AA84-4FB0-A607-B67EEC28EFF6}" type="sibTrans" cxnId="{62C6A6A5-51AF-43F3-B103-5345821FAFEE}">
      <dgm:prSet/>
      <dgm:spPr/>
      <dgm:t>
        <a:bodyPr/>
        <a:lstStyle/>
        <a:p>
          <a:endParaRPr lang="es-CO" sz="2000"/>
        </a:p>
      </dgm:t>
    </dgm:pt>
    <dgm:pt modelId="{38D6ECF3-9DC0-4FA5-AA85-AE678086D86F}">
      <dgm:prSet phldrT="[Texto]" custT="1"/>
      <dgm:spPr/>
      <dgm:t>
        <a:bodyPr/>
        <a:lstStyle/>
        <a:p>
          <a:r>
            <a:rPr lang="es-CO" sz="900" b="1"/>
            <a:t>7. FASE DE SEGUIMIENTO Y ACTUALIZACION</a:t>
          </a:r>
        </a:p>
      </dgm:t>
    </dgm:pt>
    <dgm:pt modelId="{CA07B11D-A281-4474-956D-CE017D55096D}" type="parTrans" cxnId="{228A001C-DFEF-4BA8-8945-6B052FD3DB06}">
      <dgm:prSet/>
      <dgm:spPr/>
      <dgm:t>
        <a:bodyPr/>
        <a:lstStyle/>
        <a:p>
          <a:endParaRPr lang="es-CO" sz="2000"/>
        </a:p>
      </dgm:t>
    </dgm:pt>
    <dgm:pt modelId="{23F1DCF5-3AF5-46F5-8EBA-1B227FFDA68A}" type="sibTrans" cxnId="{228A001C-DFEF-4BA8-8945-6B052FD3DB06}">
      <dgm:prSet/>
      <dgm:spPr/>
      <dgm:t>
        <a:bodyPr/>
        <a:lstStyle/>
        <a:p>
          <a:endParaRPr lang="es-CO" sz="2000"/>
        </a:p>
      </dgm:t>
    </dgm:pt>
    <dgm:pt modelId="{7AD3D970-693A-46CB-93F2-8719BB4A2138}">
      <dgm:prSet custT="1"/>
      <dgm:spPr/>
      <dgm:t>
        <a:bodyPr/>
        <a:lstStyle/>
        <a:p>
          <a:r>
            <a:rPr lang="es-CO" sz="900"/>
            <a:t>Seguimiento a los POF</a:t>
          </a:r>
        </a:p>
      </dgm:t>
    </dgm:pt>
    <dgm:pt modelId="{76659B4B-2119-4F3E-A632-F083A9E2AF61}" type="parTrans" cxnId="{84B27017-A550-4955-B34A-A6F39E2DEC14}">
      <dgm:prSet/>
      <dgm:spPr/>
      <dgm:t>
        <a:bodyPr/>
        <a:lstStyle/>
        <a:p>
          <a:endParaRPr lang="es-CO" sz="2000"/>
        </a:p>
      </dgm:t>
    </dgm:pt>
    <dgm:pt modelId="{004D6EF7-97F6-4EB3-9B3E-229E15C08DFD}" type="sibTrans" cxnId="{84B27017-A550-4955-B34A-A6F39E2DEC14}">
      <dgm:prSet/>
      <dgm:spPr/>
      <dgm:t>
        <a:bodyPr/>
        <a:lstStyle/>
        <a:p>
          <a:endParaRPr lang="es-CO" sz="2000"/>
        </a:p>
      </dgm:t>
    </dgm:pt>
    <dgm:pt modelId="{92E8A65F-F99F-488E-AF0A-565C72278797}">
      <dgm:prSet custT="1"/>
      <dgm:spPr/>
      <dgm:t>
        <a:bodyPr/>
        <a:lstStyle/>
        <a:p>
          <a:r>
            <a:rPr lang="es-CO" sz="900"/>
            <a:t>Revisión y evaluación de los POF</a:t>
          </a:r>
        </a:p>
      </dgm:t>
    </dgm:pt>
    <dgm:pt modelId="{66E38FC8-C18A-470F-A205-AE2365A9DE78}" type="parTrans" cxnId="{3F409E34-BFAE-45FE-A027-0ABAC99B8A84}">
      <dgm:prSet/>
      <dgm:spPr/>
      <dgm:t>
        <a:bodyPr/>
        <a:lstStyle/>
        <a:p>
          <a:endParaRPr lang="es-CO" sz="2000"/>
        </a:p>
      </dgm:t>
    </dgm:pt>
    <dgm:pt modelId="{B79C7341-D380-4E6F-A6A3-3F12A56CC081}" type="sibTrans" cxnId="{3F409E34-BFAE-45FE-A027-0ABAC99B8A84}">
      <dgm:prSet/>
      <dgm:spPr/>
      <dgm:t>
        <a:bodyPr/>
        <a:lstStyle/>
        <a:p>
          <a:endParaRPr lang="es-CO" sz="2000"/>
        </a:p>
      </dgm:t>
    </dgm:pt>
    <dgm:pt modelId="{260FD557-A6C6-4FE3-8993-4A56E5810063}">
      <dgm:prSet custT="1"/>
      <dgm:spPr/>
      <dgm:t>
        <a:bodyPr/>
        <a:lstStyle/>
        <a:p>
          <a:r>
            <a:rPr lang="es-CO" sz="900"/>
            <a:t>Conformación del equipo de trabajo  </a:t>
          </a:r>
        </a:p>
      </dgm:t>
    </dgm:pt>
    <dgm:pt modelId="{99DC8CBA-2F58-4241-815F-B0348FB0A095}" type="parTrans" cxnId="{AE5988E1-7C16-4B0A-ABF6-7C82ABA26687}">
      <dgm:prSet/>
      <dgm:spPr/>
      <dgm:t>
        <a:bodyPr/>
        <a:lstStyle/>
        <a:p>
          <a:endParaRPr lang="es-CO"/>
        </a:p>
      </dgm:t>
    </dgm:pt>
    <dgm:pt modelId="{F96C925A-00E1-4DCD-9FAA-8558FB848EF6}" type="sibTrans" cxnId="{AE5988E1-7C16-4B0A-ABF6-7C82ABA26687}">
      <dgm:prSet/>
      <dgm:spPr/>
      <dgm:t>
        <a:bodyPr/>
        <a:lstStyle/>
        <a:p>
          <a:endParaRPr lang="es-CO"/>
        </a:p>
      </dgm:t>
    </dgm:pt>
    <dgm:pt modelId="{4A7800C9-7D3D-4FD3-A0C8-055EA574631C}">
      <dgm:prSet custT="1"/>
      <dgm:spPr/>
      <dgm:t>
        <a:bodyPr/>
        <a:lstStyle/>
        <a:p>
          <a:r>
            <a:rPr lang="es-CO" sz="900"/>
            <a:t>Chequeo cartografía en campo</a:t>
          </a:r>
        </a:p>
      </dgm:t>
    </dgm:pt>
    <dgm:pt modelId="{E88C88D6-C647-44AC-8F34-1CDDF9D56EAE}" type="parTrans" cxnId="{AF2C1DF1-0917-4A12-AD82-87034F4AA6BD}">
      <dgm:prSet/>
      <dgm:spPr/>
      <dgm:t>
        <a:bodyPr/>
        <a:lstStyle/>
        <a:p>
          <a:endParaRPr lang="es-CO"/>
        </a:p>
      </dgm:t>
    </dgm:pt>
    <dgm:pt modelId="{011E79F5-D3D2-430D-AB83-E364AA563D3C}" type="sibTrans" cxnId="{AF2C1DF1-0917-4A12-AD82-87034F4AA6BD}">
      <dgm:prSet/>
      <dgm:spPr/>
      <dgm:t>
        <a:bodyPr/>
        <a:lstStyle/>
        <a:p>
          <a:endParaRPr lang="es-CO"/>
        </a:p>
      </dgm:t>
    </dgm:pt>
    <dgm:pt modelId="{320F87EC-CED1-4210-8A86-B8F3B4014BD7}">
      <dgm:prSet custT="1"/>
      <dgm:spPr/>
      <dgm:t>
        <a:bodyPr/>
        <a:lstStyle/>
        <a:p>
          <a:r>
            <a:rPr lang="es-CO" sz="900"/>
            <a:t>Desarrollo del premuestreo, ajuste y realización del inventario forestal</a:t>
          </a:r>
        </a:p>
      </dgm:t>
    </dgm:pt>
    <dgm:pt modelId="{3E66B59C-1F4A-4068-B805-1D0FD9DF5EB9}" type="parTrans" cxnId="{B2CEC7D1-0EF3-43E8-A8C4-CA91F9F8B2C6}">
      <dgm:prSet/>
      <dgm:spPr/>
      <dgm:t>
        <a:bodyPr/>
        <a:lstStyle/>
        <a:p>
          <a:endParaRPr lang="es-CO"/>
        </a:p>
      </dgm:t>
    </dgm:pt>
    <dgm:pt modelId="{9C227A2C-DB8C-4F82-9033-31A1665D63A3}" type="sibTrans" cxnId="{B2CEC7D1-0EF3-43E8-A8C4-CA91F9F8B2C6}">
      <dgm:prSet/>
      <dgm:spPr/>
      <dgm:t>
        <a:bodyPr/>
        <a:lstStyle/>
        <a:p>
          <a:endParaRPr lang="es-CO"/>
        </a:p>
      </dgm:t>
    </dgm:pt>
    <dgm:pt modelId="{34106E7C-5D09-4727-92DE-E55E74AC51EE}">
      <dgm:prSet custT="1"/>
      <dgm:spPr/>
      <dgm:t>
        <a:bodyPr/>
        <a:lstStyle/>
        <a:p>
          <a:r>
            <a:rPr lang="es-CO" sz="900"/>
            <a:t>Desarrollo del componente socieconomico</a:t>
          </a:r>
        </a:p>
      </dgm:t>
    </dgm:pt>
    <dgm:pt modelId="{9975E2E8-9436-4F43-A130-25EADB8F15E6}" type="parTrans" cxnId="{6C6EB5FC-FF88-485A-AB17-1DEBD14B1B4D}">
      <dgm:prSet/>
      <dgm:spPr/>
      <dgm:t>
        <a:bodyPr/>
        <a:lstStyle/>
        <a:p>
          <a:endParaRPr lang="es-CO"/>
        </a:p>
      </dgm:t>
    </dgm:pt>
    <dgm:pt modelId="{55FD3231-A594-44A3-9758-E80BFF642EBF}" type="sibTrans" cxnId="{6C6EB5FC-FF88-485A-AB17-1DEBD14B1B4D}">
      <dgm:prSet/>
      <dgm:spPr/>
      <dgm:t>
        <a:bodyPr/>
        <a:lstStyle/>
        <a:p>
          <a:endParaRPr lang="es-CO"/>
        </a:p>
      </dgm:t>
    </dgm:pt>
    <dgm:pt modelId="{275C1FC4-3E17-4EB7-B629-3B18A2C22A68}">
      <dgm:prSet custT="1"/>
      <dgm:spPr/>
      <dgm:t>
        <a:bodyPr/>
        <a:lstStyle/>
        <a:p>
          <a:r>
            <a:rPr lang="es-CO" sz="900"/>
            <a:t>Desarrollo del componente suelos</a:t>
          </a:r>
        </a:p>
      </dgm:t>
    </dgm:pt>
    <dgm:pt modelId="{47FF5181-689E-402C-BA5E-A7F036D82964}" type="parTrans" cxnId="{387F9B62-BA72-46DA-93B7-D805807BFC03}">
      <dgm:prSet/>
      <dgm:spPr/>
      <dgm:t>
        <a:bodyPr/>
        <a:lstStyle/>
        <a:p>
          <a:endParaRPr lang="es-CO"/>
        </a:p>
      </dgm:t>
    </dgm:pt>
    <dgm:pt modelId="{BD9B50B6-A249-4B4C-A504-6B8A26A3E4B7}" type="sibTrans" cxnId="{387F9B62-BA72-46DA-93B7-D805807BFC03}">
      <dgm:prSet/>
      <dgm:spPr/>
      <dgm:t>
        <a:bodyPr/>
        <a:lstStyle/>
        <a:p>
          <a:endParaRPr lang="es-CO"/>
        </a:p>
      </dgm:t>
    </dgm:pt>
    <dgm:pt modelId="{0C7E1392-1B2E-4473-98A3-7DB95B0F3E41}">
      <dgm:prSet custT="1"/>
      <dgm:spPr/>
      <dgm:t>
        <a:bodyPr/>
        <a:lstStyle/>
        <a:p>
          <a:r>
            <a:rPr lang="es-CO" sz="900"/>
            <a:t>Desarrollo del componente fauna</a:t>
          </a:r>
        </a:p>
      </dgm:t>
    </dgm:pt>
    <dgm:pt modelId="{1BB85BBF-AE3C-4053-94E1-A07AA9D27118}" type="parTrans" cxnId="{21FF54B0-7061-409D-AA77-9C011DC7E50B}">
      <dgm:prSet/>
      <dgm:spPr/>
      <dgm:t>
        <a:bodyPr/>
        <a:lstStyle/>
        <a:p>
          <a:endParaRPr lang="es-CO"/>
        </a:p>
      </dgm:t>
    </dgm:pt>
    <dgm:pt modelId="{170804D9-020B-4492-BDDC-2864E2B9B088}" type="sibTrans" cxnId="{21FF54B0-7061-409D-AA77-9C011DC7E50B}">
      <dgm:prSet/>
      <dgm:spPr/>
      <dgm:t>
        <a:bodyPr/>
        <a:lstStyle/>
        <a:p>
          <a:endParaRPr lang="es-CO"/>
        </a:p>
      </dgm:t>
    </dgm:pt>
    <dgm:pt modelId="{FB36F50F-332B-41E1-B818-61C37228C5CE}">
      <dgm:prSet custT="1"/>
      <dgm:spPr/>
      <dgm:t>
        <a:bodyPr/>
        <a:lstStyle/>
        <a:p>
          <a:r>
            <a:rPr lang="es-CO" sz="900"/>
            <a:t>Armonización de los POF con actores locales y regionales</a:t>
          </a:r>
        </a:p>
      </dgm:t>
    </dgm:pt>
    <dgm:pt modelId="{1B402964-486C-4D88-B25B-BFBD3B7CB725}" type="parTrans" cxnId="{44A4FD8C-B715-4763-9E06-4EBC7F129D51}">
      <dgm:prSet/>
      <dgm:spPr/>
      <dgm:t>
        <a:bodyPr/>
        <a:lstStyle/>
        <a:p>
          <a:endParaRPr lang="es-CO"/>
        </a:p>
      </dgm:t>
    </dgm:pt>
    <dgm:pt modelId="{2F60FF59-EE81-4035-BCD0-A1A526D6233D}" type="sibTrans" cxnId="{44A4FD8C-B715-4763-9E06-4EBC7F129D51}">
      <dgm:prSet/>
      <dgm:spPr/>
      <dgm:t>
        <a:bodyPr/>
        <a:lstStyle/>
        <a:p>
          <a:endParaRPr lang="es-CO"/>
        </a:p>
      </dgm:t>
    </dgm:pt>
    <dgm:pt modelId="{2DDC3C6B-EB89-41BC-9626-2C8602AFD180}">
      <dgm:prSet custT="1"/>
      <dgm:spPr/>
      <dgm:t>
        <a:bodyPr/>
        <a:lstStyle/>
        <a:p>
          <a:r>
            <a:rPr lang="es-CO" sz="900"/>
            <a:t>Edición y ajustes de los POF</a:t>
          </a:r>
        </a:p>
      </dgm:t>
    </dgm:pt>
    <dgm:pt modelId="{8CA01F60-749A-4F13-A5F9-52959A1E5ACD}" type="parTrans" cxnId="{CBF95272-9C66-408A-9CF3-C7F12DD60BBE}">
      <dgm:prSet/>
      <dgm:spPr/>
      <dgm:t>
        <a:bodyPr/>
        <a:lstStyle/>
        <a:p>
          <a:endParaRPr lang="es-CO"/>
        </a:p>
      </dgm:t>
    </dgm:pt>
    <dgm:pt modelId="{4EF9A5D6-D9ED-4637-A11E-A0AF0603FCE7}" type="sibTrans" cxnId="{CBF95272-9C66-408A-9CF3-C7F12DD60BBE}">
      <dgm:prSet/>
      <dgm:spPr/>
      <dgm:t>
        <a:bodyPr/>
        <a:lstStyle/>
        <a:p>
          <a:endParaRPr lang="es-CO"/>
        </a:p>
      </dgm:t>
    </dgm:pt>
    <dgm:pt modelId="{29647C36-AD56-480A-B274-AFD85B8257AC}">
      <dgm:prSet custT="1"/>
      <dgm:spPr/>
      <dgm:t>
        <a:bodyPr/>
        <a:lstStyle/>
        <a:p>
          <a:r>
            <a:rPr lang="es-CO" sz="900"/>
            <a:t>Actualización de los POF  </a:t>
          </a:r>
        </a:p>
      </dgm:t>
    </dgm:pt>
    <dgm:pt modelId="{8B89DDF0-7CED-46E8-8F61-0B17466698FF}" type="sibTrans" cxnId="{F617155A-07A4-40C6-B9E5-6E820D5C2875}">
      <dgm:prSet/>
      <dgm:spPr/>
      <dgm:t>
        <a:bodyPr/>
        <a:lstStyle/>
        <a:p>
          <a:endParaRPr lang="es-CO" sz="2000"/>
        </a:p>
      </dgm:t>
    </dgm:pt>
    <dgm:pt modelId="{4CAE2BE9-B466-4310-88AB-C78BF23B7371}" type="parTrans" cxnId="{F617155A-07A4-40C6-B9E5-6E820D5C2875}">
      <dgm:prSet/>
      <dgm:spPr/>
      <dgm:t>
        <a:bodyPr/>
        <a:lstStyle/>
        <a:p>
          <a:endParaRPr lang="es-CO" sz="2000"/>
        </a:p>
      </dgm:t>
    </dgm:pt>
    <dgm:pt modelId="{477C0414-2F64-47A3-9675-FE2E4F8C4A83}">
      <dgm:prSet custT="1"/>
      <dgm:spPr/>
      <dgm:t>
        <a:bodyPr/>
        <a:lstStyle/>
        <a:p>
          <a:r>
            <a:rPr lang="es-CO" sz="900"/>
            <a:t> Formulación del POF para cada área forestal de la UOF</a:t>
          </a:r>
        </a:p>
      </dgm:t>
    </dgm:pt>
    <dgm:pt modelId="{211F0972-F335-42CF-8898-D6AD2F24BDF4}" type="parTrans" cxnId="{3673614D-FB3D-4D84-B4D5-C1C1FEB93DC6}">
      <dgm:prSet/>
      <dgm:spPr/>
      <dgm:t>
        <a:bodyPr/>
        <a:lstStyle/>
        <a:p>
          <a:endParaRPr lang="es-CO"/>
        </a:p>
      </dgm:t>
    </dgm:pt>
    <dgm:pt modelId="{8249E61B-7B06-45EC-87B1-4624BFB202FC}" type="sibTrans" cxnId="{3673614D-FB3D-4D84-B4D5-C1C1FEB93DC6}">
      <dgm:prSet/>
      <dgm:spPr/>
      <dgm:t>
        <a:bodyPr/>
        <a:lstStyle/>
        <a:p>
          <a:endParaRPr lang="es-CO"/>
        </a:p>
      </dgm:t>
    </dgm:pt>
    <dgm:pt modelId="{1DEF4F99-0D10-4E54-A0BF-F9524F830250}" type="pres">
      <dgm:prSet presAssocID="{DCD48D7A-4B03-4423-8CB5-5C5D79405805}" presName="linear" presStyleCnt="0">
        <dgm:presLayoutVars>
          <dgm:dir/>
          <dgm:animLvl val="lvl"/>
          <dgm:resizeHandles val="exact"/>
        </dgm:presLayoutVars>
      </dgm:prSet>
      <dgm:spPr/>
      <dgm:t>
        <a:bodyPr/>
        <a:lstStyle/>
        <a:p>
          <a:endParaRPr lang="es-CO"/>
        </a:p>
      </dgm:t>
    </dgm:pt>
    <dgm:pt modelId="{2FA5CF8F-DEE2-445C-8A9F-A5B19AA1EC66}" type="pres">
      <dgm:prSet presAssocID="{2CB7F8B1-2637-4408-9185-3A95A2E4D4D4}" presName="parentLin" presStyleCnt="0"/>
      <dgm:spPr/>
    </dgm:pt>
    <dgm:pt modelId="{545F5493-E5D3-45CD-9407-AD3146FF5B66}" type="pres">
      <dgm:prSet presAssocID="{2CB7F8B1-2637-4408-9185-3A95A2E4D4D4}" presName="parentLeftMargin" presStyleLbl="node1" presStyleIdx="0" presStyleCnt="7"/>
      <dgm:spPr/>
      <dgm:t>
        <a:bodyPr/>
        <a:lstStyle/>
        <a:p>
          <a:endParaRPr lang="es-CO"/>
        </a:p>
      </dgm:t>
    </dgm:pt>
    <dgm:pt modelId="{E6E34545-7A70-45F5-AF30-5300FEAF0CB4}" type="pres">
      <dgm:prSet presAssocID="{2CB7F8B1-2637-4408-9185-3A95A2E4D4D4}" presName="parentText" presStyleLbl="node1" presStyleIdx="0" presStyleCnt="7">
        <dgm:presLayoutVars>
          <dgm:chMax val="0"/>
          <dgm:bulletEnabled val="1"/>
        </dgm:presLayoutVars>
      </dgm:prSet>
      <dgm:spPr/>
      <dgm:t>
        <a:bodyPr/>
        <a:lstStyle/>
        <a:p>
          <a:endParaRPr lang="es-CO"/>
        </a:p>
      </dgm:t>
    </dgm:pt>
    <dgm:pt modelId="{EF9B6E2C-EF0B-4D48-9074-55D69A90DE21}" type="pres">
      <dgm:prSet presAssocID="{2CB7F8B1-2637-4408-9185-3A95A2E4D4D4}" presName="negativeSpace" presStyleCnt="0"/>
      <dgm:spPr/>
    </dgm:pt>
    <dgm:pt modelId="{35D5CD7D-3A20-4EB8-B442-65E54571D39E}" type="pres">
      <dgm:prSet presAssocID="{2CB7F8B1-2637-4408-9185-3A95A2E4D4D4}" presName="childText" presStyleLbl="conFgAcc1" presStyleIdx="0" presStyleCnt="7" custLinFactNeighborX="210" custLinFactNeighborY="66562">
        <dgm:presLayoutVars>
          <dgm:bulletEnabled val="1"/>
        </dgm:presLayoutVars>
      </dgm:prSet>
      <dgm:spPr/>
      <dgm:t>
        <a:bodyPr/>
        <a:lstStyle/>
        <a:p>
          <a:endParaRPr lang="es-CO"/>
        </a:p>
      </dgm:t>
    </dgm:pt>
    <dgm:pt modelId="{AB83843B-19AA-4C45-ACB9-0772D543D28B}" type="pres">
      <dgm:prSet presAssocID="{1E2C00AA-92AD-4DFD-ADBE-9EE00E1BF72B}" presName="spaceBetweenRectangles" presStyleCnt="0"/>
      <dgm:spPr/>
    </dgm:pt>
    <dgm:pt modelId="{55019F05-739C-499C-85AD-7269005767A1}" type="pres">
      <dgm:prSet presAssocID="{8069E184-766F-4E8B-A1E8-51EDBCF8B787}" presName="parentLin" presStyleCnt="0"/>
      <dgm:spPr/>
    </dgm:pt>
    <dgm:pt modelId="{8FFBFEAB-4C29-43E1-9195-E019257224C0}" type="pres">
      <dgm:prSet presAssocID="{8069E184-766F-4E8B-A1E8-51EDBCF8B787}" presName="parentLeftMargin" presStyleLbl="node1" presStyleIdx="0" presStyleCnt="7"/>
      <dgm:spPr/>
      <dgm:t>
        <a:bodyPr/>
        <a:lstStyle/>
        <a:p>
          <a:endParaRPr lang="es-CO"/>
        </a:p>
      </dgm:t>
    </dgm:pt>
    <dgm:pt modelId="{C4175353-957F-4B0A-882A-9D65932C4C45}" type="pres">
      <dgm:prSet presAssocID="{8069E184-766F-4E8B-A1E8-51EDBCF8B787}" presName="parentText" presStyleLbl="node1" presStyleIdx="1" presStyleCnt="7" custLinFactNeighborX="7859" custLinFactNeighborY="9302">
        <dgm:presLayoutVars>
          <dgm:chMax val="0"/>
          <dgm:bulletEnabled val="1"/>
        </dgm:presLayoutVars>
      </dgm:prSet>
      <dgm:spPr/>
      <dgm:t>
        <a:bodyPr/>
        <a:lstStyle/>
        <a:p>
          <a:endParaRPr lang="es-CO"/>
        </a:p>
      </dgm:t>
    </dgm:pt>
    <dgm:pt modelId="{0862C50F-306A-4E6B-A23B-07B15ECDE9F7}" type="pres">
      <dgm:prSet presAssocID="{8069E184-766F-4E8B-A1E8-51EDBCF8B787}" presName="negativeSpace" presStyleCnt="0"/>
      <dgm:spPr/>
    </dgm:pt>
    <dgm:pt modelId="{BEC4ABD6-0E89-47BE-B95E-5D5D71B73DA1}" type="pres">
      <dgm:prSet presAssocID="{8069E184-766F-4E8B-A1E8-51EDBCF8B787}" presName="childText" presStyleLbl="conFgAcc1" presStyleIdx="1" presStyleCnt="7" custLinFactNeighborY="66562">
        <dgm:presLayoutVars>
          <dgm:bulletEnabled val="1"/>
        </dgm:presLayoutVars>
      </dgm:prSet>
      <dgm:spPr/>
      <dgm:t>
        <a:bodyPr/>
        <a:lstStyle/>
        <a:p>
          <a:endParaRPr lang="es-CO"/>
        </a:p>
      </dgm:t>
    </dgm:pt>
    <dgm:pt modelId="{BEB87FCE-F499-4870-8AB0-98F9F509D50E}" type="pres">
      <dgm:prSet presAssocID="{93F1D987-E557-4E03-8C29-D08B5E8AAD1B}" presName="spaceBetweenRectangles" presStyleCnt="0"/>
      <dgm:spPr/>
    </dgm:pt>
    <dgm:pt modelId="{3AA816E6-3A8D-45C3-B0AF-DCE6C0F7D52F}" type="pres">
      <dgm:prSet presAssocID="{717ECC8B-6813-4A27-9DC1-A0349E570257}" presName="parentLin" presStyleCnt="0"/>
      <dgm:spPr/>
    </dgm:pt>
    <dgm:pt modelId="{9702987D-0E97-487C-8CCC-50D92DF3BD3E}" type="pres">
      <dgm:prSet presAssocID="{717ECC8B-6813-4A27-9DC1-A0349E570257}" presName="parentLeftMargin" presStyleLbl="node1" presStyleIdx="1" presStyleCnt="7"/>
      <dgm:spPr/>
      <dgm:t>
        <a:bodyPr/>
        <a:lstStyle/>
        <a:p>
          <a:endParaRPr lang="es-CO"/>
        </a:p>
      </dgm:t>
    </dgm:pt>
    <dgm:pt modelId="{2F94551E-AD58-4389-A867-ACC7E854241D}" type="pres">
      <dgm:prSet presAssocID="{717ECC8B-6813-4A27-9DC1-A0349E570257}" presName="parentText" presStyleLbl="node1" presStyleIdx="2" presStyleCnt="7" custLinFactNeighborX="-3930" custLinFactNeighborY="9302">
        <dgm:presLayoutVars>
          <dgm:chMax val="0"/>
          <dgm:bulletEnabled val="1"/>
        </dgm:presLayoutVars>
      </dgm:prSet>
      <dgm:spPr/>
      <dgm:t>
        <a:bodyPr/>
        <a:lstStyle/>
        <a:p>
          <a:endParaRPr lang="es-CO"/>
        </a:p>
      </dgm:t>
    </dgm:pt>
    <dgm:pt modelId="{0B0D6F0B-4DEB-4B88-B257-B59830E60C59}" type="pres">
      <dgm:prSet presAssocID="{717ECC8B-6813-4A27-9DC1-A0349E570257}" presName="negativeSpace" presStyleCnt="0"/>
      <dgm:spPr/>
    </dgm:pt>
    <dgm:pt modelId="{3BC1BA34-3099-48F7-ADCC-C59CA8F05523}" type="pres">
      <dgm:prSet presAssocID="{717ECC8B-6813-4A27-9DC1-A0349E570257}" presName="childText" presStyleLbl="conFgAcc1" presStyleIdx="2" presStyleCnt="7" custScaleY="93432" custLinFactNeighborY="66561">
        <dgm:presLayoutVars>
          <dgm:bulletEnabled val="1"/>
        </dgm:presLayoutVars>
      </dgm:prSet>
      <dgm:spPr/>
      <dgm:t>
        <a:bodyPr/>
        <a:lstStyle/>
        <a:p>
          <a:endParaRPr lang="es-CO"/>
        </a:p>
      </dgm:t>
    </dgm:pt>
    <dgm:pt modelId="{ED98C6C5-10F9-43FD-B588-4DD8CA453F1D}" type="pres">
      <dgm:prSet presAssocID="{60E19195-CF68-47DE-9785-66C048977208}" presName="spaceBetweenRectangles" presStyleCnt="0"/>
      <dgm:spPr/>
    </dgm:pt>
    <dgm:pt modelId="{15A1C469-7C3A-4EBC-B23A-4CE4DD373580}" type="pres">
      <dgm:prSet presAssocID="{D67F9A5A-5E88-44A1-939C-135CE3AF4041}" presName="parentLin" presStyleCnt="0"/>
      <dgm:spPr/>
    </dgm:pt>
    <dgm:pt modelId="{3B8B29A2-8F27-4747-815F-4C192BC39EFB}" type="pres">
      <dgm:prSet presAssocID="{D67F9A5A-5E88-44A1-939C-135CE3AF4041}" presName="parentLeftMargin" presStyleLbl="node1" presStyleIdx="2" presStyleCnt="7"/>
      <dgm:spPr/>
      <dgm:t>
        <a:bodyPr/>
        <a:lstStyle/>
        <a:p>
          <a:endParaRPr lang="es-CO"/>
        </a:p>
      </dgm:t>
    </dgm:pt>
    <dgm:pt modelId="{514BAA5A-25A1-407B-9E98-4F585743FC17}" type="pres">
      <dgm:prSet presAssocID="{D67F9A5A-5E88-44A1-939C-135CE3AF4041}" presName="parentText" presStyleLbl="node1" presStyleIdx="3" presStyleCnt="7" custLinFactNeighborY="9302">
        <dgm:presLayoutVars>
          <dgm:chMax val="0"/>
          <dgm:bulletEnabled val="1"/>
        </dgm:presLayoutVars>
      </dgm:prSet>
      <dgm:spPr/>
      <dgm:t>
        <a:bodyPr/>
        <a:lstStyle/>
        <a:p>
          <a:endParaRPr lang="es-CO"/>
        </a:p>
      </dgm:t>
    </dgm:pt>
    <dgm:pt modelId="{584AD0D6-0EBE-40B3-A5EF-BEFBE1FDD233}" type="pres">
      <dgm:prSet presAssocID="{D67F9A5A-5E88-44A1-939C-135CE3AF4041}" presName="negativeSpace" presStyleCnt="0"/>
      <dgm:spPr/>
    </dgm:pt>
    <dgm:pt modelId="{06ACE6F8-0FA9-44AE-BA37-8718AB57D422}" type="pres">
      <dgm:prSet presAssocID="{D67F9A5A-5E88-44A1-939C-135CE3AF4041}" presName="childText" presStyleLbl="conFgAcc1" presStyleIdx="3" presStyleCnt="7" custLinFactY="571" custLinFactNeighborY="100000">
        <dgm:presLayoutVars>
          <dgm:bulletEnabled val="1"/>
        </dgm:presLayoutVars>
      </dgm:prSet>
      <dgm:spPr/>
      <dgm:t>
        <a:bodyPr/>
        <a:lstStyle/>
        <a:p>
          <a:endParaRPr lang="es-CO"/>
        </a:p>
      </dgm:t>
    </dgm:pt>
    <dgm:pt modelId="{728F8364-6B69-4FB1-8CEE-FE0453B48F74}" type="pres">
      <dgm:prSet presAssocID="{5865B6AA-9A9D-46ED-B85D-61C566F91B2B}" presName="spaceBetweenRectangles" presStyleCnt="0"/>
      <dgm:spPr/>
    </dgm:pt>
    <dgm:pt modelId="{2FED5211-A15F-4937-8626-A219A5AF8F6A}" type="pres">
      <dgm:prSet presAssocID="{CF4F553E-C1BC-4366-8D1F-2538C739F34D}" presName="parentLin" presStyleCnt="0"/>
      <dgm:spPr/>
    </dgm:pt>
    <dgm:pt modelId="{96E24B0A-8F37-4257-B7B3-645FB1DA6A85}" type="pres">
      <dgm:prSet presAssocID="{CF4F553E-C1BC-4366-8D1F-2538C739F34D}" presName="parentLeftMargin" presStyleLbl="node1" presStyleIdx="3" presStyleCnt="7"/>
      <dgm:spPr/>
      <dgm:t>
        <a:bodyPr/>
        <a:lstStyle/>
        <a:p>
          <a:endParaRPr lang="es-CO"/>
        </a:p>
      </dgm:t>
    </dgm:pt>
    <dgm:pt modelId="{72C2FA48-4513-4CD5-8267-CAFA222E040F}" type="pres">
      <dgm:prSet presAssocID="{CF4F553E-C1BC-4366-8D1F-2538C739F34D}" presName="parentText" presStyleLbl="node1" presStyleIdx="4" presStyleCnt="7" custLinFactNeighborX="-3930" custLinFactNeighborY="15503">
        <dgm:presLayoutVars>
          <dgm:chMax val="0"/>
          <dgm:bulletEnabled val="1"/>
        </dgm:presLayoutVars>
      </dgm:prSet>
      <dgm:spPr/>
      <dgm:t>
        <a:bodyPr/>
        <a:lstStyle/>
        <a:p>
          <a:endParaRPr lang="es-CO"/>
        </a:p>
      </dgm:t>
    </dgm:pt>
    <dgm:pt modelId="{C5574D53-E5B2-4961-BC19-B9AEEE8D8A74}" type="pres">
      <dgm:prSet presAssocID="{CF4F553E-C1BC-4366-8D1F-2538C739F34D}" presName="negativeSpace" presStyleCnt="0"/>
      <dgm:spPr/>
    </dgm:pt>
    <dgm:pt modelId="{4EFCDA67-9C44-44DD-A910-D775D3C6B542}" type="pres">
      <dgm:prSet presAssocID="{CF4F553E-C1BC-4366-8D1F-2538C739F34D}" presName="childText" presStyleLbl="conFgAcc1" presStyleIdx="4" presStyleCnt="7" custScaleY="87228" custLinFactNeighborY="79873">
        <dgm:presLayoutVars>
          <dgm:bulletEnabled val="1"/>
        </dgm:presLayoutVars>
      </dgm:prSet>
      <dgm:spPr/>
      <dgm:t>
        <a:bodyPr/>
        <a:lstStyle/>
        <a:p>
          <a:endParaRPr lang="es-CO"/>
        </a:p>
      </dgm:t>
    </dgm:pt>
    <dgm:pt modelId="{44903029-1598-44FF-927B-4388D5E8763C}" type="pres">
      <dgm:prSet presAssocID="{94558B0E-E006-4B59-8C83-CEE5060F8235}" presName="spaceBetweenRectangles" presStyleCnt="0"/>
      <dgm:spPr/>
    </dgm:pt>
    <dgm:pt modelId="{86EE8AB6-545B-4020-AEC6-19F34F74D919}" type="pres">
      <dgm:prSet presAssocID="{0E652C00-4F5E-4225-B0DE-1E16E467F052}" presName="parentLin" presStyleCnt="0"/>
      <dgm:spPr/>
    </dgm:pt>
    <dgm:pt modelId="{C7C02459-324F-4CBA-B9A7-D10266029FAC}" type="pres">
      <dgm:prSet presAssocID="{0E652C00-4F5E-4225-B0DE-1E16E467F052}" presName="parentLeftMargin" presStyleLbl="node1" presStyleIdx="4" presStyleCnt="7"/>
      <dgm:spPr/>
      <dgm:t>
        <a:bodyPr/>
        <a:lstStyle/>
        <a:p>
          <a:endParaRPr lang="es-CO"/>
        </a:p>
      </dgm:t>
    </dgm:pt>
    <dgm:pt modelId="{4E9F94DE-8CF1-4FE7-9A6B-53CB416743FC}" type="pres">
      <dgm:prSet presAssocID="{0E652C00-4F5E-4225-B0DE-1E16E467F052}" presName="parentText" presStyleLbl="node1" presStyleIdx="5" presStyleCnt="7" custLinFactNeighborY="12402">
        <dgm:presLayoutVars>
          <dgm:chMax val="0"/>
          <dgm:bulletEnabled val="1"/>
        </dgm:presLayoutVars>
      </dgm:prSet>
      <dgm:spPr/>
      <dgm:t>
        <a:bodyPr/>
        <a:lstStyle/>
        <a:p>
          <a:endParaRPr lang="es-CO"/>
        </a:p>
      </dgm:t>
    </dgm:pt>
    <dgm:pt modelId="{DD8C64AD-F0AB-4DAF-BD3D-6848B3517AE4}" type="pres">
      <dgm:prSet presAssocID="{0E652C00-4F5E-4225-B0DE-1E16E467F052}" presName="negativeSpace" presStyleCnt="0"/>
      <dgm:spPr/>
    </dgm:pt>
    <dgm:pt modelId="{FA8C06B1-BAA1-4827-A601-D14B18466DB6}" type="pres">
      <dgm:prSet presAssocID="{0E652C00-4F5E-4225-B0DE-1E16E467F052}" presName="childText" presStyleLbl="conFgAcc1" presStyleIdx="5" presStyleCnt="7" custLinFactNeighborY="66562">
        <dgm:presLayoutVars>
          <dgm:bulletEnabled val="1"/>
        </dgm:presLayoutVars>
      </dgm:prSet>
      <dgm:spPr/>
      <dgm:t>
        <a:bodyPr/>
        <a:lstStyle/>
        <a:p>
          <a:endParaRPr lang="es-CO"/>
        </a:p>
      </dgm:t>
    </dgm:pt>
    <dgm:pt modelId="{D62CC520-BE4A-45F5-85CF-6F1FF6479E7B}" type="pres">
      <dgm:prSet presAssocID="{49049186-C28C-4B3F-A75E-A3310F719D8A}" presName="spaceBetweenRectangles" presStyleCnt="0"/>
      <dgm:spPr/>
    </dgm:pt>
    <dgm:pt modelId="{0ACFCED0-6DBF-47C9-BEFF-1C22DE7DB9F3}" type="pres">
      <dgm:prSet presAssocID="{38D6ECF3-9DC0-4FA5-AA85-AE678086D86F}" presName="parentLin" presStyleCnt="0"/>
      <dgm:spPr/>
    </dgm:pt>
    <dgm:pt modelId="{A03587EF-2C72-4284-B879-B71BE0640BA4}" type="pres">
      <dgm:prSet presAssocID="{38D6ECF3-9DC0-4FA5-AA85-AE678086D86F}" presName="parentLeftMargin" presStyleLbl="node1" presStyleIdx="5" presStyleCnt="7"/>
      <dgm:spPr/>
      <dgm:t>
        <a:bodyPr/>
        <a:lstStyle/>
        <a:p>
          <a:endParaRPr lang="es-CO"/>
        </a:p>
      </dgm:t>
    </dgm:pt>
    <dgm:pt modelId="{0BB363C2-1000-4D63-89E1-75C121258685}" type="pres">
      <dgm:prSet presAssocID="{38D6ECF3-9DC0-4FA5-AA85-AE678086D86F}" presName="parentText" presStyleLbl="node1" presStyleIdx="6" presStyleCnt="7" custLinFactNeighborX="3930" custLinFactNeighborY="12402">
        <dgm:presLayoutVars>
          <dgm:chMax val="0"/>
          <dgm:bulletEnabled val="1"/>
        </dgm:presLayoutVars>
      </dgm:prSet>
      <dgm:spPr/>
      <dgm:t>
        <a:bodyPr/>
        <a:lstStyle/>
        <a:p>
          <a:endParaRPr lang="es-CO"/>
        </a:p>
      </dgm:t>
    </dgm:pt>
    <dgm:pt modelId="{C9B2B30D-0668-43BB-8909-432202A9EDB4}" type="pres">
      <dgm:prSet presAssocID="{38D6ECF3-9DC0-4FA5-AA85-AE678086D86F}" presName="negativeSpace" presStyleCnt="0"/>
      <dgm:spPr/>
    </dgm:pt>
    <dgm:pt modelId="{77262FC2-D56C-47EC-A6D3-390D5DF0E708}" type="pres">
      <dgm:prSet presAssocID="{38D6ECF3-9DC0-4FA5-AA85-AE678086D86F}" presName="childText" presStyleLbl="conFgAcc1" presStyleIdx="6" presStyleCnt="7" custLinFactNeighborY="19481">
        <dgm:presLayoutVars>
          <dgm:bulletEnabled val="1"/>
        </dgm:presLayoutVars>
      </dgm:prSet>
      <dgm:spPr/>
      <dgm:t>
        <a:bodyPr/>
        <a:lstStyle/>
        <a:p>
          <a:endParaRPr lang="es-CO"/>
        </a:p>
      </dgm:t>
    </dgm:pt>
  </dgm:ptLst>
  <dgm:cxnLst>
    <dgm:cxn modelId="{67B9198E-5C25-4F67-B9CB-41843459D987}" type="presOf" srcId="{C8F6D009-A118-4555-A677-CBA61BF6F0D5}" destId="{BEC4ABD6-0E89-47BE-B95E-5D5D71B73DA1}" srcOrd="0" destOrd="2" presId="urn:microsoft.com/office/officeart/2005/8/layout/list1"/>
    <dgm:cxn modelId="{A43DF155-EDED-4348-8849-3FB54F8752F4}" srcId="{0E652C00-4F5E-4225-B0DE-1E16E467F052}" destId="{FDC96EDD-2D2E-424F-9793-6C67FBB810DD}" srcOrd="0" destOrd="0" parTransId="{C0F088F2-D816-422B-A598-8465D4C16265}" sibTransId="{D85BC74A-2C14-4596-B306-9B50E9FDF986}"/>
    <dgm:cxn modelId="{B2CEC7D1-0EF3-43E8-A8C4-CA91F9F8B2C6}" srcId="{717ECC8B-6813-4A27-9DC1-A0349E570257}" destId="{320F87EC-CED1-4210-8A86-B8F3B4014BD7}" srcOrd="2" destOrd="0" parTransId="{3E66B59C-1F4A-4068-B805-1D0FD9DF5EB9}" sibTransId="{9C227A2C-DB8C-4F82-9033-31A1665D63A3}"/>
    <dgm:cxn modelId="{39949B06-98CA-426A-A4A6-EA0210D2BAFD}" type="presOf" srcId="{DCD48D7A-4B03-4423-8CB5-5C5D79405805}" destId="{1DEF4F99-0D10-4E54-A0BF-F9524F830250}" srcOrd="0" destOrd="0" presId="urn:microsoft.com/office/officeart/2005/8/layout/list1"/>
    <dgm:cxn modelId="{53E3005D-DDEB-4AC2-998E-187B375B14B2}" type="presOf" srcId="{4E33CAE3-BFA7-460A-ADA1-9740AF500CD1}" destId="{BEC4ABD6-0E89-47BE-B95E-5D5D71B73DA1}" srcOrd="0" destOrd="0" presId="urn:microsoft.com/office/officeart/2005/8/layout/list1"/>
    <dgm:cxn modelId="{F5B463A9-1C63-49AF-836D-039CF3C3D222}" type="presOf" srcId="{CF379588-8D99-446E-9DA3-7D31B1AC5467}" destId="{06ACE6F8-0FA9-44AE-BA37-8718AB57D422}" srcOrd="0" destOrd="0" presId="urn:microsoft.com/office/officeart/2005/8/layout/list1"/>
    <dgm:cxn modelId="{3C68E3D5-A553-46EE-8B80-FB51032E4800}" type="presOf" srcId="{2CB7F8B1-2637-4408-9185-3A95A2E4D4D4}" destId="{545F5493-E5D3-45CD-9407-AD3146FF5B66}" srcOrd="0" destOrd="0" presId="urn:microsoft.com/office/officeart/2005/8/layout/list1"/>
    <dgm:cxn modelId="{10D3294F-F4FE-4252-AA72-A2630A60CBB1}" type="presOf" srcId="{CF4F553E-C1BC-4366-8D1F-2538C739F34D}" destId="{72C2FA48-4513-4CD5-8267-CAFA222E040F}" srcOrd="1" destOrd="0" presId="urn:microsoft.com/office/officeart/2005/8/layout/list1"/>
    <dgm:cxn modelId="{6E3F353F-69A6-470A-90DF-68C45401EC8C}" type="presOf" srcId="{CF4F553E-C1BC-4366-8D1F-2538C739F34D}" destId="{96E24B0A-8F37-4257-B7B3-645FB1DA6A85}" srcOrd="0" destOrd="0" presId="urn:microsoft.com/office/officeart/2005/8/layout/list1"/>
    <dgm:cxn modelId="{56BF2655-C497-4B6B-B54F-A5D6AF560C8B}" type="presOf" srcId="{6632AE42-4A3F-47A4-991F-05B67D9E15A4}" destId="{FA8C06B1-BAA1-4827-A601-D14B18466DB6}" srcOrd="0" destOrd="1" presId="urn:microsoft.com/office/officeart/2005/8/layout/list1"/>
    <dgm:cxn modelId="{C0D90BEF-14F4-437B-ACE6-480F7ECC25D2}" type="presOf" srcId="{38D6ECF3-9DC0-4FA5-AA85-AE678086D86F}" destId="{0BB363C2-1000-4D63-89E1-75C121258685}" srcOrd="1" destOrd="0" presId="urn:microsoft.com/office/officeart/2005/8/layout/list1"/>
    <dgm:cxn modelId="{904368FD-DC32-48DB-BD7A-883A171FA293}" type="presOf" srcId="{FFA71FF0-2ACD-4163-B043-1EB367B6C2B1}" destId="{BEC4ABD6-0E89-47BE-B95E-5D5D71B73DA1}" srcOrd="0" destOrd="3" presId="urn:microsoft.com/office/officeart/2005/8/layout/list1"/>
    <dgm:cxn modelId="{DF270C1B-8DAC-4DC2-9C2B-404524166343}" srcId="{DCD48D7A-4B03-4423-8CB5-5C5D79405805}" destId="{2CB7F8B1-2637-4408-9185-3A95A2E4D4D4}" srcOrd="0" destOrd="0" parTransId="{64144A9E-10F1-4862-BFC7-09D5896ACB2E}" sibTransId="{1E2C00AA-92AD-4DFD-ADBE-9EE00E1BF72B}"/>
    <dgm:cxn modelId="{B6A3FAA2-72B7-4EDF-9F2B-07756CCFD145}" type="presOf" srcId="{0C7E1392-1B2E-4473-98A3-7DB95B0F3E41}" destId="{3BC1BA34-3099-48F7-ADCC-C59CA8F05523}" srcOrd="0" destOrd="3" presId="urn:microsoft.com/office/officeart/2005/8/layout/list1"/>
    <dgm:cxn modelId="{6C6EB5FC-FF88-485A-AB17-1DEBD14B1B4D}" srcId="{717ECC8B-6813-4A27-9DC1-A0349E570257}" destId="{34106E7C-5D09-4727-92DE-E55E74AC51EE}" srcOrd="4" destOrd="0" parTransId="{9975E2E8-9436-4F43-A130-25EADB8F15E6}" sibTransId="{55FD3231-A594-44A3-9758-E80BFF642EBF}"/>
    <dgm:cxn modelId="{390B20E6-A9D0-40A0-91E1-C0FE58040D6E}" type="presOf" srcId="{260FD557-A6C6-4FE3-8993-4A56E5810063}" destId="{35D5CD7D-3A20-4EB8-B442-65E54571D39E}" srcOrd="0" destOrd="3" presId="urn:microsoft.com/office/officeart/2005/8/layout/list1"/>
    <dgm:cxn modelId="{B83F70F1-0D48-4D91-8D66-89823BD64B2E}" type="presOf" srcId="{0E652C00-4F5E-4225-B0DE-1E16E467F052}" destId="{C7C02459-324F-4CBA-B9A7-D10266029FAC}" srcOrd="0" destOrd="0" presId="urn:microsoft.com/office/officeart/2005/8/layout/list1"/>
    <dgm:cxn modelId="{A8694B9B-DC05-4BB0-A409-CBB61FB7F639}" srcId="{2CB7F8B1-2637-4408-9185-3A95A2E4D4D4}" destId="{789B5BC8-288B-4DDA-AB25-039F66BEA3B1}" srcOrd="1" destOrd="0" parTransId="{20DF2F84-B159-462C-A073-B863B19CCFA9}" sibTransId="{F75FF99A-F150-48D0-B60B-5CB30D5A0E5A}"/>
    <dgm:cxn modelId="{C7759BAB-9FB4-42A6-99DA-5E5775983911}" type="presOf" srcId="{C14DAE80-C9AD-4DF2-AB00-76A03871C660}" destId="{4EFCDA67-9C44-44DD-A910-D775D3C6B542}" srcOrd="0" destOrd="0" presId="urn:microsoft.com/office/officeart/2005/8/layout/list1"/>
    <dgm:cxn modelId="{AE5988E1-7C16-4B0A-ABF6-7C82ABA26687}" srcId="{2CB7F8B1-2637-4408-9185-3A95A2E4D4D4}" destId="{260FD557-A6C6-4FE3-8993-4A56E5810063}" srcOrd="3" destOrd="0" parTransId="{99DC8CBA-2F58-4241-815F-B0348FB0A095}" sibTransId="{F96C925A-00E1-4DCD-9FAA-8558FB848EF6}"/>
    <dgm:cxn modelId="{A2827875-87B0-4C3D-9E40-622962BC691D}" srcId="{DCD48D7A-4B03-4423-8CB5-5C5D79405805}" destId="{8069E184-766F-4E8B-A1E8-51EDBCF8B787}" srcOrd="1" destOrd="0" parTransId="{F64789F9-D1CE-4AFA-889E-41DC5016CFAB}" sibTransId="{93F1D987-E557-4E03-8C29-D08B5E8AAD1B}"/>
    <dgm:cxn modelId="{72240C85-9D5C-458C-B319-EA4B04B6FA8A}" srcId="{D67F9A5A-5E88-44A1-939C-135CE3AF4041}" destId="{51776FAA-A67F-43C9-93A9-09460B1195D0}" srcOrd="2" destOrd="0" parTransId="{F49DC0A9-8665-4ADA-A379-AC107454A3ED}" sibTransId="{C8B4DFF5-5087-4292-AE4B-32507D166EBF}"/>
    <dgm:cxn modelId="{6E1DD283-6A02-4C7B-967E-43E4F2241590}" srcId="{2CB7F8B1-2637-4408-9185-3A95A2E4D4D4}" destId="{D49A736D-D090-4C3F-B7C8-90E12189F4E6}" srcOrd="0" destOrd="0" parTransId="{6CB8211D-3027-42B8-8E1D-7F7CC0C2C2AF}" sibTransId="{085597EB-8A00-4F32-B9FE-6AE8F6AD66DB}"/>
    <dgm:cxn modelId="{86BCD402-AC25-4EFC-9A1D-FA632AC7B6B7}" type="presOf" srcId="{D67F9A5A-5E88-44A1-939C-135CE3AF4041}" destId="{514BAA5A-25A1-407B-9E98-4F585743FC17}" srcOrd="1" destOrd="0" presId="urn:microsoft.com/office/officeart/2005/8/layout/list1"/>
    <dgm:cxn modelId="{DB12D2DB-01C4-4C72-B613-D8E0FA85016F}" type="presOf" srcId="{D67F9A5A-5E88-44A1-939C-135CE3AF4041}" destId="{3B8B29A2-8F27-4747-815F-4C192BC39EFB}" srcOrd="0" destOrd="0" presId="urn:microsoft.com/office/officeart/2005/8/layout/list1"/>
    <dgm:cxn modelId="{23E9C680-B431-4473-9AF5-E1D6CFC8BC2E}" type="presOf" srcId="{98B28FD7-1DA8-4B1D-A743-BD64C0AAE85A}" destId="{35D5CD7D-3A20-4EB8-B442-65E54571D39E}" srcOrd="0" destOrd="2" presId="urn:microsoft.com/office/officeart/2005/8/layout/list1"/>
    <dgm:cxn modelId="{09C94807-2443-4E06-A6A2-8ACA048AF36F}" type="presOf" srcId="{0E652C00-4F5E-4225-B0DE-1E16E467F052}" destId="{4E9F94DE-8CF1-4FE7-9A6B-53CB416743FC}" srcOrd="1" destOrd="0" presId="urn:microsoft.com/office/officeart/2005/8/layout/list1"/>
    <dgm:cxn modelId="{228A001C-DFEF-4BA8-8945-6B052FD3DB06}" srcId="{DCD48D7A-4B03-4423-8CB5-5C5D79405805}" destId="{38D6ECF3-9DC0-4FA5-AA85-AE678086D86F}" srcOrd="6" destOrd="0" parTransId="{CA07B11D-A281-4474-956D-CE017D55096D}" sibTransId="{23F1DCF5-3AF5-46F5-8EBA-1B227FFDA68A}"/>
    <dgm:cxn modelId="{FAE50C2E-D4BD-46F3-ACBD-9DE02637A7D6}" srcId="{CF4F553E-C1BC-4366-8D1F-2538C739F34D}" destId="{C14DAE80-C9AD-4DF2-AB00-76A03871C660}" srcOrd="0" destOrd="0" parTransId="{1B35EC25-3A5D-44C3-8EC6-1F67B5E94F65}" sibTransId="{EB3C29DE-5BFD-45F2-B15E-ED5B03F68740}"/>
    <dgm:cxn modelId="{49B31584-FEF4-4442-B336-882A9C197EAC}" type="presOf" srcId="{92E8A65F-F99F-488E-AF0A-565C72278797}" destId="{77262FC2-D56C-47EC-A6D3-390D5DF0E708}" srcOrd="0" destOrd="1" presId="urn:microsoft.com/office/officeart/2005/8/layout/list1"/>
    <dgm:cxn modelId="{CBF95272-9C66-408A-9CF3-C7F12DD60BBE}" srcId="{CF4F553E-C1BC-4366-8D1F-2538C739F34D}" destId="{2DDC3C6B-EB89-41BC-9626-2C8602AFD180}" srcOrd="2" destOrd="0" parTransId="{8CA01F60-749A-4F13-A5F9-52959A1E5ACD}" sibTransId="{4EF9A5D6-D9ED-4637-A11E-A0AF0603FCE7}"/>
    <dgm:cxn modelId="{64B9461D-EAC6-4AD6-8946-7E802054283C}" srcId="{D67F9A5A-5E88-44A1-939C-135CE3AF4041}" destId="{CF379588-8D99-446E-9DA3-7D31B1AC5467}" srcOrd="0" destOrd="0" parTransId="{C53496FF-16AA-4B86-9A97-C210D3425615}" sibTransId="{FA04A515-77A5-47E1-9A21-427002F75BBD}"/>
    <dgm:cxn modelId="{A78FA5E5-A2BA-4B5D-B58A-F79B8B58EBA0}" type="presOf" srcId="{2DDC3C6B-EB89-41BC-9626-2C8602AFD180}" destId="{4EFCDA67-9C44-44DD-A910-D775D3C6B542}" srcOrd="0" destOrd="2" presId="urn:microsoft.com/office/officeart/2005/8/layout/list1"/>
    <dgm:cxn modelId="{01DF30FD-85F5-4932-8A85-620FE2B1C5CA}" type="presOf" srcId="{38D6ECF3-9DC0-4FA5-AA85-AE678086D86F}" destId="{A03587EF-2C72-4284-B879-B71BE0640BA4}" srcOrd="0" destOrd="0" presId="urn:microsoft.com/office/officeart/2005/8/layout/list1"/>
    <dgm:cxn modelId="{C57E6554-2260-4CA8-9E7D-8591D135E53F}" srcId="{2CB7F8B1-2637-4408-9185-3A95A2E4D4D4}" destId="{98B28FD7-1DA8-4B1D-A743-BD64C0AAE85A}" srcOrd="2" destOrd="0" parTransId="{6A5ADD14-5B36-4C8F-9B65-6460DDCE482E}" sibTransId="{55643889-0069-4635-8EFF-361433B6492D}"/>
    <dgm:cxn modelId="{62C6A6A5-51AF-43F3-B103-5345821FAFEE}" srcId="{0E652C00-4F5E-4225-B0DE-1E16E467F052}" destId="{E9D3C62B-362B-44C9-A42A-154B9DBAE91C}" srcOrd="2" destOrd="0" parTransId="{C9AEF7BE-B561-478B-BAC4-CA5215113050}" sibTransId="{FFF495EB-AA84-4FB0-A607-B67EEC28EFF6}"/>
    <dgm:cxn modelId="{91767749-E65F-449F-BD07-C9B78444673B}" type="presOf" srcId="{8069E184-766F-4E8B-A1E8-51EDBCF8B787}" destId="{C4175353-957F-4B0A-882A-9D65932C4C45}" srcOrd="1" destOrd="0" presId="urn:microsoft.com/office/officeart/2005/8/layout/list1"/>
    <dgm:cxn modelId="{4C31F452-932E-4B3C-A24D-BB317566F188}" type="presOf" srcId="{08ED7DEB-8B98-40A9-9699-ACCFB829DBE2}" destId="{BEC4ABD6-0E89-47BE-B95E-5D5D71B73DA1}" srcOrd="0" destOrd="1" presId="urn:microsoft.com/office/officeart/2005/8/layout/list1"/>
    <dgm:cxn modelId="{E56EA914-32FC-4F01-AE21-F02AF3BAD451}" srcId="{DCD48D7A-4B03-4423-8CB5-5C5D79405805}" destId="{D67F9A5A-5E88-44A1-939C-135CE3AF4041}" srcOrd="3" destOrd="0" parTransId="{147BBB2B-EBFD-43A6-B289-2DA32B306280}" sibTransId="{5865B6AA-9A9D-46ED-B85D-61C566F91B2B}"/>
    <dgm:cxn modelId="{3673614D-FB3D-4D84-B4D5-C1C1FEB93DC6}" srcId="{D67F9A5A-5E88-44A1-939C-135CE3AF4041}" destId="{477C0414-2F64-47A3-9675-FE2E4F8C4A83}" srcOrd="3" destOrd="0" parTransId="{211F0972-F335-42CF-8898-D6AD2F24BDF4}" sibTransId="{8249E61B-7B06-45EC-87B1-4624BFB202FC}"/>
    <dgm:cxn modelId="{44A4FD8C-B715-4763-9E06-4EBC7F129D51}" srcId="{CF4F553E-C1BC-4366-8D1F-2538C739F34D}" destId="{FB36F50F-332B-41E1-B818-61C37228C5CE}" srcOrd="1" destOrd="0" parTransId="{1B402964-486C-4D88-B25B-BFBD3B7CB725}" sibTransId="{2F60FF59-EE81-4035-BCD0-A1A526D6233D}"/>
    <dgm:cxn modelId="{F617155A-07A4-40C6-B9E5-6E820D5C2875}" srcId="{38D6ECF3-9DC0-4FA5-AA85-AE678086D86F}" destId="{29647C36-AD56-480A-B274-AFD85B8257AC}" srcOrd="2" destOrd="0" parTransId="{4CAE2BE9-B466-4310-88AB-C78BF23B7371}" sibTransId="{8B89DDF0-7CED-46E8-8F61-0B17466698FF}"/>
    <dgm:cxn modelId="{3BF7423E-3DB0-4A87-A18C-2FC41867B2B4}" srcId="{8069E184-766F-4E8B-A1E8-51EDBCF8B787}" destId="{4E33CAE3-BFA7-460A-ADA1-9740AF500CD1}" srcOrd="0" destOrd="0" parTransId="{9DB4B8DC-C792-4F88-B9F0-3F8C466B68ED}" sibTransId="{4C4701A6-649F-4B75-8728-83D55A5A5663}"/>
    <dgm:cxn modelId="{0CAB92AF-DA12-4A69-B592-C211B1603E46}" type="presOf" srcId="{F2356AF9-BEEF-4B44-8D11-6960D17AF916}" destId="{06ACE6F8-0FA9-44AE-BA37-8718AB57D422}" srcOrd="0" destOrd="1" presId="urn:microsoft.com/office/officeart/2005/8/layout/list1"/>
    <dgm:cxn modelId="{9515F576-512B-4C41-9F47-3A4D09823602}" type="presOf" srcId="{FDC96EDD-2D2E-424F-9793-6C67FBB810DD}" destId="{FA8C06B1-BAA1-4827-A601-D14B18466DB6}" srcOrd="0" destOrd="0" presId="urn:microsoft.com/office/officeart/2005/8/layout/list1"/>
    <dgm:cxn modelId="{E7A50992-9030-47C1-8E52-A2B896656A51}" type="presOf" srcId="{34106E7C-5D09-4727-92DE-E55E74AC51EE}" destId="{3BC1BA34-3099-48F7-ADCC-C59CA8F05523}" srcOrd="0" destOrd="4" presId="urn:microsoft.com/office/officeart/2005/8/layout/list1"/>
    <dgm:cxn modelId="{3F409E34-BFAE-45FE-A027-0ABAC99B8A84}" srcId="{38D6ECF3-9DC0-4FA5-AA85-AE678086D86F}" destId="{92E8A65F-F99F-488E-AF0A-565C72278797}" srcOrd="1" destOrd="0" parTransId="{66E38FC8-C18A-470F-A205-AE2365A9DE78}" sibTransId="{B79C7341-D380-4E6F-A6A3-3F12A56CC081}"/>
    <dgm:cxn modelId="{E88658A0-3BDE-454E-A794-8505E55DC105}" srcId="{DCD48D7A-4B03-4423-8CB5-5C5D79405805}" destId="{CF4F553E-C1BC-4366-8D1F-2538C739F34D}" srcOrd="4" destOrd="0" parTransId="{87729DE7-2820-4664-B237-4A95FE1E2F12}" sibTransId="{94558B0E-E006-4B59-8C83-CEE5060F8235}"/>
    <dgm:cxn modelId="{14F3064A-33D5-4A50-A94F-22EB976BA100}" type="presOf" srcId="{789B5BC8-288B-4DDA-AB25-039F66BEA3B1}" destId="{35D5CD7D-3A20-4EB8-B442-65E54571D39E}" srcOrd="0" destOrd="1" presId="urn:microsoft.com/office/officeart/2005/8/layout/list1"/>
    <dgm:cxn modelId="{66F80349-2184-4386-B9D3-B0DFF876CB84}" srcId="{0E652C00-4F5E-4225-B0DE-1E16E467F052}" destId="{6632AE42-4A3F-47A4-991F-05B67D9E15A4}" srcOrd="1" destOrd="0" parTransId="{EA24CD28-DA30-489E-812A-8D006AD804E2}" sibTransId="{413A0DEC-0431-4D0A-9CF6-9F28DD448962}"/>
    <dgm:cxn modelId="{AF2C1DF1-0917-4A12-AD82-87034F4AA6BD}" srcId="{717ECC8B-6813-4A27-9DC1-A0349E570257}" destId="{4A7800C9-7D3D-4FD3-A0C8-055EA574631C}" srcOrd="1" destOrd="0" parTransId="{E88C88D6-C647-44AC-8F34-1CDDF9D56EAE}" sibTransId="{011E79F5-D3D2-430D-AB83-E364AA563D3C}"/>
    <dgm:cxn modelId="{ABA36423-4ADF-4BC2-B9D4-4551354C1F10}" srcId="{DCD48D7A-4B03-4423-8CB5-5C5D79405805}" destId="{0E652C00-4F5E-4225-B0DE-1E16E467F052}" srcOrd="5" destOrd="0" parTransId="{6B4BA892-C7B2-40DA-97EE-3611027033ED}" sibTransId="{49049186-C28C-4B3F-A75E-A3310F719D8A}"/>
    <dgm:cxn modelId="{794DEFC0-78A8-4CCF-9C86-48F2FE94417F}" type="presOf" srcId="{90932CD4-98AF-4D20-B3A5-3F4217DAB33C}" destId="{3BC1BA34-3099-48F7-ADCC-C59CA8F05523}" srcOrd="0" destOrd="0" presId="urn:microsoft.com/office/officeart/2005/8/layout/list1"/>
    <dgm:cxn modelId="{D226197F-CE6B-4E8C-8CDE-97726899C8AD}" type="presOf" srcId="{FB36F50F-332B-41E1-B818-61C37228C5CE}" destId="{4EFCDA67-9C44-44DD-A910-D775D3C6B542}" srcOrd="0" destOrd="1" presId="urn:microsoft.com/office/officeart/2005/8/layout/list1"/>
    <dgm:cxn modelId="{5B0414C2-1728-459D-B4A9-EB7A43C62996}" type="presOf" srcId="{717ECC8B-6813-4A27-9DC1-A0349E570257}" destId="{9702987D-0E97-487C-8CCC-50D92DF3BD3E}" srcOrd="0" destOrd="0" presId="urn:microsoft.com/office/officeart/2005/8/layout/list1"/>
    <dgm:cxn modelId="{478F5893-B289-4B36-A04A-A02DEA40ACC3}" srcId="{8069E184-766F-4E8B-A1E8-51EDBCF8B787}" destId="{FFA71FF0-2ACD-4163-B043-1EB367B6C2B1}" srcOrd="3" destOrd="0" parTransId="{201802FC-6167-42F1-933E-394845600453}" sibTransId="{B39A6FB6-B160-47AD-A274-EF0DD243C32D}"/>
    <dgm:cxn modelId="{E923423D-189A-42D5-94FC-8E1EFC60C632}" type="presOf" srcId="{D49A736D-D090-4C3F-B7C8-90E12189F4E6}" destId="{35D5CD7D-3A20-4EB8-B442-65E54571D39E}" srcOrd="0" destOrd="0" presId="urn:microsoft.com/office/officeart/2005/8/layout/list1"/>
    <dgm:cxn modelId="{31AA144C-E5AF-41D8-8CB7-8A2D48F310D0}" type="presOf" srcId="{51776FAA-A67F-43C9-93A9-09460B1195D0}" destId="{06ACE6F8-0FA9-44AE-BA37-8718AB57D422}" srcOrd="0" destOrd="2" presId="urn:microsoft.com/office/officeart/2005/8/layout/list1"/>
    <dgm:cxn modelId="{B7FD2BA0-B80B-4666-86AB-099B7EA06341}" type="presOf" srcId="{E9D3C62B-362B-44C9-A42A-154B9DBAE91C}" destId="{FA8C06B1-BAA1-4827-A601-D14B18466DB6}" srcOrd="0" destOrd="2" presId="urn:microsoft.com/office/officeart/2005/8/layout/list1"/>
    <dgm:cxn modelId="{5EFBE1C5-BAFA-4A4F-97DC-DCEC94D3930E}" type="presOf" srcId="{7AD3D970-693A-46CB-93F2-8719BB4A2138}" destId="{77262FC2-D56C-47EC-A6D3-390D5DF0E708}" srcOrd="0" destOrd="0" presId="urn:microsoft.com/office/officeart/2005/8/layout/list1"/>
    <dgm:cxn modelId="{F0618CD4-2AC3-47D0-8F11-BACCD701AD92}" type="presOf" srcId="{717ECC8B-6813-4A27-9DC1-A0349E570257}" destId="{2F94551E-AD58-4389-A867-ACC7E854241D}" srcOrd="1" destOrd="0" presId="urn:microsoft.com/office/officeart/2005/8/layout/list1"/>
    <dgm:cxn modelId="{48FD79B7-0A80-4168-B74D-E45585C648D8}" srcId="{DCD48D7A-4B03-4423-8CB5-5C5D79405805}" destId="{717ECC8B-6813-4A27-9DC1-A0349E570257}" srcOrd="2" destOrd="0" parTransId="{D945DCAA-29DE-415E-9EC0-2EA9CDBA637F}" sibTransId="{60E19195-CF68-47DE-9785-66C048977208}"/>
    <dgm:cxn modelId="{21FF54B0-7061-409D-AA77-9C011DC7E50B}" srcId="{717ECC8B-6813-4A27-9DC1-A0349E570257}" destId="{0C7E1392-1B2E-4473-98A3-7DB95B0F3E41}" srcOrd="3" destOrd="0" parTransId="{1BB85BBF-AE3C-4053-94E1-A07AA9D27118}" sibTransId="{170804D9-020B-4492-BDDC-2864E2B9B088}"/>
    <dgm:cxn modelId="{81798117-7F32-4512-A9BE-FB15A365DCF2}" type="presOf" srcId="{477C0414-2F64-47A3-9675-FE2E4F8C4A83}" destId="{06ACE6F8-0FA9-44AE-BA37-8718AB57D422}" srcOrd="0" destOrd="3" presId="urn:microsoft.com/office/officeart/2005/8/layout/list1"/>
    <dgm:cxn modelId="{5106C352-9084-428F-ABCE-4715AAA43E33}" type="presOf" srcId="{29647C36-AD56-480A-B274-AFD85B8257AC}" destId="{77262FC2-D56C-47EC-A6D3-390D5DF0E708}" srcOrd="0" destOrd="2" presId="urn:microsoft.com/office/officeart/2005/8/layout/list1"/>
    <dgm:cxn modelId="{47FA276C-8AB9-4C50-93CB-3C240B93E4C4}" srcId="{8069E184-766F-4E8B-A1E8-51EDBCF8B787}" destId="{C8F6D009-A118-4555-A677-CBA61BF6F0D5}" srcOrd="2" destOrd="0" parTransId="{C71E5930-069B-45A4-B7EB-02FF81630C0E}" sibTransId="{EC10895F-10B2-42FD-BCC8-4993E1130164}"/>
    <dgm:cxn modelId="{954406F2-1B59-4EB7-8571-C1BB56C70C82}" type="presOf" srcId="{320F87EC-CED1-4210-8A86-B8F3B4014BD7}" destId="{3BC1BA34-3099-48F7-ADCC-C59CA8F05523}" srcOrd="0" destOrd="2" presId="urn:microsoft.com/office/officeart/2005/8/layout/list1"/>
    <dgm:cxn modelId="{C7F3AF26-7028-4FBC-A3B8-442CFA4F4A7F}" type="presOf" srcId="{4A7800C9-7D3D-4FD3-A0C8-055EA574631C}" destId="{3BC1BA34-3099-48F7-ADCC-C59CA8F05523}" srcOrd="0" destOrd="1" presId="urn:microsoft.com/office/officeart/2005/8/layout/list1"/>
    <dgm:cxn modelId="{0F5FD01F-7C50-4552-ACA8-1BCD7B93BC0C}" type="presOf" srcId="{275C1FC4-3E17-4EB7-B629-3B18A2C22A68}" destId="{3BC1BA34-3099-48F7-ADCC-C59CA8F05523}" srcOrd="0" destOrd="5" presId="urn:microsoft.com/office/officeart/2005/8/layout/list1"/>
    <dgm:cxn modelId="{9A2394D6-DEA8-457C-A7F6-0CA60D78D7EA}" srcId="{8069E184-766F-4E8B-A1E8-51EDBCF8B787}" destId="{08ED7DEB-8B98-40A9-9699-ACCFB829DBE2}" srcOrd="1" destOrd="0" parTransId="{C96799B1-BF4C-4F01-9A1B-8BF2A3D32A1B}" sibTransId="{BC1C2EC9-649F-493C-B095-2F14FEE273F0}"/>
    <dgm:cxn modelId="{84B27017-A550-4955-B34A-A6F39E2DEC14}" srcId="{38D6ECF3-9DC0-4FA5-AA85-AE678086D86F}" destId="{7AD3D970-693A-46CB-93F2-8719BB4A2138}" srcOrd="0" destOrd="0" parTransId="{76659B4B-2119-4F3E-A632-F083A9E2AF61}" sibTransId="{004D6EF7-97F6-4EB3-9B3E-229E15C08DFD}"/>
    <dgm:cxn modelId="{6ECE81EC-BB4B-453C-92DD-2559DD914CE7}" type="presOf" srcId="{2CB7F8B1-2637-4408-9185-3A95A2E4D4D4}" destId="{E6E34545-7A70-45F5-AF30-5300FEAF0CB4}" srcOrd="1" destOrd="0" presId="urn:microsoft.com/office/officeart/2005/8/layout/list1"/>
    <dgm:cxn modelId="{1FF54305-BFB2-4855-ACDA-8F153FA4F52D}" type="presOf" srcId="{8069E184-766F-4E8B-A1E8-51EDBCF8B787}" destId="{8FFBFEAB-4C29-43E1-9195-E019257224C0}" srcOrd="0" destOrd="0" presId="urn:microsoft.com/office/officeart/2005/8/layout/list1"/>
    <dgm:cxn modelId="{86FF9304-A88E-4E74-AECB-FD793CD64EBE}" srcId="{717ECC8B-6813-4A27-9DC1-A0349E570257}" destId="{90932CD4-98AF-4D20-B3A5-3F4217DAB33C}" srcOrd="0" destOrd="0" parTransId="{D4A14047-4231-4EAE-82B4-884A078437F6}" sibTransId="{678DBBEA-15F8-4CEC-BE62-3B0B23BED2F8}"/>
    <dgm:cxn modelId="{952D29FA-01DB-4FF4-B950-87A63CC80292}" srcId="{D67F9A5A-5E88-44A1-939C-135CE3AF4041}" destId="{F2356AF9-BEEF-4B44-8D11-6960D17AF916}" srcOrd="1" destOrd="0" parTransId="{30965C44-C041-42DC-BEED-B4376C8E6B72}" sibTransId="{B601354C-9FC2-4283-877B-28B5BED5CBBC}"/>
    <dgm:cxn modelId="{387F9B62-BA72-46DA-93B7-D805807BFC03}" srcId="{717ECC8B-6813-4A27-9DC1-A0349E570257}" destId="{275C1FC4-3E17-4EB7-B629-3B18A2C22A68}" srcOrd="5" destOrd="0" parTransId="{47FF5181-689E-402C-BA5E-A7F036D82964}" sibTransId="{BD9B50B6-A249-4B4C-A504-6B8A26A3E4B7}"/>
    <dgm:cxn modelId="{B92E7B5B-5ADE-4591-92A7-719245B2AD0F}" type="presParOf" srcId="{1DEF4F99-0D10-4E54-A0BF-F9524F830250}" destId="{2FA5CF8F-DEE2-445C-8A9F-A5B19AA1EC66}" srcOrd="0" destOrd="0" presId="urn:microsoft.com/office/officeart/2005/8/layout/list1"/>
    <dgm:cxn modelId="{E8ACEB03-8C11-48E0-9F89-798762753AAF}" type="presParOf" srcId="{2FA5CF8F-DEE2-445C-8A9F-A5B19AA1EC66}" destId="{545F5493-E5D3-45CD-9407-AD3146FF5B66}" srcOrd="0" destOrd="0" presId="urn:microsoft.com/office/officeart/2005/8/layout/list1"/>
    <dgm:cxn modelId="{F7976DD7-6148-49DF-AE30-6575657687AC}" type="presParOf" srcId="{2FA5CF8F-DEE2-445C-8A9F-A5B19AA1EC66}" destId="{E6E34545-7A70-45F5-AF30-5300FEAF0CB4}" srcOrd="1" destOrd="0" presId="urn:microsoft.com/office/officeart/2005/8/layout/list1"/>
    <dgm:cxn modelId="{46349CF9-996B-4C69-8A51-D2A91B59E194}" type="presParOf" srcId="{1DEF4F99-0D10-4E54-A0BF-F9524F830250}" destId="{EF9B6E2C-EF0B-4D48-9074-55D69A90DE21}" srcOrd="1" destOrd="0" presId="urn:microsoft.com/office/officeart/2005/8/layout/list1"/>
    <dgm:cxn modelId="{17DBD6AA-7E6F-4A9B-B67D-F3A8A7577728}" type="presParOf" srcId="{1DEF4F99-0D10-4E54-A0BF-F9524F830250}" destId="{35D5CD7D-3A20-4EB8-B442-65E54571D39E}" srcOrd="2" destOrd="0" presId="urn:microsoft.com/office/officeart/2005/8/layout/list1"/>
    <dgm:cxn modelId="{1C37A869-82FE-4B80-BDF5-6ED5C6B5066A}" type="presParOf" srcId="{1DEF4F99-0D10-4E54-A0BF-F9524F830250}" destId="{AB83843B-19AA-4C45-ACB9-0772D543D28B}" srcOrd="3" destOrd="0" presId="urn:microsoft.com/office/officeart/2005/8/layout/list1"/>
    <dgm:cxn modelId="{01F7941A-C1DC-400C-A22E-08098C557A99}" type="presParOf" srcId="{1DEF4F99-0D10-4E54-A0BF-F9524F830250}" destId="{55019F05-739C-499C-85AD-7269005767A1}" srcOrd="4" destOrd="0" presId="urn:microsoft.com/office/officeart/2005/8/layout/list1"/>
    <dgm:cxn modelId="{2A2751FE-484A-4CCB-809E-3E2E4FA81898}" type="presParOf" srcId="{55019F05-739C-499C-85AD-7269005767A1}" destId="{8FFBFEAB-4C29-43E1-9195-E019257224C0}" srcOrd="0" destOrd="0" presId="urn:microsoft.com/office/officeart/2005/8/layout/list1"/>
    <dgm:cxn modelId="{2F3F4E5E-DAC1-49BB-AC8A-895AC27E1926}" type="presParOf" srcId="{55019F05-739C-499C-85AD-7269005767A1}" destId="{C4175353-957F-4B0A-882A-9D65932C4C45}" srcOrd="1" destOrd="0" presId="urn:microsoft.com/office/officeart/2005/8/layout/list1"/>
    <dgm:cxn modelId="{1B856F6E-8823-4D12-B9E4-88AFAFA9D6A0}" type="presParOf" srcId="{1DEF4F99-0D10-4E54-A0BF-F9524F830250}" destId="{0862C50F-306A-4E6B-A23B-07B15ECDE9F7}" srcOrd="5" destOrd="0" presId="urn:microsoft.com/office/officeart/2005/8/layout/list1"/>
    <dgm:cxn modelId="{F57112E8-3454-4083-BBBD-30CE65B2B5F0}" type="presParOf" srcId="{1DEF4F99-0D10-4E54-A0BF-F9524F830250}" destId="{BEC4ABD6-0E89-47BE-B95E-5D5D71B73DA1}" srcOrd="6" destOrd="0" presId="urn:microsoft.com/office/officeart/2005/8/layout/list1"/>
    <dgm:cxn modelId="{01416A79-E4D5-41EF-ACDC-5AC2D0AD3051}" type="presParOf" srcId="{1DEF4F99-0D10-4E54-A0BF-F9524F830250}" destId="{BEB87FCE-F499-4870-8AB0-98F9F509D50E}" srcOrd="7" destOrd="0" presId="urn:microsoft.com/office/officeart/2005/8/layout/list1"/>
    <dgm:cxn modelId="{01CEC07E-EA12-4AAE-A419-B39768B125E1}" type="presParOf" srcId="{1DEF4F99-0D10-4E54-A0BF-F9524F830250}" destId="{3AA816E6-3A8D-45C3-B0AF-DCE6C0F7D52F}" srcOrd="8" destOrd="0" presId="urn:microsoft.com/office/officeart/2005/8/layout/list1"/>
    <dgm:cxn modelId="{06E5AD61-B0EB-4D06-8DC0-4AA1274D8594}" type="presParOf" srcId="{3AA816E6-3A8D-45C3-B0AF-DCE6C0F7D52F}" destId="{9702987D-0E97-487C-8CCC-50D92DF3BD3E}" srcOrd="0" destOrd="0" presId="urn:microsoft.com/office/officeart/2005/8/layout/list1"/>
    <dgm:cxn modelId="{A0F5DAE7-CD07-4E4B-93D6-AE03007B0430}" type="presParOf" srcId="{3AA816E6-3A8D-45C3-B0AF-DCE6C0F7D52F}" destId="{2F94551E-AD58-4389-A867-ACC7E854241D}" srcOrd="1" destOrd="0" presId="urn:microsoft.com/office/officeart/2005/8/layout/list1"/>
    <dgm:cxn modelId="{EDE8B232-42AD-4977-9D1E-598A12AC400A}" type="presParOf" srcId="{1DEF4F99-0D10-4E54-A0BF-F9524F830250}" destId="{0B0D6F0B-4DEB-4B88-B257-B59830E60C59}" srcOrd="9" destOrd="0" presId="urn:microsoft.com/office/officeart/2005/8/layout/list1"/>
    <dgm:cxn modelId="{82CD3D1B-37A6-4680-8129-A69343179964}" type="presParOf" srcId="{1DEF4F99-0D10-4E54-A0BF-F9524F830250}" destId="{3BC1BA34-3099-48F7-ADCC-C59CA8F05523}" srcOrd="10" destOrd="0" presId="urn:microsoft.com/office/officeart/2005/8/layout/list1"/>
    <dgm:cxn modelId="{B43CF5A9-F8FF-4875-A8BC-B3DC3FB1FE9E}" type="presParOf" srcId="{1DEF4F99-0D10-4E54-A0BF-F9524F830250}" destId="{ED98C6C5-10F9-43FD-B588-4DD8CA453F1D}" srcOrd="11" destOrd="0" presId="urn:microsoft.com/office/officeart/2005/8/layout/list1"/>
    <dgm:cxn modelId="{C979183C-5784-4681-AAF3-723BC8467EF2}" type="presParOf" srcId="{1DEF4F99-0D10-4E54-A0BF-F9524F830250}" destId="{15A1C469-7C3A-4EBC-B23A-4CE4DD373580}" srcOrd="12" destOrd="0" presId="urn:microsoft.com/office/officeart/2005/8/layout/list1"/>
    <dgm:cxn modelId="{0231346E-9A4A-488D-89F0-4555CD99AB83}" type="presParOf" srcId="{15A1C469-7C3A-4EBC-B23A-4CE4DD373580}" destId="{3B8B29A2-8F27-4747-815F-4C192BC39EFB}" srcOrd="0" destOrd="0" presId="urn:microsoft.com/office/officeart/2005/8/layout/list1"/>
    <dgm:cxn modelId="{91953E05-6FDF-4877-AF56-909113686303}" type="presParOf" srcId="{15A1C469-7C3A-4EBC-B23A-4CE4DD373580}" destId="{514BAA5A-25A1-407B-9E98-4F585743FC17}" srcOrd="1" destOrd="0" presId="urn:microsoft.com/office/officeart/2005/8/layout/list1"/>
    <dgm:cxn modelId="{C8DCD7F2-9AF5-4F5A-818F-D4ADB4C36404}" type="presParOf" srcId="{1DEF4F99-0D10-4E54-A0BF-F9524F830250}" destId="{584AD0D6-0EBE-40B3-A5EF-BEFBE1FDD233}" srcOrd="13" destOrd="0" presId="urn:microsoft.com/office/officeart/2005/8/layout/list1"/>
    <dgm:cxn modelId="{7D69004A-BC61-402A-8697-6BD49A4D735A}" type="presParOf" srcId="{1DEF4F99-0D10-4E54-A0BF-F9524F830250}" destId="{06ACE6F8-0FA9-44AE-BA37-8718AB57D422}" srcOrd="14" destOrd="0" presId="urn:microsoft.com/office/officeart/2005/8/layout/list1"/>
    <dgm:cxn modelId="{344334B0-32A4-4349-9119-025C6A897213}" type="presParOf" srcId="{1DEF4F99-0D10-4E54-A0BF-F9524F830250}" destId="{728F8364-6B69-4FB1-8CEE-FE0453B48F74}" srcOrd="15" destOrd="0" presId="urn:microsoft.com/office/officeart/2005/8/layout/list1"/>
    <dgm:cxn modelId="{80FAF5EF-4AD2-4C11-AFAE-1819C2CDB93F}" type="presParOf" srcId="{1DEF4F99-0D10-4E54-A0BF-F9524F830250}" destId="{2FED5211-A15F-4937-8626-A219A5AF8F6A}" srcOrd="16" destOrd="0" presId="urn:microsoft.com/office/officeart/2005/8/layout/list1"/>
    <dgm:cxn modelId="{E671E8AC-AC5E-43D9-BED2-992CC14D383F}" type="presParOf" srcId="{2FED5211-A15F-4937-8626-A219A5AF8F6A}" destId="{96E24B0A-8F37-4257-B7B3-645FB1DA6A85}" srcOrd="0" destOrd="0" presId="urn:microsoft.com/office/officeart/2005/8/layout/list1"/>
    <dgm:cxn modelId="{5B7DC432-0D72-4887-B946-6736936DD655}" type="presParOf" srcId="{2FED5211-A15F-4937-8626-A219A5AF8F6A}" destId="{72C2FA48-4513-4CD5-8267-CAFA222E040F}" srcOrd="1" destOrd="0" presId="urn:microsoft.com/office/officeart/2005/8/layout/list1"/>
    <dgm:cxn modelId="{45EAE907-CAB6-4750-95C2-EF481439338A}" type="presParOf" srcId="{1DEF4F99-0D10-4E54-A0BF-F9524F830250}" destId="{C5574D53-E5B2-4961-BC19-B9AEEE8D8A74}" srcOrd="17" destOrd="0" presId="urn:microsoft.com/office/officeart/2005/8/layout/list1"/>
    <dgm:cxn modelId="{4B2A3E9B-B5B4-4EDB-82EA-341335609F09}" type="presParOf" srcId="{1DEF4F99-0D10-4E54-A0BF-F9524F830250}" destId="{4EFCDA67-9C44-44DD-A910-D775D3C6B542}" srcOrd="18" destOrd="0" presId="urn:microsoft.com/office/officeart/2005/8/layout/list1"/>
    <dgm:cxn modelId="{B816D2F2-A1B1-4E7F-9104-AB9EA0D45B23}" type="presParOf" srcId="{1DEF4F99-0D10-4E54-A0BF-F9524F830250}" destId="{44903029-1598-44FF-927B-4388D5E8763C}" srcOrd="19" destOrd="0" presId="urn:microsoft.com/office/officeart/2005/8/layout/list1"/>
    <dgm:cxn modelId="{A29166E1-DE26-44A4-8B03-06E6518791E9}" type="presParOf" srcId="{1DEF4F99-0D10-4E54-A0BF-F9524F830250}" destId="{86EE8AB6-545B-4020-AEC6-19F34F74D919}" srcOrd="20" destOrd="0" presId="urn:microsoft.com/office/officeart/2005/8/layout/list1"/>
    <dgm:cxn modelId="{EF2ED5C2-3848-4BB9-8CC4-6BCAC350D4EC}" type="presParOf" srcId="{86EE8AB6-545B-4020-AEC6-19F34F74D919}" destId="{C7C02459-324F-4CBA-B9A7-D10266029FAC}" srcOrd="0" destOrd="0" presId="urn:microsoft.com/office/officeart/2005/8/layout/list1"/>
    <dgm:cxn modelId="{3338D99A-2155-4494-8EBF-459ED548B678}" type="presParOf" srcId="{86EE8AB6-545B-4020-AEC6-19F34F74D919}" destId="{4E9F94DE-8CF1-4FE7-9A6B-53CB416743FC}" srcOrd="1" destOrd="0" presId="urn:microsoft.com/office/officeart/2005/8/layout/list1"/>
    <dgm:cxn modelId="{74414219-6157-408A-822A-EA07B7C194AB}" type="presParOf" srcId="{1DEF4F99-0D10-4E54-A0BF-F9524F830250}" destId="{DD8C64AD-F0AB-4DAF-BD3D-6848B3517AE4}" srcOrd="21" destOrd="0" presId="urn:microsoft.com/office/officeart/2005/8/layout/list1"/>
    <dgm:cxn modelId="{F5D3B5F4-CEBB-433C-B2AD-3803B8716A8B}" type="presParOf" srcId="{1DEF4F99-0D10-4E54-A0BF-F9524F830250}" destId="{FA8C06B1-BAA1-4827-A601-D14B18466DB6}" srcOrd="22" destOrd="0" presId="urn:microsoft.com/office/officeart/2005/8/layout/list1"/>
    <dgm:cxn modelId="{A803F878-728E-4CFA-B8B2-00668EE36383}" type="presParOf" srcId="{1DEF4F99-0D10-4E54-A0BF-F9524F830250}" destId="{D62CC520-BE4A-45F5-85CF-6F1FF6479E7B}" srcOrd="23" destOrd="0" presId="urn:microsoft.com/office/officeart/2005/8/layout/list1"/>
    <dgm:cxn modelId="{DCEE19FE-0ACA-4954-A721-ED112609D70A}" type="presParOf" srcId="{1DEF4F99-0D10-4E54-A0BF-F9524F830250}" destId="{0ACFCED0-6DBF-47C9-BEFF-1C22DE7DB9F3}" srcOrd="24" destOrd="0" presId="urn:microsoft.com/office/officeart/2005/8/layout/list1"/>
    <dgm:cxn modelId="{1C2278A3-6134-4178-B80E-247B003D802F}" type="presParOf" srcId="{0ACFCED0-6DBF-47C9-BEFF-1C22DE7DB9F3}" destId="{A03587EF-2C72-4284-B879-B71BE0640BA4}" srcOrd="0" destOrd="0" presId="urn:microsoft.com/office/officeart/2005/8/layout/list1"/>
    <dgm:cxn modelId="{DEB5A732-F0EC-470D-B8C4-2D7C207DFA1E}" type="presParOf" srcId="{0ACFCED0-6DBF-47C9-BEFF-1C22DE7DB9F3}" destId="{0BB363C2-1000-4D63-89E1-75C121258685}" srcOrd="1" destOrd="0" presId="urn:microsoft.com/office/officeart/2005/8/layout/list1"/>
    <dgm:cxn modelId="{6945B4C4-0BC5-42FB-BFA7-FABB3283E796}" type="presParOf" srcId="{1DEF4F99-0D10-4E54-A0BF-F9524F830250}" destId="{C9B2B30D-0668-43BB-8909-432202A9EDB4}" srcOrd="25" destOrd="0" presId="urn:microsoft.com/office/officeart/2005/8/layout/list1"/>
    <dgm:cxn modelId="{84F08611-1361-4090-B1A3-46606F5DDDE0}" type="presParOf" srcId="{1DEF4F99-0D10-4E54-A0BF-F9524F830250}" destId="{77262FC2-D56C-47EC-A6D3-390D5DF0E708}" srcOrd="26"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png"/><Relationship Id="rId5" Type="http://schemas.openxmlformats.org/officeDocument/2006/relationships/image" Target="../media/image14.png"/><Relationship Id="rId4"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7.png"/><Relationship Id="rId1" Type="http://schemas.openxmlformats.org/officeDocument/2006/relationships/image" Target="../media/image1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1.png"/><Relationship Id="rId2" Type="http://schemas.openxmlformats.org/officeDocument/2006/relationships/diagramData" Target="../diagrams/data1.xml"/><Relationship Id="rId1" Type="http://schemas.openxmlformats.org/officeDocument/2006/relationships/image" Target="../media/image20.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2.png"/><Relationship Id="rId1" Type="http://schemas.openxmlformats.org/officeDocument/2006/relationships/image" Target="../media/image2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4.png"/><Relationship Id="rId1"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6.png"/><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8.png"/><Relationship Id="rId1" Type="http://schemas.openxmlformats.org/officeDocument/2006/relationships/image" Target="../media/image27.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9.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2.png"/><Relationship Id="rId1" Type="http://schemas.openxmlformats.org/officeDocument/2006/relationships/image" Target="../media/image3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4.png"/><Relationship Id="rId1" Type="http://schemas.openxmlformats.org/officeDocument/2006/relationships/image" Target="../media/image3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6.png"/><Relationship Id="rId1" Type="http://schemas.openxmlformats.org/officeDocument/2006/relationships/image" Target="../media/image35.png"/></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7.png"/></Relationships>
</file>

<file path=xl/drawings/_rels/drawing2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9.png"/><Relationship Id="rId1" Type="http://schemas.openxmlformats.org/officeDocument/2006/relationships/image" Target="../media/image38.png"/></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0.png"/></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2.png"/></Relationships>
</file>

<file path=xl/drawings/_rels/drawing32.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44.png"/><Relationship Id="rId1" Type="http://schemas.openxmlformats.org/officeDocument/2006/relationships/image" Target="../media/image43.png"/><Relationship Id="rId4"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7.png"/><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107157</xdr:rowOff>
    </xdr:from>
    <xdr:to>
      <xdr:col>1</xdr:col>
      <xdr:colOff>571501</xdr:colOff>
      <xdr:row>0</xdr:row>
      <xdr:rowOff>1750220</xdr:rowOff>
    </xdr:to>
    <xdr:pic>
      <xdr:nvPicPr>
        <xdr:cNvPr id="4" name="1 Imagen" descr="ESCUDO-transp-lema-blanco.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09663" cy="164306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5" name="5 CuadroTexto">
          <a:extLst>
            <a:ext uri="{FF2B5EF4-FFF2-40B4-BE49-F238E27FC236}">
              <a16:creationId xmlns="" xmlns:a16="http://schemas.microsoft.com/office/drawing/2014/main" id="{00000000-0008-0000-0400-000005000000}"/>
            </a:ext>
          </a:extLst>
        </xdr:cNvPr>
        <xdr:cNvSpPr txBox="1"/>
      </xdr:nvSpPr>
      <xdr:spPr bwMode="auto">
        <a:xfrm>
          <a:off x="1304925" y="381000"/>
          <a:ext cx="2412206" cy="1059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 xmlns:a16="http://schemas.microsoft.com/office/drawing/2014/main" id="{00000000-0008-0000-0500-000003000000}"/>
            </a:ext>
          </a:extLst>
        </xdr:cNvPr>
        <xdr:cNvSpPr txBox="1"/>
      </xdr:nvSpPr>
      <xdr:spPr bwMode="auto">
        <a:xfrm>
          <a:off x="1266825" y="428625"/>
          <a:ext cx="461962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0</xdr:rowOff>
    </xdr:from>
    <xdr:to>
      <xdr:col>6</xdr:col>
      <xdr:colOff>0</xdr:colOff>
      <xdr:row>1</xdr:row>
      <xdr:rowOff>0</xdr:rowOff>
    </xdr:to>
    <xdr:grpSp>
      <xdr:nvGrpSpPr>
        <xdr:cNvPr id="2" name="1 Grupo">
          <a:extLst>
            <a:ext uri="{FF2B5EF4-FFF2-40B4-BE49-F238E27FC236}">
              <a16:creationId xmlns="" xmlns:a16="http://schemas.microsoft.com/office/drawing/2014/main" id="{84339AD4-E33A-470D-880A-1A2C84FD203C}"/>
            </a:ext>
          </a:extLst>
        </xdr:cNvPr>
        <xdr:cNvGrpSpPr>
          <a:grpSpLocks/>
        </xdr:cNvGrpSpPr>
      </xdr:nvGrpSpPr>
      <xdr:grpSpPr bwMode="auto">
        <a:xfrm>
          <a:off x="2" y="0"/>
          <a:ext cx="10201273" cy="1657350"/>
          <a:chOff x="57151" y="47625"/>
          <a:chExt cx="6181724" cy="1581150"/>
        </a:xfrm>
      </xdr:grpSpPr>
      <xdr:pic>
        <xdr:nvPicPr>
          <xdr:cNvPr id="3" name="1 Imagen" descr="ESCUDO-transp-lema-blanco.png">
            <a:extLst>
              <a:ext uri="{FF2B5EF4-FFF2-40B4-BE49-F238E27FC236}">
                <a16:creationId xmlns="" xmlns:a16="http://schemas.microsoft.com/office/drawing/2014/main" id="{FD752F1F-F8BB-4E47-8D3B-F5AB03986149}"/>
              </a:ext>
            </a:extLst>
          </xdr:cNvPr>
          <xdr:cNvPicPr>
            <a:picLocks noChangeAspect="1"/>
          </xdr:cNvPicPr>
        </xdr:nvPicPr>
        <xdr:blipFill>
          <a:blip xmlns:r="http://schemas.openxmlformats.org/officeDocument/2006/relationships" r:embed="rId1" cstate="print"/>
          <a:srcRect/>
          <a:stretch>
            <a:fillRect/>
          </a:stretch>
        </xdr:blipFill>
        <xdr:spPr bwMode="auto">
          <a:xfrm>
            <a:off x="57151" y="47625"/>
            <a:ext cx="850209" cy="1581150"/>
          </a:xfrm>
          <a:prstGeom prst="rect">
            <a:avLst/>
          </a:prstGeom>
          <a:noFill/>
          <a:ln w="9525">
            <a:noFill/>
            <a:miter lim="800000"/>
            <a:headEnd/>
            <a:tailEnd/>
          </a:ln>
        </xdr:spPr>
      </xdr:pic>
      <xdr:sp macro="" textlink="">
        <xdr:nvSpPr>
          <xdr:cNvPr id="4" name="3 CuadroTexto">
            <a:extLst>
              <a:ext uri="{FF2B5EF4-FFF2-40B4-BE49-F238E27FC236}">
                <a16:creationId xmlns="" xmlns:a16="http://schemas.microsoft.com/office/drawing/2014/main" id="{853EA85F-550B-4BBE-B493-DE6B1024BD72}"/>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51760</xdr:colOff>
      <xdr:row>0</xdr:row>
      <xdr:rowOff>86266</xdr:rowOff>
    </xdr:from>
    <xdr:to>
      <xdr:col>17</xdr:col>
      <xdr:colOff>473553</xdr:colOff>
      <xdr:row>0</xdr:row>
      <xdr:rowOff>1075636</xdr:rowOff>
    </xdr:to>
    <xdr:grpSp>
      <xdr:nvGrpSpPr>
        <xdr:cNvPr id="2" name="1 Grupo">
          <a:extLst>
            <a:ext uri="{FF2B5EF4-FFF2-40B4-BE49-F238E27FC236}">
              <a16:creationId xmlns="" xmlns:a16="http://schemas.microsoft.com/office/drawing/2014/main" id="{00000000-0008-0000-0100-000002000000}"/>
            </a:ext>
          </a:extLst>
        </xdr:cNvPr>
        <xdr:cNvGrpSpPr>
          <a:grpSpLocks/>
        </xdr:cNvGrpSpPr>
      </xdr:nvGrpSpPr>
      <xdr:grpSpPr bwMode="auto">
        <a:xfrm>
          <a:off x="51760" y="86266"/>
          <a:ext cx="10604018" cy="989370"/>
          <a:chOff x="87859" y="143285"/>
          <a:chExt cx="5532587" cy="1097111"/>
        </a:xfrm>
      </xdr:grpSpPr>
      <xdr:pic>
        <xdr:nvPicPr>
          <xdr:cNvPr id="3" name="1 Imagen" descr="ESCUDO-transp-lema-blanco.p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87859" y="143285"/>
            <a:ext cx="839357" cy="1097111"/>
          </a:xfrm>
          <a:prstGeom prst="rect">
            <a:avLst/>
          </a:prstGeom>
          <a:noFill/>
          <a:ln w="9525">
            <a:noFill/>
            <a:miter lim="800000"/>
            <a:headEnd/>
            <a:tailEnd/>
          </a:ln>
        </xdr:spPr>
      </xdr:pic>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1211683" y="390076"/>
            <a:ext cx="4408763" cy="738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 xmlns:a16="http://schemas.microsoft.com/office/drawing/2014/main" id="{B865B6BF-D633-4870-A0F7-FEF6DE594315}"/>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1209675" cy="1581150"/>
        </a:xfrm>
        <a:prstGeom prst="rect">
          <a:avLst/>
        </a:prstGeom>
        <a:noFill/>
        <a:ln w="9525">
          <a:noFill/>
          <a:miter lim="800000"/>
          <a:headEnd/>
          <a:tailEnd/>
        </a:ln>
      </xdr:spPr>
    </xdr:pic>
    <xdr:clientData/>
  </xdr:twoCellAnchor>
  <xdr:twoCellAnchor>
    <xdr:from>
      <xdr:col>0</xdr:col>
      <xdr:colOff>1266825</xdr:colOff>
      <xdr:row>0</xdr:row>
      <xdr:rowOff>428625</xdr:rowOff>
    </xdr:from>
    <xdr:to>
      <xdr:col>1</xdr:col>
      <xdr:colOff>2924175</xdr:colOff>
      <xdr:row>0</xdr:row>
      <xdr:rowOff>1200150</xdr:rowOff>
    </xdr:to>
    <xdr:sp macro="" textlink="">
      <xdr:nvSpPr>
        <xdr:cNvPr id="3" name="3 CuadroTexto">
          <a:extLst>
            <a:ext uri="{FF2B5EF4-FFF2-40B4-BE49-F238E27FC236}">
              <a16:creationId xmlns="" xmlns:a16="http://schemas.microsoft.com/office/drawing/2014/main" id="{41A11192-C132-4BEF-B907-E6E548C15D0F}"/>
            </a:ext>
          </a:extLst>
        </xdr:cNvPr>
        <xdr:cNvSpPr txBox="1"/>
      </xdr:nvSpPr>
      <xdr:spPr bwMode="auto">
        <a:xfrm>
          <a:off x="1266825" y="428625"/>
          <a:ext cx="4819650"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0</xdr:rowOff>
    </xdr:to>
    <xdr:grpSp>
      <xdr:nvGrpSpPr>
        <xdr:cNvPr id="2" name="1 Grupo">
          <a:extLst>
            <a:ext uri="{FF2B5EF4-FFF2-40B4-BE49-F238E27FC236}">
              <a16:creationId xmlns="" xmlns:a16="http://schemas.microsoft.com/office/drawing/2014/main" id="{00000000-0008-0000-0800-000002000000}"/>
            </a:ext>
          </a:extLst>
        </xdr:cNvPr>
        <xdr:cNvGrpSpPr>
          <a:grpSpLocks/>
        </xdr:cNvGrpSpPr>
      </xdr:nvGrpSpPr>
      <xdr:grpSpPr bwMode="auto">
        <a:xfrm>
          <a:off x="0" y="0"/>
          <a:ext cx="7421563" cy="1656953"/>
          <a:chOff x="57150" y="47625"/>
          <a:chExt cx="6181725" cy="1581150"/>
        </a:xfrm>
      </xdr:grpSpPr>
      <xdr:pic>
        <xdr:nvPicPr>
          <xdr:cNvPr id="3" name="1 Imagen" descr="ESCUDO-transp-lema-blanco.png">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 y="47625"/>
            <a:ext cx="1209675" cy="1581150"/>
          </a:xfrm>
          <a:prstGeom prst="rect">
            <a:avLst/>
          </a:prstGeom>
          <a:noFill/>
          <a:ln w="9525">
            <a:noFill/>
            <a:miter lim="800000"/>
            <a:headEnd/>
            <a:tailEnd/>
          </a:ln>
        </xdr:spPr>
      </xdr:pic>
      <xdr:sp macro="" textlink="">
        <xdr:nvSpPr>
          <xdr:cNvPr id="4" name="3 CuadroTexto">
            <a:extLst>
              <a:ext uri="{FF2B5EF4-FFF2-40B4-BE49-F238E27FC236}">
                <a16:creationId xmlns="" xmlns:a16="http://schemas.microsoft.com/office/drawing/2014/main" id="{00000000-0008-0000-0800-000004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167</xdr:row>
      <xdr:rowOff>167640</xdr:rowOff>
    </xdr:from>
    <xdr:to>
      <xdr:col>5</xdr:col>
      <xdr:colOff>84107</xdr:colOff>
      <xdr:row>168</xdr:row>
      <xdr:rowOff>121932</xdr:rowOff>
    </xdr:to>
    <xdr:pic>
      <xdr:nvPicPr>
        <xdr:cNvPr id="2" name="Imagen 1">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1580" y="2763774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373381</xdr:colOff>
      <xdr:row>202</xdr:row>
      <xdr:rowOff>38100</xdr:rowOff>
    </xdr:from>
    <xdr:to>
      <xdr:col>3</xdr:col>
      <xdr:colOff>1257378</xdr:colOff>
      <xdr:row>203</xdr:row>
      <xdr:rowOff>68598</xdr:rowOff>
    </xdr:to>
    <xdr:pic>
      <xdr:nvPicPr>
        <xdr:cNvPr id="3" name="Imagen 2">
          <a:extLst>
            <a:ext uri="{FF2B5EF4-FFF2-40B4-BE49-F238E27FC236}">
              <a16:creationId xmlns=""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4961" y="34404300"/>
          <a:ext cx="883997"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137161</xdr:colOff>
      <xdr:row>210</xdr:row>
      <xdr:rowOff>38100</xdr:rowOff>
    </xdr:from>
    <xdr:to>
      <xdr:col>3</xdr:col>
      <xdr:colOff>1691776</xdr:colOff>
      <xdr:row>210</xdr:row>
      <xdr:rowOff>335306</xdr:rowOff>
    </xdr:to>
    <xdr:pic>
      <xdr:nvPicPr>
        <xdr:cNvPr id="4" name="Imagen 3">
          <a:extLst>
            <a:ext uri="{FF2B5EF4-FFF2-40B4-BE49-F238E27FC236}">
              <a16:creationId xmlns=""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48741" y="35684460"/>
          <a:ext cx="1554615"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228601</xdr:colOff>
      <xdr:row>102</xdr:row>
      <xdr:rowOff>53340</xdr:rowOff>
    </xdr:from>
    <xdr:to>
      <xdr:col>5</xdr:col>
      <xdr:colOff>312708</xdr:colOff>
      <xdr:row>102</xdr:row>
      <xdr:rowOff>190512</xdr:rowOff>
    </xdr:to>
    <xdr:pic>
      <xdr:nvPicPr>
        <xdr:cNvPr id="5" name="Imagen 4">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0181" y="13586460"/>
          <a:ext cx="3314987"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0</xdr:row>
      <xdr:rowOff>1261675</xdr:rowOff>
    </xdr:to>
    <xdr:grpSp>
      <xdr:nvGrpSpPr>
        <xdr:cNvPr id="6" name="1 Grupo">
          <a:extLst>
            <a:ext uri="{FF2B5EF4-FFF2-40B4-BE49-F238E27FC236}">
              <a16:creationId xmlns="" xmlns:a16="http://schemas.microsoft.com/office/drawing/2014/main" id="{00000000-0008-0000-0900-000006000000}"/>
            </a:ext>
          </a:extLst>
        </xdr:cNvPr>
        <xdr:cNvGrpSpPr>
          <a:grpSpLocks/>
        </xdr:cNvGrpSpPr>
      </xdr:nvGrpSpPr>
      <xdr:grpSpPr bwMode="auto">
        <a:xfrm>
          <a:off x="0" y="0"/>
          <a:ext cx="5462301" cy="1261675"/>
          <a:chOff x="57150" y="47625"/>
          <a:chExt cx="6316603" cy="1200288"/>
        </a:xfrm>
      </xdr:grpSpPr>
      <xdr:pic>
        <xdr:nvPicPr>
          <xdr:cNvPr id="7" name="1 Imagen" descr="ESCUDO-transp-lema-blanco.png">
            <a:extLst>
              <a:ext uri="{FF2B5EF4-FFF2-40B4-BE49-F238E27FC236}">
                <a16:creationId xmlns="" xmlns:a16="http://schemas.microsoft.com/office/drawing/2014/main" id="{00000000-0008-0000-0900-000007000000}"/>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8" name="3 CuadroTexto">
            <a:extLst>
              <a:ext uri="{FF2B5EF4-FFF2-40B4-BE49-F238E27FC236}">
                <a16:creationId xmlns="" xmlns:a16="http://schemas.microsoft.com/office/drawing/2014/main" id="{00000000-0008-0000-0900-000008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601981</xdr:colOff>
      <xdr:row>69</xdr:row>
      <xdr:rowOff>0</xdr:rowOff>
    </xdr:from>
    <xdr:to>
      <xdr:col>3</xdr:col>
      <xdr:colOff>2065148</xdr:colOff>
      <xdr:row>70</xdr:row>
      <xdr:rowOff>83843</xdr:rowOff>
    </xdr:to>
    <xdr:pic>
      <xdr:nvPicPr>
        <xdr:cNvPr id="2" name="Imagen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9761" y="16245840"/>
          <a:ext cx="1463167"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0A00-000003000000}"/>
            </a:ext>
          </a:extLst>
        </xdr:cNvPr>
        <xdr:cNvGrpSpPr>
          <a:grpSpLocks/>
        </xdr:cNvGrpSpPr>
      </xdr:nvGrpSpPr>
      <xdr:grpSpPr bwMode="auto">
        <a:xfrm>
          <a:off x="0" y="0"/>
          <a:ext cx="5394266"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0A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186612</xdr:colOff>
      <xdr:row>61</xdr:row>
      <xdr:rowOff>124408</xdr:rowOff>
    </xdr:from>
    <xdr:to>
      <xdr:col>2</xdr:col>
      <xdr:colOff>1772319</xdr:colOff>
      <xdr:row>63</xdr:row>
      <xdr:rowOff>23241</xdr:rowOff>
    </xdr:to>
    <xdr:pic>
      <xdr:nvPicPr>
        <xdr:cNvPr id="2" name="Imagen 1">
          <a:extLst>
            <a:ext uri="{FF2B5EF4-FFF2-40B4-BE49-F238E27FC236}">
              <a16:creationId xmlns=""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9592" y="19244388"/>
          <a:ext cx="1585707" cy="272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0B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0B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548640</xdr:colOff>
      <xdr:row>62</xdr:row>
      <xdr:rowOff>160020</xdr:rowOff>
    </xdr:from>
    <xdr:to>
      <xdr:col>2</xdr:col>
      <xdr:colOff>1714601</xdr:colOff>
      <xdr:row>64</xdr:row>
      <xdr:rowOff>60983</xdr:rowOff>
    </xdr:to>
    <xdr:pic>
      <xdr:nvPicPr>
        <xdr:cNvPr id="2" name="Imagen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20193000"/>
          <a:ext cx="1165961"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0C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0C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381000</xdr:colOff>
      <xdr:row>66</xdr:row>
      <xdr:rowOff>160020</xdr:rowOff>
    </xdr:from>
    <xdr:to>
      <xdr:col>2</xdr:col>
      <xdr:colOff>2065166</xdr:colOff>
      <xdr:row>68</xdr:row>
      <xdr:rowOff>60983</xdr:rowOff>
    </xdr:to>
    <xdr:pic>
      <xdr:nvPicPr>
        <xdr:cNvPr id="2" name="Imagen 1">
          <a:extLst>
            <a:ext uri="{FF2B5EF4-FFF2-40B4-BE49-F238E27FC236}">
              <a16:creationId xmlns=""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92580" y="21983700"/>
          <a:ext cx="1684166"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0D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0D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30481</xdr:colOff>
      <xdr:row>87</xdr:row>
      <xdr:rowOff>144780</xdr:rowOff>
    </xdr:from>
    <xdr:to>
      <xdr:col>2</xdr:col>
      <xdr:colOff>2372310</xdr:colOff>
      <xdr:row>87</xdr:row>
      <xdr:rowOff>240800</xdr:rowOff>
    </xdr:to>
    <xdr:pic>
      <xdr:nvPicPr>
        <xdr:cNvPr id="2" name="Imagen 1">
          <a:extLst>
            <a:ext uri="{FF2B5EF4-FFF2-40B4-BE49-F238E27FC236}">
              <a16:creationId xmlns=""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2061" y="21252180"/>
          <a:ext cx="2341829"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411481</xdr:colOff>
      <xdr:row>98</xdr:row>
      <xdr:rowOff>0</xdr:rowOff>
    </xdr:from>
    <xdr:to>
      <xdr:col>2</xdr:col>
      <xdr:colOff>1718424</xdr:colOff>
      <xdr:row>99</xdr:row>
      <xdr:rowOff>3826</xdr:rowOff>
    </xdr:to>
    <xdr:pic>
      <xdr:nvPicPr>
        <xdr:cNvPr id="3" name="Imagen 2">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23061" y="25534620"/>
          <a:ext cx="1306943"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624841</xdr:colOff>
      <xdr:row>104</xdr:row>
      <xdr:rowOff>15240</xdr:rowOff>
    </xdr:from>
    <xdr:to>
      <xdr:col>2</xdr:col>
      <xdr:colOff>1654392</xdr:colOff>
      <xdr:row>105</xdr:row>
      <xdr:rowOff>19066</xdr:rowOff>
    </xdr:to>
    <xdr:pic>
      <xdr:nvPicPr>
        <xdr:cNvPr id="4" name="Imagen 3">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6421" y="27104340"/>
          <a:ext cx="1029551"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594360</xdr:colOff>
      <xdr:row>110</xdr:row>
      <xdr:rowOff>144780</xdr:rowOff>
    </xdr:from>
    <xdr:to>
      <xdr:col>2</xdr:col>
      <xdr:colOff>1655918</xdr:colOff>
      <xdr:row>111</xdr:row>
      <xdr:rowOff>148606</xdr:rowOff>
    </xdr:to>
    <xdr:pic>
      <xdr:nvPicPr>
        <xdr:cNvPr id="5" name="Imagen 4">
          <a:extLst>
            <a:ext uri="{FF2B5EF4-FFF2-40B4-BE49-F238E27FC236}">
              <a16:creationId xmlns=""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5940" y="28635960"/>
          <a:ext cx="1061558" cy="186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365760</xdr:colOff>
      <xdr:row>117</xdr:row>
      <xdr:rowOff>53341</xdr:rowOff>
    </xdr:from>
    <xdr:to>
      <xdr:col>2</xdr:col>
      <xdr:colOff>2206150</xdr:colOff>
      <xdr:row>118</xdr:row>
      <xdr:rowOff>41164</xdr:rowOff>
    </xdr:to>
    <xdr:pic>
      <xdr:nvPicPr>
        <xdr:cNvPr id="6" name="Imagen 5">
          <a:extLst>
            <a:ext uri="{FF2B5EF4-FFF2-40B4-BE49-F238E27FC236}">
              <a16:creationId xmlns=""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77340" y="30556201"/>
          <a:ext cx="1840390" cy="170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7" name="1 Grupo">
          <a:extLst>
            <a:ext uri="{FF2B5EF4-FFF2-40B4-BE49-F238E27FC236}">
              <a16:creationId xmlns="" xmlns:a16="http://schemas.microsoft.com/office/drawing/2014/main" id="{00000000-0008-0000-0E00-000007000000}"/>
            </a:ext>
          </a:extLst>
        </xdr:cNvPr>
        <xdr:cNvGrpSpPr>
          <a:grpSpLocks/>
        </xdr:cNvGrpSpPr>
      </xdr:nvGrpSpPr>
      <xdr:grpSpPr bwMode="auto">
        <a:xfrm>
          <a:off x="0" y="0"/>
          <a:ext cx="5316510" cy="1277615"/>
          <a:chOff x="57150" y="47625"/>
          <a:chExt cx="6316603" cy="1200288"/>
        </a:xfrm>
      </xdr:grpSpPr>
      <xdr:pic>
        <xdr:nvPicPr>
          <xdr:cNvPr id="8" name="1 Imagen" descr="ESCUDO-transp-lema-blanco.png">
            <a:extLst>
              <a:ext uri="{FF2B5EF4-FFF2-40B4-BE49-F238E27FC236}">
                <a16:creationId xmlns="" xmlns:a16="http://schemas.microsoft.com/office/drawing/2014/main" id="{00000000-0008-0000-0E00-000008000000}"/>
              </a:ext>
            </a:extLst>
          </xdr:cNvPr>
          <xdr:cNvPicPr>
            <a:picLocks noChangeAspect="1"/>
          </xdr:cNvPicPr>
        </xdr:nvPicPr>
        <xdr:blipFill>
          <a:blip xmlns:r="http://schemas.openxmlformats.org/officeDocument/2006/relationships" r:embed="rId6"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9" name="3 CuadroTexto">
            <a:extLst>
              <a:ext uri="{FF2B5EF4-FFF2-40B4-BE49-F238E27FC236}">
                <a16:creationId xmlns="" xmlns:a16="http://schemas.microsoft.com/office/drawing/2014/main" id="{00000000-0008-0000-0E00-000009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518160</xdr:colOff>
      <xdr:row>91</xdr:row>
      <xdr:rowOff>0</xdr:rowOff>
    </xdr:from>
    <xdr:to>
      <xdr:col>2</xdr:col>
      <xdr:colOff>1920362</xdr:colOff>
      <xdr:row>92</xdr:row>
      <xdr:rowOff>83843</xdr:rowOff>
    </xdr:to>
    <xdr:pic>
      <xdr:nvPicPr>
        <xdr:cNvPr id="2" name="Imagen 1">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0" y="28696920"/>
          <a:ext cx="1402202"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0F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0F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640080</xdr:colOff>
      <xdr:row>82</xdr:row>
      <xdr:rowOff>38100</xdr:rowOff>
    </xdr:from>
    <xdr:to>
      <xdr:col>2</xdr:col>
      <xdr:colOff>1680300</xdr:colOff>
      <xdr:row>83</xdr:row>
      <xdr:rowOff>68598</xdr:rowOff>
    </xdr:to>
    <xdr:pic>
      <xdr:nvPicPr>
        <xdr:cNvPr id="2" name="Imagen 1">
          <a:extLst>
            <a:ext uri="{FF2B5EF4-FFF2-40B4-BE49-F238E27FC236}">
              <a16:creationId xmlns=""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1660" y="29131260"/>
          <a:ext cx="1040220" cy="213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647700</xdr:colOff>
      <xdr:row>89</xdr:row>
      <xdr:rowOff>419100</xdr:rowOff>
    </xdr:from>
    <xdr:to>
      <xdr:col>2</xdr:col>
      <xdr:colOff>1752696</xdr:colOff>
      <xdr:row>91</xdr:row>
      <xdr:rowOff>152432</xdr:rowOff>
    </xdr:to>
    <xdr:pic>
      <xdr:nvPicPr>
        <xdr:cNvPr id="3" name="Imagen 2">
          <a:extLst>
            <a:ext uri="{FF2B5EF4-FFF2-40B4-BE49-F238E27FC236}">
              <a16:creationId xmlns=""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0" y="32285940"/>
          <a:ext cx="110499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000-000004000000}"/>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0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0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548641</xdr:colOff>
      <xdr:row>145</xdr:row>
      <xdr:rowOff>15240</xdr:rowOff>
    </xdr:from>
    <xdr:to>
      <xdr:col>2</xdr:col>
      <xdr:colOff>2088014</xdr:colOff>
      <xdr:row>146</xdr:row>
      <xdr:rowOff>137186</xdr:rowOff>
    </xdr:to>
    <xdr:pic>
      <xdr:nvPicPr>
        <xdr:cNvPr id="2" name="Imagen 1">
          <a:extLst>
            <a:ext uri="{FF2B5EF4-FFF2-40B4-BE49-F238E27FC236}">
              <a16:creationId xmlns=""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1" y="37421820"/>
          <a:ext cx="1539373"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11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11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556261</xdr:colOff>
      <xdr:row>79</xdr:row>
      <xdr:rowOff>30480</xdr:rowOff>
    </xdr:from>
    <xdr:to>
      <xdr:col>2</xdr:col>
      <xdr:colOff>2187082</xdr:colOff>
      <xdr:row>80</xdr:row>
      <xdr:rowOff>129564</xdr:rowOff>
    </xdr:to>
    <xdr:pic>
      <xdr:nvPicPr>
        <xdr:cNvPr id="2" name="Imagen 1">
          <a:extLst>
            <a:ext uri="{FF2B5EF4-FFF2-40B4-BE49-F238E27FC236}">
              <a16:creationId xmlns=""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0139660"/>
          <a:ext cx="1630821"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12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12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472440</xdr:colOff>
      <xdr:row>84</xdr:row>
      <xdr:rowOff>15240</xdr:rowOff>
    </xdr:from>
    <xdr:to>
      <xdr:col>2</xdr:col>
      <xdr:colOff>2110882</xdr:colOff>
      <xdr:row>85</xdr:row>
      <xdr:rowOff>137186</xdr:rowOff>
    </xdr:to>
    <xdr:pic>
      <xdr:nvPicPr>
        <xdr:cNvPr id="2" name="Imagen 1">
          <a:extLst>
            <a:ext uri="{FF2B5EF4-FFF2-40B4-BE49-F238E27FC236}">
              <a16:creationId xmlns=""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4020" y="23416260"/>
          <a:ext cx="1638442"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18</xdr:row>
      <xdr:rowOff>0</xdr:rowOff>
    </xdr:from>
    <xdr:to>
      <xdr:col>21</xdr:col>
      <xdr:colOff>675005</xdr:colOff>
      <xdr:row>61</xdr:row>
      <xdr:rowOff>73660</xdr:rowOff>
    </xdr:to>
    <xdr:graphicFrame macro="">
      <xdr:nvGraphicFramePr>
        <xdr:cNvPr id="3" name="Diagrama 2">
          <a:extLst>
            <a:ext uri="{FF2B5EF4-FFF2-40B4-BE49-F238E27FC236}">
              <a16:creationId xmlns="" xmlns:a16="http://schemas.microsoft.com/office/drawing/2014/main" id="{00000000-0008-0000-1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300-000004000000}"/>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300-000005000000}"/>
              </a:ext>
            </a:extLst>
          </xdr:cNvPr>
          <xdr:cNvPicPr>
            <a:picLocks noChangeAspect="1"/>
          </xdr:cNvPicPr>
        </xdr:nvPicPr>
        <xdr:blipFill>
          <a:blip xmlns:r="http://schemas.openxmlformats.org/officeDocument/2006/relationships" r:embed="rId7"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3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647701</xdr:colOff>
      <xdr:row>81</xdr:row>
      <xdr:rowOff>68580</xdr:rowOff>
    </xdr:from>
    <xdr:to>
      <xdr:col>2</xdr:col>
      <xdr:colOff>1905110</xdr:colOff>
      <xdr:row>83</xdr:row>
      <xdr:rowOff>26</xdr:rowOff>
    </xdr:to>
    <xdr:pic>
      <xdr:nvPicPr>
        <xdr:cNvPr id="2" name="Imagen 1">
          <a:extLst>
            <a:ext uri="{FF2B5EF4-FFF2-40B4-BE49-F238E27FC236}">
              <a16:creationId xmlns=""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59281" y="23789640"/>
          <a:ext cx="1257409"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723901</xdr:colOff>
      <xdr:row>88</xdr:row>
      <xdr:rowOff>53340</xdr:rowOff>
    </xdr:from>
    <xdr:to>
      <xdr:col>2</xdr:col>
      <xdr:colOff>1775552</xdr:colOff>
      <xdr:row>90</xdr:row>
      <xdr:rowOff>60992</xdr:rowOff>
    </xdr:to>
    <xdr:pic>
      <xdr:nvPicPr>
        <xdr:cNvPr id="3" name="Imagen 2">
          <a:extLst>
            <a:ext uri="{FF2B5EF4-FFF2-40B4-BE49-F238E27FC236}">
              <a16:creationId xmlns=""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1" y="25786080"/>
          <a:ext cx="105165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400-000004000000}"/>
            </a:ext>
          </a:extLst>
        </xdr:cNvPr>
        <xdr:cNvGrpSpPr>
          <a:grpSpLocks/>
        </xdr:cNvGrpSpPr>
      </xdr:nvGrpSpPr>
      <xdr:grpSpPr bwMode="auto">
        <a:xfrm>
          <a:off x="0" y="0"/>
          <a:ext cx="5442862"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4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4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762000</xdr:colOff>
      <xdr:row>90</xdr:row>
      <xdr:rowOff>106680</xdr:rowOff>
    </xdr:from>
    <xdr:to>
      <xdr:col>2</xdr:col>
      <xdr:colOff>1981306</xdr:colOff>
      <xdr:row>91</xdr:row>
      <xdr:rowOff>160040</xdr:rowOff>
    </xdr:to>
    <xdr:pic>
      <xdr:nvPicPr>
        <xdr:cNvPr id="2" name="Imagen 1">
          <a:extLst>
            <a:ext uri="{FF2B5EF4-FFF2-40B4-BE49-F238E27FC236}">
              <a16:creationId xmlns=""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44040" y="26692860"/>
          <a:ext cx="1219306"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693421</xdr:colOff>
      <xdr:row>96</xdr:row>
      <xdr:rowOff>419100</xdr:rowOff>
    </xdr:from>
    <xdr:to>
      <xdr:col>2</xdr:col>
      <xdr:colOff>1790796</xdr:colOff>
      <xdr:row>98</xdr:row>
      <xdr:rowOff>152432</xdr:rowOff>
    </xdr:to>
    <xdr:pic>
      <xdr:nvPicPr>
        <xdr:cNvPr id="3" name="Imagen 2">
          <a:extLst>
            <a:ext uri="{FF2B5EF4-FFF2-40B4-BE49-F238E27FC236}">
              <a16:creationId xmlns=""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5461" y="290169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500-000004000000}"/>
            </a:ext>
          </a:extLst>
        </xdr:cNvPr>
        <xdr:cNvGrpSpPr>
          <a:grpSpLocks/>
        </xdr:cNvGrpSpPr>
      </xdr:nvGrpSpPr>
      <xdr:grpSpPr bwMode="auto">
        <a:xfrm>
          <a:off x="0" y="0"/>
          <a:ext cx="5180439"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5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5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670561</xdr:colOff>
      <xdr:row>84</xdr:row>
      <xdr:rowOff>76200</xdr:rowOff>
    </xdr:from>
    <xdr:to>
      <xdr:col>2</xdr:col>
      <xdr:colOff>1790798</xdr:colOff>
      <xdr:row>85</xdr:row>
      <xdr:rowOff>129560</xdr:rowOff>
    </xdr:to>
    <xdr:pic>
      <xdr:nvPicPr>
        <xdr:cNvPr id="2" name="Imagen 1">
          <a:extLst>
            <a:ext uri="{FF2B5EF4-FFF2-40B4-BE49-F238E27FC236}">
              <a16:creationId xmlns=""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82141" y="27165300"/>
          <a:ext cx="1120237" cy="2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685801</xdr:colOff>
      <xdr:row>92</xdr:row>
      <xdr:rowOff>0</xdr:rowOff>
    </xdr:from>
    <xdr:to>
      <xdr:col>2</xdr:col>
      <xdr:colOff>1684108</xdr:colOff>
      <xdr:row>94</xdr:row>
      <xdr:rowOff>7652</xdr:rowOff>
    </xdr:to>
    <xdr:pic>
      <xdr:nvPicPr>
        <xdr:cNvPr id="3" name="Imagen 2">
          <a:extLst>
            <a:ext uri="{FF2B5EF4-FFF2-40B4-BE49-F238E27FC236}">
              <a16:creationId xmlns=""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97381" y="30319980"/>
          <a:ext cx="998307"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600-000004000000}"/>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6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6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426720</xdr:colOff>
      <xdr:row>79</xdr:row>
      <xdr:rowOff>53340</xdr:rowOff>
    </xdr:from>
    <xdr:to>
      <xdr:col>2</xdr:col>
      <xdr:colOff>2156610</xdr:colOff>
      <xdr:row>80</xdr:row>
      <xdr:rowOff>175286</xdr:rowOff>
    </xdr:to>
    <xdr:pic>
      <xdr:nvPicPr>
        <xdr:cNvPr id="2" name="Imagen 1">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8300" y="24704040"/>
          <a:ext cx="1729890" cy="304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716281</xdr:colOff>
      <xdr:row>88</xdr:row>
      <xdr:rowOff>0</xdr:rowOff>
    </xdr:from>
    <xdr:to>
      <xdr:col>2</xdr:col>
      <xdr:colOff>1813656</xdr:colOff>
      <xdr:row>90</xdr:row>
      <xdr:rowOff>7652</xdr:rowOff>
    </xdr:to>
    <xdr:pic>
      <xdr:nvPicPr>
        <xdr:cNvPr id="3" name="Imagen 2">
          <a:extLst>
            <a:ext uri="{FF2B5EF4-FFF2-40B4-BE49-F238E27FC236}">
              <a16:creationId xmlns=""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27861" y="28064460"/>
          <a:ext cx="1097375"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700-000004000000}"/>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7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7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518161</xdr:colOff>
      <xdr:row>87</xdr:row>
      <xdr:rowOff>449580</xdr:rowOff>
    </xdr:from>
    <xdr:to>
      <xdr:col>2</xdr:col>
      <xdr:colOff>2377602</xdr:colOff>
      <xdr:row>90</xdr:row>
      <xdr:rowOff>32</xdr:rowOff>
    </xdr:to>
    <xdr:pic>
      <xdr:nvPicPr>
        <xdr:cNvPr id="2" name="Imagen 1">
          <a:extLst>
            <a:ext uri="{FF2B5EF4-FFF2-40B4-BE49-F238E27FC236}">
              <a16:creationId xmlns=""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9741" y="28986480"/>
          <a:ext cx="1859441"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1800-000003000000}"/>
            </a:ext>
          </a:extLst>
        </xdr:cNvPr>
        <xdr:cNvGrpSpPr>
          <a:grpSpLocks/>
        </xdr:cNvGrpSpPr>
      </xdr:nvGrpSpPr>
      <xdr:grpSpPr bwMode="auto">
        <a:xfrm>
          <a:off x="0" y="0"/>
          <a:ext cx="5510898"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18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18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556261</xdr:colOff>
      <xdr:row>63</xdr:row>
      <xdr:rowOff>0</xdr:rowOff>
    </xdr:from>
    <xdr:to>
      <xdr:col>2</xdr:col>
      <xdr:colOff>2088014</xdr:colOff>
      <xdr:row>64</xdr:row>
      <xdr:rowOff>83843</xdr:rowOff>
    </xdr:to>
    <xdr:pic>
      <xdr:nvPicPr>
        <xdr:cNvPr id="2" name="Imagen 1">
          <a:extLst>
            <a:ext uri="{FF2B5EF4-FFF2-40B4-BE49-F238E27FC236}">
              <a16:creationId xmlns=""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7841" y="22913340"/>
          <a:ext cx="1531753"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19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19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19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868681</xdr:colOff>
      <xdr:row>104</xdr:row>
      <xdr:rowOff>15240</xdr:rowOff>
    </xdr:from>
    <xdr:to>
      <xdr:col>2</xdr:col>
      <xdr:colOff>1806022</xdr:colOff>
      <xdr:row>105</xdr:row>
      <xdr:rowOff>129566</xdr:rowOff>
    </xdr:to>
    <xdr:pic>
      <xdr:nvPicPr>
        <xdr:cNvPr id="2" name="Imagen 1">
          <a:extLst>
            <a:ext uri="{FF2B5EF4-FFF2-40B4-BE49-F238E27FC236}">
              <a16:creationId xmlns=""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80261" y="39319200"/>
          <a:ext cx="937341"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480060</xdr:colOff>
      <xdr:row>111</xdr:row>
      <xdr:rowOff>68580</xdr:rowOff>
    </xdr:from>
    <xdr:to>
      <xdr:col>3</xdr:col>
      <xdr:colOff>1021334</xdr:colOff>
      <xdr:row>113</xdr:row>
      <xdr:rowOff>26</xdr:rowOff>
    </xdr:to>
    <xdr:pic>
      <xdr:nvPicPr>
        <xdr:cNvPr id="3" name="Imagen 2">
          <a:extLst>
            <a:ext uri="{FF2B5EF4-FFF2-40B4-BE49-F238E27FC236}">
              <a16:creationId xmlns=""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91640" y="41689020"/>
          <a:ext cx="2933954"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A00-000004000000}"/>
            </a:ext>
          </a:extLst>
        </xdr:cNvPr>
        <xdr:cNvGrpSpPr>
          <a:grpSpLocks/>
        </xdr:cNvGrpSpPr>
      </xdr:nvGrpSpPr>
      <xdr:grpSpPr bwMode="auto">
        <a:xfrm>
          <a:off x="0" y="0"/>
          <a:ext cx="7095158"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A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A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182880</xdr:colOff>
      <xdr:row>126</xdr:row>
      <xdr:rowOff>144780</xdr:rowOff>
    </xdr:from>
    <xdr:to>
      <xdr:col>3</xdr:col>
      <xdr:colOff>1112808</xdr:colOff>
      <xdr:row>126</xdr:row>
      <xdr:rowOff>281952</xdr:rowOff>
    </xdr:to>
    <xdr:pic>
      <xdr:nvPicPr>
        <xdr:cNvPr id="2" name="Imagen 1">
          <a:extLst>
            <a:ext uri="{FF2B5EF4-FFF2-40B4-BE49-F238E27FC236}">
              <a16:creationId xmlns=""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4460" y="48943260"/>
          <a:ext cx="332260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754380</xdr:colOff>
      <xdr:row>139</xdr:row>
      <xdr:rowOff>7620</xdr:rowOff>
    </xdr:from>
    <xdr:to>
      <xdr:col>3</xdr:col>
      <xdr:colOff>1089896</xdr:colOff>
      <xdr:row>139</xdr:row>
      <xdr:rowOff>251481</xdr:rowOff>
    </xdr:to>
    <xdr:pic>
      <xdr:nvPicPr>
        <xdr:cNvPr id="3" name="Imagen 2">
          <a:extLst>
            <a:ext uri="{FF2B5EF4-FFF2-40B4-BE49-F238E27FC236}">
              <a16:creationId xmlns=""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65960" y="53393340"/>
          <a:ext cx="2728196" cy="243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B00-000004000000}"/>
            </a:ext>
          </a:extLst>
        </xdr:cNvPr>
        <xdr:cNvGrpSpPr>
          <a:grpSpLocks/>
        </xdr:cNvGrpSpPr>
      </xdr:nvGrpSpPr>
      <xdr:grpSpPr bwMode="auto">
        <a:xfrm>
          <a:off x="0" y="0"/>
          <a:ext cx="6171817"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B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B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182880</xdr:colOff>
      <xdr:row>113</xdr:row>
      <xdr:rowOff>91440</xdr:rowOff>
    </xdr:from>
    <xdr:to>
      <xdr:col>3</xdr:col>
      <xdr:colOff>998498</xdr:colOff>
      <xdr:row>113</xdr:row>
      <xdr:rowOff>228612</xdr:rowOff>
    </xdr:to>
    <xdr:pic>
      <xdr:nvPicPr>
        <xdr:cNvPr id="2" name="Imagen 1">
          <a:extLst>
            <a:ext uri="{FF2B5EF4-FFF2-40B4-BE49-F238E27FC236}">
              <a16:creationId xmlns=""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2540" y="40934640"/>
          <a:ext cx="3208298" cy="137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464821</xdr:colOff>
      <xdr:row>126</xdr:row>
      <xdr:rowOff>0</xdr:rowOff>
    </xdr:from>
    <xdr:to>
      <xdr:col>3</xdr:col>
      <xdr:colOff>922268</xdr:colOff>
      <xdr:row>127</xdr:row>
      <xdr:rowOff>114326</xdr:rowOff>
    </xdr:to>
    <xdr:pic>
      <xdr:nvPicPr>
        <xdr:cNvPr id="3" name="Imagen 2">
          <a:extLst>
            <a:ext uri="{FF2B5EF4-FFF2-40B4-BE49-F238E27FC236}">
              <a16:creationId xmlns=""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4481" y="45674280"/>
          <a:ext cx="2850127"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C00-000004000000}"/>
            </a:ext>
          </a:extLst>
        </xdr:cNvPr>
        <xdr:cNvGrpSpPr>
          <a:grpSpLocks/>
        </xdr:cNvGrpSpPr>
      </xdr:nvGrpSpPr>
      <xdr:grpSpPr bwMode="auto">
        <a:xfrm>
          <a:off x="0" y="0"/>
          <a:ext cx="5578934"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C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C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784860</xdr:colOff>
      <xdr:row>107</xdr:row>
      <xdr:rowOff>53340</xdr:rowOff>
    </xdr:from>
    <xdr:to>
      <xdr:col>2</xdr:col>
      <xdr:colOff>1402080</xdr:colOff>
      <xdr:row>108</xdr:row>
      <xdr:rowOff>144780</xdr:rowOff>
    </xdr:to>
    <xdr:pic>
      <xdr:nvPicPr>
        <xdr:cNvPr id="2" name="Imagen 1">
          <a:extLst>
            <a:ext uri="{FF2B5EF4-FFF2-40B4-BE49-F238E27FC236}">
              <a16:creationId xmlns=""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6440" y="36568380"/>
          <a:ext cx="617220"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1D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1D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1D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548640</xdr:colOff>
      <xdr:row>162</xdr:row>
      <xdr:rowOff>15240</xdr:rowOff>
    </xdr:from>
    <xdr:to>
      <xdr:col>2</xdr:col>
      <xdr:colOff>2232806</xdr:colOff>
      <xdr:row>164</xdr:row>
      <xdr:rowOff>22892</xdr:rowOff>
    </xdr:to>
    <xdr:pic>
      <xdr:nvPicPr>
        <xdr:cNvPr id="2" name="Imagen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60220" y="45026580"/>
          <a:ext cx="1684166" cy="373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723900</xdr:colOff>
      <xdr:row>169</xdr:row>
      <xdr:rowOff>53340</xdr:rowOff>
    </xdr:from>
    <xdr:to>
      <xdr:col>2</xdr:col>
      <xdr:colOff>2087998</xdr:colOff>
      <xdr:row>170</xdr:row>
      <xdr:rowOff>160045</xdr:rowOff>
    </xdr:to>
    <xdr:pic>
      <xdr:nvPicPr>
        <xdr:cNvPr id="3" name="Imagen 2">
          <a:extLst>
            <a:ext uri="{FF2B5EF4-FFF2-40B4-BE49-F238E27FC236}">
              <a16:creationId xmlns=""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35480" y="48112680"/>
          <a:ext cx="1364098" cy="289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1E00-000004000000}"/>
            </a:ext>
          </a:extLst>
        </xdr:cNvPr>
        <xdr:cNvGrpSpPr>
          <a:grpSpLocks/>
        </xdr:cNvGrpSpPr>
      </xdr:nvGrpSpPr>
      <xdr:grpSpPr bwMode="auto">
        <a:xfrm>
          <a:off x="0" y="0"/>
          <a:ext cx="5316510"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1E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1E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533401</xdr:colOff>
      <xdr:row>60</xdr:row>
      <xdr:rowOff>106680</xdr:rowOff>
    </xdr:from>
    <xdr:to>
      <xdr:col>2</xdr:col>
      <xdr:colOff>2019430</xdr:colOff>
      <xdr:row>62</xdr:row>
      <xdr:rowOff>22884</xdr:rowOff>
    </xdr:to>
    <xdr:pic>
      <xdr:nvPicPr>
        <xdr:cNvPr id="2" name="Imagen 1">
          <a:extLst>
            <a:ext uri="{FF2B5EF4-FFF2-40B4-BE49-F238E27FC236}">
              <a16:creationId xmlns=""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44981" y="22181820"/>
          <a:ext cx="1486029"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1F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1F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1F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609600</xdr:colOff>
      <xdr:row>80</xdr:row>
      <xdr:rowOff>91440</xdr:rowOff>
    </xdr:from>
    <xdr:to>
      <xdr:col>2</xdr:col>
      <xdr:colOff>2088008</xdr:colOff>
      <xdr:row>81</xdr:row>
      <xdr:rowOff>175283</xdr:rowOff>
    </xdr:to>
    <xdr:pic>
      <xdr:nvPicPr>
        <xdr:cNvPr id="2" name="Imagen 1">
          <a:extLst>
            <a:ext uri="{FF2B5EF4-FFF2-40B4-BE49-F238E27FC236}">
              <a16:creationId xmlns=""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21180" y="43990260"/>
          <a:ext cx="1478408" cy="26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2000-000003000000}"/>
            </a:ext>
          </a:extLst>
        </xdr:cNvPr>
        <xdr:cNvGrpSpPr>
          <a:grpSpLocks/>
        </xdr:cNvGrpSpPr>
      </xdr:nvGrpSpPr>
      <xdr:grpSpPr bwMode="auto">
        <a:xfrm>
          <a:off x="0" y="0"/>
          <a:ext cx="531651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20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20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137161</xdr:colOff>
      <xdr:row>121</xdr:row>
      <xdr:rowOff>7620</xdr:rowOff>
    </xdr:from>
    <xdr:to>
      <xdr:col>2</xdr:col>
      <xdr:colOff>2222936</xdr:colOff>
      <xdr:row>121</xdr:row>
      <xdr:rowOff>103640</xdr:rowOff>
    </xdr:to>
    <xdr:pic>
      <xdr:nvPicPr>
        <xdr:cNvPr id="2" name="Imagen 1">
          <a:extLst>
            <a:ext uri="{FF2B5EF4-FFF2-40B4-BE49-F238E27FC236}">
              <a16:creationId xmlns=""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3961" y="34838640"/>
          <a:ext cx="2085775"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3" name="1 Grupo">
          <a:extLst>
            <a:ext uri="{FF2B5EF4-FFF2-40B4-BE49-F238E27FC236}">
              <a16:creationId xmlns="" xmlns:a16="http://schemas.microsoft.com/office/drawing/2014/main" id="{00000000-0008-0000-2100-000003000000}"/>
            </a:ext>
          </a:extLst>
        </xdr:cNvPr>
        <xdr:cNvGrpSpPr>
          <a:grpSpLocks/>
        </xdr:cNvGrpSpPr>
      </xdr:nvGrpSpPr>
      <xdr:grpSpPr bwMode="auto">
        <a:xfrm>
          <a:off x="0" y="0"/>
          <a:ext cx="5170720" cy="1277615"/>
          <a:chOff x="57150" y="47625"/>
          <a:chExt cx="6316603" cy="1200288"/>
        </a:xfrm>
      </xdr:grpSpPr>
      <xdr:pic>
        <xdr:nvPicPr>
          <xdr:cNvPr id="4" name="1 Imagen" descr="ESCUDO-transp-lema-blanco.png">
            <a:extLst>
              <a:ext uri="{FF2B5EF4-FFF2-40B4-BE49-F238E27FC236}">
                <a16:creationId xmlns="" xmlns:a16="http://schemas.microsoft.com/office/drawing/2014/main" id="{00000000-0008-0000-2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5" name="3 CuadroTexto">
            <a:extLst>
              <a:ext uri="{FF2B5EF4-FFF2-40B4-BE49-F238E27FC236}">
                <a16:creationId xmlns="" xmlns:a16="http://schemas.microsoft.com/office/drawing/2014/main" id="{00000000-0008-0000-2100-000005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80</xdr:row>
      <xdr:rowOff>0</xdr:rowOff>
    </xdr:from>
    <xdr:to>
      <xdr:col>4</xdr:col>
      <xdr:colOff>83820</xdr:colOff>
      <xdr:row>82</xdr:row>
      <xdr:rowOff>7620</xdr:rowOff>
    </xdr:to>
    <xdr:pic>
      <xdr:nvPicPr>
        <xdr:cNvPr id="2" name="Imagen 1">
          <a:extLst>
            <a:ext uri="{FF2B5EF4-FFF2-40B4-BE49-F238E27FC236}">
              <a16:creationId xmlns=""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47343060"/>
          <a:ext cx="1668780" cy="37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89</xdr:row>
      <xdr:rowOff>0</xdr:rowOff>
    </xdr:from>
    <xdr:to>
      <xdr:col>3</xdr:col>
      <xdr:colOff>434340</xdr:colOff>
      <xdr:row>90</xdr:row>
      <xdr:rowOff>106680</xdr:rowOff>
    </xdr:to>
    <xdr:pic>
      <xdr:nvPicPr>
        <xdr:cNvPr id="3" name="Imagen 2">
          <a:extLst>
            <a:ext uri="{FF2B5EF4-FFF2-40B4-BE49-F238E27FC236}">
              <a16:creationId xmlns="" xmlns:a16="http://schemas.microsoft.com/office/drawing/2014/main" id="{00000000-0008-0000-22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2480" y="56639460"/>
          <a:ext cx="1226820"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418683</xdr:colOff>
      <xdr:row>97</xdr:row>
      <xdr:rowOff>0</xdr:rowOff>
    </xdr:from>
    <xdr:to>
      <xdr:col>2</xdr:col>
      <xdr:colOff>1958056</xdr:colOff>
      <xdr:row>98</xdr:row>
      <xdr:rowOff>97745</xdr:rowOff>
    </xdr:to>
    <xdr:pic>
      <xdr:nvPicPr>
        <xdr:cNvPr id="4" name="Imagen 3">
          <a:extLst>
            <a:ext uri="{FF2B5EF4-FFF2-40B4-BE49-F238E27FC236}">
              <a16:creationId xmlns=""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41232" y="37480352"/>
          <a:ext cx="1539373" cy="28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5" name="1 Grupo">
          <a:extLst>
            <a:ext uri="{FF2B5EF4-FFF2-40B4-BE49-F238E27FC236}">
              <a16:creationId xmlns="" xmlns:a16="http://schemas.microsoft.com/office/drawing/2014/main" id="{00000000-0008-0000-2200-000005000000}"/>
            </a:ext>
          </a:extLst>
        </xdr:cNvPr>
        <xdr:cNvGrpSpPr>
          <a:grpSpLocks/>
        </xdr:cNvGrpSpPr>
      </xdr:nvGrpSpPr>
      <xdr:grpSpPr bwMode="auto">
        <a:xfrm>
          <a:off x="0" y="0"/>
          <a:ext cx="5326230" cy="1277615"/>
          <a:chOff x="57150" y="47625"/>
          <a:chExt cx="6316603" cy="1200288"/>
        </a:xfrm>
      </xdr:grpSpPr>
      <xdr:pic>
        <xdr:nvPicPr>
          <xdr:cNvPr id="6" name="1 Imagen" descr="ESCUDO-transp-lema-blanco.png">
            <a:extLst>
              <a:ext uri="{FF2B5EF4-FFF2-40B4-BE49-F238E27FC236}">
                <a16:creationId xmlns="" xmlns:a16="http://schemas.microsoft.com/office/drawing/2014/main" id="{00000000-0008-0000-2200-000006000000}"/>
              </a:ext>
            </a:extLst>
          </xdr:cNvPr>
          <xdr:cNvPicPr>
            <a:picLocks noChangeAspect="1"/>
          </xdr:cNvPicPr>
        </xdr:nvPicPr>
        <xdr:blipFill>
          <a:blip xmlns:r="http://schemas.openxmlformats.org/officeDocument/2006/relationships" r:embed="rId4"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7" name="3 CuadroTexto">
            <a:extLst>
              <a:ext uri="{FF2B5EF4-FFF2-40B4-BE49-F238E27FC236}">
                <a16:creationId xmlns="" xmlns:a16="http://schemas.microsoft.com/office/drawing/2014/main" id="{00000000-0008-0000-2200-000007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160021</xdr:colOff>
      <xdr:row>91</xdr:row>
      <xdr:rowOff>45720</xdr:rowOff>
    </xdr:from>
    <xdr:to>
      <xdr:col>2</xdr:col>
      <xdr:colOff>2021748</xdr:colOff>
      <xdr:row>91</xdr:row>
      <xdr:rowOff>141740</xdr:rowOff>
    </xdr:to>
    <xdr:pic>
      <xdr:nvPicPr>
        <xdr:cNvPr id="2" name="Imagen 1">
          <a:extLst>
            <a:ext uri="{FF2B5EF4-FFF2-40B4-BE49-F238E27FC236}">
              <a16:creationId xmlns=""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6821" y="28735020"/>
          <a:ext cx="1861727" cy="9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563880</xdr:colOff>
      <xdr:row>104</xdr:row>
      <xdr:rowOff>60960</xdr:rowOff>
    </xdr:from>
    <xdr:to>
      <xdr:col>3</xdr:col>
      <xdr:colOff>777466</xdr:colOff>
      <xdr:row>105</xdr:row>
      <xdr:rowOff>175286</xdr:rowOff>
    </xdr:to>
    <xdr:pic>
      <xdr:nvPicPr>
        <xdr:cNvPr id="3" name="Imagen 2">
          <a:extLst>
            <a:ext uri="{FF2B5EF4-FFF2-40B4-BE49-F238E27FC236}">
              <a16:creationId xmlns=""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0680" y="32590740"/>
          <a:ext cx="2606266" cy="297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116638</xdr:colOff>
      <xdr:row>1</xdr:row>
      <xdr:rowOff>4375</xdr:rowOff>
    </xdr:to>
    <xdr:grpSp>
      <xdr:nvGrpSpPr>
        <xdr:cNvPr id="4" name="1 Grupo">
          <a:extLst>
            <a:ext uri="{FF2B5EF4-FFF2-40B4-BE49-F238E27FC236}">
              <a16:creationId xmlns="" xmlns:a16="http://schemas.microsoft.com/office/drawing/2014/main" id="{00000000-0008-0000-2300-000004000000}"/>
            </a:ext>
          </a:extLst>
        </xdr:cNvPr>
        <xdr:cNvGrpSpPr>
          <a:grpSpLocks/>
        </xdr:cNvGrpSpPr>
      </xdr:nvGrpSpPr>
      <xdr:grpSpPr bwMode="auto">
        <a:xfrm>
          <a:off x="0" y="0"/>
          <a:ext cx="5199878" cy="1277615"/>
          <a:chOff x="57150" y="47625"/>
          <a:chExt cx="6316603" cy="1200288"/>
        </a:xfrm>
      </xdr:grpSpPr>
      <xdr:pic>
        <xdr:nvPicPr>
          <xdr:cNvPr id="5" name="1 Imagen" descr="ESCUDO-transp-lema-blanco.png">
            <a:extLst>
              <a:ext uri="{FF2B5EF4-FFF2-40B4-BE49-F238E27FC236}">
                <a16:creationId xmlns="" xmlns:a16="http://schemas.microsoft.com/office/drawing/2014/main" id="{00000000-0008-0000-23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57150" y="47625"/>
            <a:ext cx="1168907" cy="1200288"/>
          </a:xfrm>
          <a:prstGeom prst="rect">
            <a:avLst/>
          </a:prstGeom>
          <a:noFill/>
          <a:ln w="9525">
            <a:noFill/>
            <a:miter lim="800000"/>
            <a:headEnd/>
            <a:tailEnd/>
          </a:ln>
        </xdr:spPr>
      </xdr:pic>
      <xdr:sp macro="" textlink="">
        <xdr:nvSpPr>
          <xdr:cNvPr id="6" name="3 CuadroTexto">
            <a:extLst>
              <a:ext uri="{FF2B5EF4-FFF2-40B4-BE49-F238E27FC236}">
                <a16:creationId xmlns="" xmlns:a16="http://schemas.microsoft.com/office/drawing/2014/main" id="{00000000-0008-0000-2300-000006000000}"/>
              </a:ext>
            </a:extLst>
          </xdr:cNvPr>
          <xdr:cNvSpPr txBox="1"/>
        </xdr:nvSpPr>
        <xdr:spPr>
          <a:xfrm>
            <a:off x="1561515" y="199413"/>
            <a:ext cx="4812238"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400" b="1" i="0" u="none" strike="noStrike" kern="0" cap="none" spc="0" normalizeH="0" baseline="0" noProof="0">
                <a:ln>
                  <a:noFill/>
                </a:ln>
                <a:solidFill>
                  <a:prstClr val="white"/>
                </a:solidFill>
                <a:effectLst/>
                <a:uLnTx/>
                <a:uFillTx/>
                <a:latin typeface="Arial Narrow" pitchFamily="34" charset="0"/>
                <a:ea typeface="+mn-ea"/>
                <a:cs typeface="+mn-cs"/>
              </a:rPr>
              <a:t>Ministerio de Ambiente y Desarrollo Sostenible</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0" cap="none" spc="0" normalizeH="0" baseline="0" noProof="0">
                <a:ln>
                  <a:noFill/>
                </a:ln>
                <a:solidFill>
                  <a:prstClr val="white"/>
                </a:solidFill>
                <a:effectLst/>
                <a:uLnTx/>
                <a:uFillTx/>
                <a:latin typeface="Arial Narrow" pitchFamily="34" charset="0"/>
                <a:ea typeface="+mn-ea"/>
                <a:cs typeface="+mn-cs"/>
              </a:rPr>
              <a:t>Dirección de Ordenamiento Ambiental Territorial y del SINA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000" b="0" i="0" u="none" strike="noStrike" kern="0" cap="none" spc="0" normalizeH="0" baseline="0" noProof="0">
                <a:ln>
                  <a:noFill/>
                </a:ln>
                <a:solidFill>
                  <a:prstClr val="white"/>
                </a:solidFill>
                <a:effectLst/>
                <a:uLnTx/>
                <a:uFillTx/>
                <a:latin typeface="Arial Narrow" pitchFamily="34" charset="0"/>
                <a:ea typeface="+mn-ea"/>
                <a:cs typeface="+mn-cs"/>
              </a:rPr>
              <a:t>República de Colombia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PLA04\Archivos%20Planeacion%20(OK)\2020\Informe%20de%20Gestion%20con%20corte%2031-Diciembre-2020\6.%20Formatos%20SINA%20-%20PAI%202020-2023%20seguimiento%20PAC%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rlos%20A/Documents/PC%20CARLOS/CORPAMAG/SEGUIMIENTO%20METAS%20PAI%202020-2023/INFORMES%20SEGUIMIENTO%202020%20PAI/SOPORTES%20INFORMES%20SS%202020/MATRIZ%20DE%20SEGUIMIENTO%20II%20SEM%202020%20ney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los%20A/Documents/PC%20CARLOS/CORPAMAG/SEGUIMIENTO%20METAS%20PAI%202020-2023/INFORMES%20SEGUIMIENTO%202023%20PAI/SEGUNDO%20SEMESTRE%202023/Anexo%201%20-%20Avance%20en%20las%20metas%20f&#237;sicas%20y%20financieras%20CORPAMAG_301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os/Documentos/MADS/FORMATOS/INFORMES%20DE%20GESTI&#211;N%202021/Formatos%20SINA%20-%20PAI_Vs%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chivos/Documentos/MADS/FORMATOS/INFORMES%20DE%20GESTI&#211;N%202021/Formatos%20SINA%20-%20PAI%20202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arlos%20A/Documents/PC%20CARLOS/CORPAMAG/SEGUIMIENTO%20METAS%20PAI%202020-2023/INFORMES%20SEGUIMIENTO%202022%20PAI/SOPORTES%20INFORMES%20SS%202022/MATRIZ%20DE%20SEGUIMIENTO%20II%20SEM%202022%20CORPAMAG%2027feb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PROTOCOLO INGRESOS"/>
      <sheetName val="Informe Ingresos"/>
      <sheetName val="PROTOCOLO GASTOS"/>
      <sheetName val="informe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33">
          <cell r="D33" t="str">
            <v>SI APLICA</v>
          </cell>
        </row>
        <row r="34">
          <cell r="D34" t="str">
            <v>NO APLICA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Informe Ingreso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CARd"/>
      <sheetName val="Anexo 2 Protocolo Inf Gestión"/>
      <sheetName val="Hoja1"/>
    </sheetNames>
    <sheetDataSet>
      <sheetData sheetId="0">
        <row r="5">
          <cell r="C5" t="str">
            <v>Corporación Autónoma Regional del Magdalena – CORPAMAG</v>
          </cell>
          <cell r="H5" t="str">
            <v>Corporación Autónoma Regional del Alto Magdalena - CAM</v>
          </cell>
        </row>
        <row r="6">
          <cell r="C6" t="str">
            <v>2023-II</v>
          </cell>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row r="38">
          <cell r="H38" t="str">
            <v>2020-I</v>
          </cell>
        </row>
        <row r="39">
          <cell r="H39" t="str">
            <v>2020-II</v>
          </cell>
        </row>
        <row r="40">
          <cell r="H40" t="str">
            <v>2021-I</v>
          </cell>
        </row>
        <row r="41">
          <cell r="H41" t="str">
            <v>2021-II</v>
          </cell>
        </row>
        <row r="42">
          <cell r="H42" t="str">
            <v>2022-I</v>
          </cell>
        </row>
        <row r="43">
          <cell r="H43" t="str">
            <v>2022-II</v>
          </cell>
        </row>
        <row r="44">
          <cell r="H44" t="str">
            <v>2023-I</v>
          </cell>
        </row>
        <row r="45">
          <cell r="H45" t="str">
            <v>2023-II</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2022"/>
      <sheetName val="Hoja1"/>
      <sheetName val="Anexo 2 Protocolo Inf Gestión"/>
      <sheetName val="PROTOCOLO INGRESOS"/>
      <sheetName val="PROTOCOLO GASTOS"/>
      <sheetName val="Anexo 5.1 Ingresos"/>
      <sheetName val="Anexo 5.2. Gastos"/>
      <sheetName val="Anexo 5.2-A. Gastos"/>
      <sheetName val="Datos Generale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 val="Hoja2"/>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row r="38">
          <cell r="H38" t="str">
            <v>2020-I</v>
          </cell>
        </row>
        <row r="39">
          <cell r="H39" t="str">
            <v>2020-II</v>
          </cell>
        </row>
        <row r="40">
          <cell r="H40" t="str">
            <v>2021-I</v>
          </cell>
        </row>
        <row r="41">
          <cell r="H41" t="str">
            <v>2021-II</v>
          </cell>
        </row>
        <row r="42">
          <cell r="H42" t="str">
            <v>2022-I</v>
          </cell>
        </row>
        <row r="43">
          <cell r="H43" t="str">
            <v>2022-II</v>
          </cell>
        </row>
        <row r="44">
          <cell r="H44" t="str">
            <v>2023-I</v>
          </cell>
        </row>
        <row r="45">
          <cell r="H45" t="str">
            <v>2023-II</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CARd"/>
      <sheetName val="Anexo 2 Protocolo Inf Gestión"/>
      <sheetName val="Anexo 5.1 INGRESOS"/>
      <sheetName val="Anexo 5.2. informe Gastos"/>
      <sheetName val="Anexo 5.2A_REV"/>
      <sheetName val="Hoja1"/>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9">
          <cell r="D29" t="str">
            <v/>
          </cell>
          <cell r="E2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lsepulveda@corpamag.gov.c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lsepulveda@corpamag.gov.co"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amartinez@corpamag.gov.co"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mailto:amartinez@corpamag.gov.co"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hyperlink" Target="http://cambioclimatico.minambiente.gov.co/"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lsepulveda@corpamag.gov.co"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mailto:lsepulveda@corpamag.gov.co"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mailto:amartinez@corpamag.gov.co"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9.bin"/><Relationship Id="rId1" Type="http://schemas.openxmlformats.org/officeDocument/2006/relationships/hyperlink" Target="mailto:amartinez@corpamag.gov.co"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1.bin"/><Relationship Id="rId1" Type="http://schemas.openxmlformats.org/officeDocument/2006/relationships/hyperlink" Target="mailto:lsepulveda@corpamag.gov.co"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2.bin"/><Relationship Id="rId1" Type="http://schemas.openxmlformats.org/officeDocument/2006/relationships/hyperlink" Target="mailto:amartinez@corpamag.gov.co"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3.bin"/><Relationship Id="rId1" Type="http://schemas.openxmlformats.org/officeDocument/2006/relationships/hyperlink" Target="mailto:amartinez@corpamag.gov.co"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4.bin"/><Relationship Id="rId1" Type="http://schemas.openxmlformats.org/officeDocument/2006/relationships/hyperlink" Target="mailto:amartinez@corpamag.gov.co"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genexy.troncoso@corpamag.gov.co" TargetMode="External"/><Relationship Id="rId1" Type="http://schemas.openxmlformats.org/officeDocument/2006/relationships/hyperlink" Target="https://www.minambiente.gov.co/index.php/ambientes-y-desarrollos-sostenibles/negocios-verdes-y-sostenibles" TargetMode="External"/><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6.bin"/><Relationship Id="rId1" Type="http://schemas.openxmlformats.org/officeDocument/2006/relationships/hyperlink" Target="mailto:amartinez@corpamag.gov.co" TargetMode="Externa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irh.ideam.gov.co/" TargetMode="External"/><Relationship Id="rId1" Type="http://schemas.openxmlformats.org/officeDocument/2006/relationships/hyperlink" Target="http://www.sisaire.gov.co/" TargetMode="External"/><Relationship Id="rId4"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2.bin"/><Relationship Id="rId1" Type="http://schemas.openxmlformats.org/officeDocument/2006/relationships/hyperlink" Target="mailto:jsanchez@corpamag.gov.co"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28"/>
  <sheetViews>
    <sheetView workbookViewId="0">
      <selection activeCell="C20" sqref="C20"/>
    </sheetView>
  </sheetViews>
  <sheetFormatPr baseColWidth="10" defaultRowHeight="12.75" x14ac:dyDescent="0.2"/>
  <cols>
    <col min="1" max="16384" width="11.42578125" style="482"/>
  </cols>
  <sheetData>
    <row r="1" spans="1:2" x14ac:dyDescent="0.2">
      <c r="A1" s="482" t="s">
        <v>1730</v>
      </c>
      <c r="B1" s="483" t="s">
        <v>1156</v>
      </c>
    </row>
    <row r="2" spans="1:2" x14ac:dyDescent="0.2">
      <c r="A2" s="482" t="s">
        <v>1731</v>
      </c>
      <c r="B2" s="483" t="s">
        <v>131</v>
      </c>
    </row>
    <row r="3" spans="1:2" x14ac:dyDescent="0.2">
      <c r="A3" s="482" t="s">
        <v>1732</v>
      </c>
      <c r="B3" s="483" t="s">
        <v>162</v>
      </c>
    </row>
    <row r="4" spans="1:2" x14ac:dyDescent="0.2">
      <c r="A4" s="482" t="s">
        <v>1733</v>
      </c>
      <c r="B4" s="483" t="s">
        <v>183</v>
      </c>
    </row>
    <row r="5" spans="1:2" x14ac:dyDescent="0.2">
      <c r="A5" s="482" t="s">
        <v>1734</v>
      </c>
      <c r="B5" s="483" t="s">
        <v>200</v>
      </c>
    </row>
    <row r="6" spans="1:2" x14ac:dyDescent="0.2">
      <c r="A6" s="482" t="s">
        <v>1735</v>
      </c>
      <c r="B6" s="483" t="s">
        <v>220</v>
      </c>
    </row>
    <row r="7" spans="1:2" x14ac:dyDescent="0.2">
      <c r="A7" s="482" t="s">
        <v>1736</v>
      </c>
      <c r="B7" s="483" t="s">
        <v>280</v>
      </c>
    </row>
    <row r="8" spans="1:2" x14ac:dyDescent="0.2">
      <c r="A8" s="482" t="s">
        <v>1737</v>
      </c>
      <c r="B8" s="483" t="s">
        <v>314</v>
      </c>
    </row>
    <row r="9" spans="1:2" x14ac:dyDescent="0.2">
      <c r="A9" s="482" t="s">
        <v>1738</v>
      </c>
      <c r="B9" s="483" t="s">
        <v>348</v>
      </c>
    </row>
    <row r="10" spans="1:2" x14ac:dyDescent="0.2">
      <c r="A10" s="482" t="s">
        <v>1739</v>
      </c>
      <c r="B10" s="483" t="s">
        <v>396</v>
      </c>
    </row>
    <row r="11" spans="1:2" x14ac:dyDescent="0.2">
      <c r="B11" s="483" t="s">
        <v>418</v>
      </c>
    </row>
    <row r="12" spans="1:2" x14ac:dyDescent="0.2">
      <c r="B12" s="483" t="s">
        <v>449</v>
      </c>
    </row>
    <row r="13" spans="1:2" x14ac:dyDescent="0.2">
      <c r="B13" s="483" t="s">
        <v>480</v>
      </c>
    </row>
    <row r="14" spans="1:2" x14ac:dyDescent="0.2">
      <c r="B14" s="483" t="s">
        <v>526</v>
      </c>
    </row>
    <row r="15" spans="1:2" x14ac:dyDescent="0.2">
      <c r="B15" s="483" t="s">
        <v>557</v>
      </c>
    </row>
    <row r="16" spans="1:2" x14ac:dyDescent="0.2">
      <c r="B16" s="483" t="s">
        <v>585</v>
      </c>
    </row>
    <row r="17" spans="2:2" x14ac:dyDescent="0.2">
      <c r="B17" s="483" t="s">
        <v>634</v>
      </c>
    </row>
    <row r="18" spans="2:2" x14ac:dyDescent="0.2">
      <c r="B18" s="483" t="s">
        <v>655</v>
      </c>
    </row>
    <row r="19" spans="2:2" x14ac:dyDescent="0.2">
      <c r="B19" s="483" t="s">
        <v>704</v>
      </c>
    </row>
    <row r="20" spans="2:2" x14ac:dyDescent="0.2">
      <c r="B20" s="483" t="s">
        <v>779</v>
      </c>
    </row>
    <row r="21" spans="2:2" x14ac:dyDescent="0.2">
      <c r="B21" s="483" t="s">
        <v>839</v>
      </c>
    </row>
    <row r="22" spans="2:2" x14ac:dyDescent="0.2">
      <c r="B22" s="483" t="s">
        <v>887</v>
      </c>
    </row>
    <row r="23" spans="2:2" x14ac:dyDescent="0.2">
      <c r="B23" s="483" t="s">
        <v>951</v>
      </c>
    </row>
    <row r="24" spans="2:2" x14ac:dyDescent="0.2">
      <c r="B24" s="483" t="s">
        <v>972</v>
      </c>
    </row>
    <row r="25" spans="2:2" x14ac:dyDescent="0.2">
      <c r="B25" s="483" t="s">
        <v>1001</v>
      </c>
    </row>
    <row r="26" spans="2:2" x14ac:dyDescent="0.2">
      <c r="B26" s="483" t="s">
        <v>1074</v>
      </c>
    </row>
    <row r="27" spans="2:2" x14ac:dyDescent="0.2">
      <c r="B27" s="483" t="s">
        <v>1121</v>
      </c>
    </row>
    <row r="28" spans="2:2" x14ac:dyDescent="0.2">
      <c r="B28" s="482" t="s">
        <v>1739</v>
      </c>
    </row>
  </sheetData>
  <hyperlinks>
    <hyperlink ref="B1" location="'1POMCAS'!A1" display="Porcentaje de avance en la formulación y/o ajuste de los Planes de Ordenación y Manejo de Cuencas (POMCAS), Planes de Manejo de Acuíferos (PMA) y Planes de Manejo de Microcuencas (PMM)"/>
    <hyperlink ref="B2" location="'2PORH'!A1" display="Porcentaje de cuerpos de agua con planes de ordenamiento del recurso hídrico (PORH) adoptados"/>
    <hyperlink ref="B3" location="'3PSMV'!_Toc467769470" display="Porcentaje de Planes de Saneamiento y Manejo de Vertimientos (PSMV) con seguimiento"/>
    <hyperlink ref="B4" location="'4UsoAguas'!_Toc467769471" display="Porcentaje de cuerpos de agua con reglamentación del uso de las aguas"/>
    <hyperlink ref="B5" location="'5PUEAA'!_Toc467769472" display="Porcentaje de Programas de Uso Eficiente y Ahorro del Agua (PUEAA) con seguimiento"/>
    <hyperlink ref="B6" location="'6POMCASejec'!_Toc467769473" display="Porcentaje de Planes de Ordenación y Manejo de Cuencas (POMCAS), Planes de Manejo de Acuíferos (PMA) y Planes de Manejo de Microcuencas (PMM) en ejecución"/>
    <hyperlink ref="B7" location="'7Clima'!_Toc467769474" display="Porcentaje de entes territoriales asesorados en la incorporación, planificación y ejecución de acciones relacionadas con cambio climático en el marco de los instrumentos de planificación territorial"/>
    <hyperlink ref="B8" location="'8Suelo'!_Toc467769475" display="Porcentaje de suelos degradados en recuperación o rehabilitación"/>
    <hyperlink ref="B9" location="'9RUNAP'!_Toc467769476" display="Porcentaje de la superficie de áreas protegidas regionales declaradas, homologadas o recategorizadas, inscritas en el RUNAP"/>
    <hyperlink ref="B10" location="'10Paramos'!_Toc467769477" display="Porcentaje de páramos delimitados por el MADS, con zonificación y régimen de usos adoptados por la CAR"/>
    <hyperlink ref="B11" location="'11Forest'!_Toc467769478" display="Porcentaje de avance en la formulación del Plan de Ordenación Forestal"/>
    <hyperlink ref="B12" location="'12PlanesAP'!_Toc467769479" display="Porcentaje de áreas protegidas con planes de manejo en ejecución"/>
    <hyperlink ref="B13" location="'13Amenaz'!_Toc467769480" display="Porcentaje de especies amenazadas con medidas de conservación y manejo en ejecución"/>
    <hyperlink ref="B14" location="'14Invasor'!_Toc467769481" display="Porcentaje de especies invasoras con medidas de prevención, control y manejo en ejecución"/>
    <hyperlink ref="B15" location="'15Restaura'!_Toc467769482" display="Porcentaje de áreas de ecosistemas en restauración, rehabilitación y reforestación"/>
    <hyperlink ref="B16" location="'16MIZC'!_Toc467769483" display="Implementación de acciones en manejo integrado de zonas costeras"/>
    <hyperlink ref="B17" location="'17PGIRS'!_Toc467769484" display="Porcentaje de Planes de Gestión Integral de Residuos Sólidos (PGIRS) con seguimiento a metas de aprovechamiento"/>
    <hyperlink ref="B18" location="'18Sector'!_Toc467769485" display="Porcentaje de sectores con acompañamiento para la reconversión hacia sistemas sostenibles de producción"/>
    <hyperlink ref="B19" location="'19GAU'!_Toc467769486" display="Porcentaje de ejecución de acciones en Gestión Ambiental Urbana"/>
    <hyperlink ref="B20" location="'20Negoc'!_Toc467769487" display="Implementación del Programa Regional de Negocios Verdes por la autoridad ambiental"/>
    <hyperlink ref="B22" location="'22Autor'!_Toc467769489" display="Porcentaje de autorizaciones ambientales con seguimiento"/>
    <hyperlink ref="B23" location="'23Sanc'!_Toc467769490" display="Porcentaje de Procesos Sancionatorios Resueltos"/>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25" location="'25Redes'!_Toc467769492" display="Porcentaje de redes y estaciones de monitoreo en operación"/>
    <hyperlink ref="B26" location="'26SIAC'!_Toc467769493" display="Porcentaje de actualización y reporte de la información en el SIAC"/>
    <hyperlink ref="B27" location="'27Educa'!_Toc467769494" display="Ejecución de Acciones en Educación Ambiental"/>
    <hyperlink ref="B21" location="'21TiempoT'!_Toc467769488" display="Tiempo promedio de trámite para la resolución de autorizaciones ambientales otorgadas por la corporació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Y343"/>
  <sheetViews>
    <sheetView zoomScale="80" zoomScaleNormal="80" zoomScaleSheetLayoutView="100" workbookViewId="0">
      <pane ySplit="1425" topLeftCell="A85" activePane="bottomLeft"/>
      <selection activeCell="A6" sqref="A1:A1048576"/>
      <selection pane="bottomLeft" activeCell="J99" sqref="J99"/>
    </sheetView>
  </sheetViews>
  <sheetFormatPr baseColWidth="10" defaultRowHeight="36" customHeight="1" x14ac:dyDescent="0.25"/>
  <cols>
    <col min="1" max="1" width="10" customWidth="1"/>
    <col min="2" max="2" width="14.7109375" customWidth="1"/>
    <col min="3" max="3" width="14.140625" customWidth="1"/>
    <col min="4" max="4" width="16.140625" customWidth="1"/>
    <col min="10" max="10" width="122.42578125" bestFit="1" customWidth="1"/>
    <col min="11" max="14" width="17.28515625" customWidth="1"/>
    <col min="15" max="15" width="25.7109375" bestFit="1" customWidth="1"/>
    <col min="16" max="18" width="18.85546875" customWidth="1"/>
    <col min="19" max="19" width="19.28515625" customWidth="1"/>
    <col min="20" max="20" width="17.42578125" customWidth="1"/>
    <col min="21" max="21" width="14" customWidth="1"/>
    <col min="22" max="22" width="26.85546875" customWidth="1"/>
    <col min="23" max="23" width="19.42578125" hidden="1" customWidth="1"/>
    <col min="24" max="24" width="15.140625" hidden="1" customWidth="1"/>
    <col min="25" max="25" width="0" hidden="1" customWidth="1"/>
  </cols>
  <sheetData>
    <row r="1" spans="1:25" ht="109.5" customHeight="1" thickBot="1" x14ac:dyDescent="0.3">
      <c r="A1" s="740"/>
      <c r="B1" s="741"/>
      <c r="C1" s="741"/>
      <c r="D1" s="741"/>
      <c r="E1" s="741"/>
      <c r="F1" s="742"/>
      <c r="G1" s="742"/>
      <c r="H1" s="742"/>
      <c r="I1" s="741"/>
      <c r="J1" s="741"/>
      <c r="K1" s="741"/>
      <c r="L1" s="741"/>
      <c r="M1" s="741"/>
      <c r="N1" s="741"/>
      <c r="O1" s="741"/>
      <c r="P1" s="741"/>
      <c r="Q1" s="741"/>
      <c r="R1" s="741"/>
      <c r="S1" s="741"/>
      <c r="T1" s="741"/>
      <c r="U1" s="741"/>
      <c r="V1" s="743"/>
    </row>
    <row r="2" spans="1:25" ht="26.25" customHeight="1" x14ac:dyDescent="0.25">
      <c r="A2" s="744" t="s">
        <v>1672</v>
      </c>
      <c r="B2" s="745"/>
      <c r="C2" s="745"/>
      <c r="D2" s="745"/>
      <c r="E2" s="745"/>
      <c r="F2" s="746"/>
      <c r="G2" s="746"/>
      <c r="H2" s="746"/>
      <c r="I2" s="745"/>
      <c r="J2" s="745"/>
      <c r="K2" s="745"/>
      <c r="L2" s="745"/>
      <c r="M2" s="745"/>
      <c r="N2" s="745"/>
      <c r="O2" s="745"/>
      <c r="P2" s="745"/>
      <c r="Q2" s="745"/>
      <c r="R2" s="745"/>
      <c r="S2" s="745"/>
      <c r="T2" s="745"/>
      <c r="U2" s="745"/>
      <c r="V2" s="747"/>
    </row>
    <row r="3" spans="1:25" ht="26.25" customHeight="1" x14ac:dyDescent="0.25">
      <c r="A3" s="748" t="s">
        <v>1314</v>
      </c>
      <c r="B3" s="749"/>
      <c r="C3" s="749"/>
      <c r="D3" s="749"/>
      <c r="E3" s="749"/>
      <c r="F3" s="750"/>
      <c r="G3" s="750"/>
      <c r="H3" s="750"/>
      <c r="I3" s="749"/>
      <c r="J3" s="749"/>
      <c r="K3" s="749"/>
      <c r="L3" s="749"/>
      <c r="M3" s="749"/>
      <c r="N3" s="749"/>
      <c r="O3" s="749"/>
      <c r="P3" s="749"/>
      <c r="Q3" s="749"/>
      <c r="R3" s="749"/>
      <c r="S3" s="749"/>
      <c r="T3" s="749"/>
      <c r="U3" s="749"/>
      <c r="V3" s="751"/>
    </row>
    <row r="4" spans="1:25" ht="26.25" customHeight="1" thickBot="1" x14ac:dyDescent="0.3">
      <c r="A4" s="752" t="s">
        <v>1263</v>
      </c>
      <c r="B4" s="753"/>
      <c r="C4" s="753"/>
      <c r="D4" s="753"/>
      <c r="E4" s="753"/>
      <c r="F4" s="754"/>
      <c r="G4" s="754"/>
      <c r="H4" s="754"/>
      <c r="I4" s="753"/>
      <c r="J4" s="753"/>
      <c r="K4" s="753"/>
      <c r="L4" s="753"/>
      <c r="M4" s="753"/>
      <c r="N4" s="753"/>
      <c r="O4" s="753"/>
      <c r="P4" s="753"/>
      <c r="Q4" s="753"/>
      <c r="R4" s="753"/>
      <c r="S4" s="753"/>
      <c r="T4" s="753"/>
      <c r="U4" s="753"/>
      <c r="V4" s="755"/>
    </row>
    <row r="5" spans="1:25" ht="36" customHeight="1" thickTop="1" thickBot="1" x14ac:dyDescent="0.3">
      <c r="A5" s="756" t="s">
        <v>1315</v>
      </c>
      <c r="B5" s="757"/>
      <c r="C5" s="757"/>
      <c r="D5" s="757"/>
      <c r="E5" s="757"/>
      <c r="F5" s="757"/>
      <c r="G5" s="757"/>
      <c r="H5" s="757"/>
      <c r="I5" s="758"/>
      <c r="J5" s="736" t="s">
        <v>1316</v>
      </c>
      <c r="K5" s="736" t="s">
        <v>1317</v>
      </c>
      <c r="L5" s="759" t="s">
        <v>1318</v>
      </c>
      <c r="M5" s="759"/>
      <c r="N5" s="736" t="s">
        <v>1319</v>
      </c>
      <c r="O5" s="760" t="s">
        <v>1320</v>
      </c>
      <c r="P5" s="761"/>
      <c r="Q5" s="761"/>
      <c r="R5" s="762"/>
      <c r="S5" s="763" t="s">
        <v>1321</v>
      </c>
      <c r="T5" s="736" t="s">
        <v>1322</v>
      </c>
      <c r="U5" s="735" t="s">
        <v>1323</v>
      </c>
      <c r="V5" s="736" t="s">
        <v>1324</v>
      </c>
      <c r="W5" s="738" t="s">
        <v>1325</v>
      </c>
      <c r="X5" s="739" t="s">
        <v>1326</v>
      </c>
    </row>
    <row r="6" spans="1:25" s="409" customFormat="1" ht="36" customHeight="1" thickTop="1" thickBot="1" x14ac:dyDescent="0.3">
      <c r="A6" s="403" t="s">
        <v>1327</v>
      </c>
      <c r="B6" s="403" t="s">
        <v>1264</v>
      </c>
      <c r="C6" s="404" t="s">
        <v>1328</v>
      </c>
      <c r="D6" s="403" t="s">
        <v>1268</v>
      </c>
      <c r="E6" s="403" t="s">
        <v>1329</v>
      </c>
      <c r="F6" s="403" t="s">
        <v>1330</v>
      </c>
      <c r="G6" s="403" t="s">
        <v>1331</v>
      </c>
      <c r="H6" s="403" t="s">
        <v>1332</v>
      </c>
      <c r="I6" s="405" t="s">
        <v>1333</v>
      </c>
      <c r="J6" s="737"/>
      <c r="K6" s="737"/>
      <c r="L6" s="406" t="s">
        <v>1334</v>
      </c>
      <c r="M6" s="407" t="s">
        <v>1335</v>
      </c>
      <c r="N6" s="737"/>
      <c r="O6" s="408" t="s">
        <v>1336</v>
      </c>
      <c r="P6" s="406" t="s">
        <v>1337</v>
      </c>
      <c r="Q6" s="408" t="s">
        <v>1338</v>
      </c>
      <c r="R6" s="408" t="s">
        <v>1339</v>
      </c>
      <c r="S6" s="764"/>
      <c r="T6" s="737"/>
      <c r="U6" s="736"/>
      <c r="V6" s="737"/>
      <c r="W6" s="738"/>
      <c r="X6" s="739"/>
    </row>
    <row r="7" spans="1:25" ht="22.5" customHeight="1" thickTop="1" thickBot="1" x14ac:dyDescent="0.3">
      <c r="A7" s="410" t="s">
        <v>1340</v>
      </c>
      <c r="B7" s="410"/>
      <c r="C7" s="410"/>
      <c r="D7" s="410"/>
      <c r="E7" s="410"/>
      <c r="F7" s="411"/>
      <c r="G7" s="411"/>
      <c r="H7" s="411"/>
      <c r="I7" s="412"/>
      <c r="J7" s="413" t="s">
        <v>1341</v>
      </c>
      <c r="K7" s="414" t="e">
        <f>+K8+#REF!+K335</f>
        <v>#REF!</v>
      </c>
      <c r="L7" s="414"/>
      <c r="M7" s="414"/>
      <c r="N7" s="414"/>
      <c r="O7" s="414"/>
      <c r="P7" s="414"/>
      <c r="Q7" s="414"/>
      <c r="R7" s="414"/>
      <c r="S7" s="414"/>
      <c r="T7" s="414"/>
      <c r="U7" s="415"/>
      <c r="V7" s="410"/>
      <c r="W7" s="410" t="s">
        <v>1343</v>
      </c>
      <c r="X7" s="410" t="s">
        <v>1342</v>
      </c>
      <c r="Y7" s="416" t="s">
        <v>1342</v>
      </c>
    </row>
    <row r="8" spans="1:25" ht="22.5" customHeight="1" thickTop="1" thickBot="1" x14ac:dyDescent="0.3">
      <c r="A8" s="410" t="s">
        <v>1340</v>
      </c>
      <c r="B8" s="410" t="s">
        <v>1344</v>
      </c>
      <c r="C8" s="410"/>
      <c r="D8" s="410"/>
      <c r="E8" s="410"/>
      <c r="F8" s="411"/>
      <c r="G8" s="411"/>
      <c r="H8" s="411"/>
      <c r="I8" s="412"/>
      <c r="J8" s="413" t="s">
        <v>1825</v>
      </c>
      <c r="K8" s="414"/>
      <c r="L8" s="414"/>
      <c r="M8" s="414"/>
      <c r="N8" s="414"/>
      <c r="O8" s="414"/>
      <c r="P8" s="414"/>
      <c r="Q8" s="414"/>
      <c r="R8" s="414"/>
      <c r="S8" s="414"/>
      <c r="T8" s="414"/>
      <c r="U8" s="415"/>
      <c r="V8" s="410"/>
      <c r="W8" s="410"/>
      <c r="X8" s="410"/>
      <c r="Y8" s="416"/>
    </row>
    <row r="9" spans="1:25" ht="22.5" customHeight="1" thickTop="1" thickBot="1" x14ac:dyDescent="0.3">
      <c r="A9" s="417">
        <v>1</v>
      </c>
      <c r="B9" s="418" t="s">
        <v>1344</v>
      </c>
      <c r="C9" s="418" t="s">
        <v>1344</v>
      </c>
      <c r="D9" s="418"/>
      <c r="E9" s="418"/>
      <c r="F9" s="419"/>
      <c r="G9" s="419"/>
      <c r="H9" s="419"/>
      <c r="I9" s="419"/>
      <c r="J9" s="420" t="s">
        <v>1345</v>
      </c>
      <c r="K9" s="421"/>
      <c r="L9" s="421"/>
      <c r="M9" s="421"/>
      <c r="N9" s="421"/>
      <c r="O9" s="421"/>
      <c r="P9" s="421"/>
      <c r="Q9" s="421"/>
      <c r="R9" s="421"/>
      <c r="S9" s="421"/>
      <c r="T9" s="421"/>
      <c r="U9" s="422"/>
      <c r="V9" s="417"/>
      <c r="W9" s="417" t="s">
        <v>1346</v>
      </c>
      <c r="X9" s="417"/>
      <c r="Y9" s="416" t="s">
        <v>1342</v>
      </c>
    </row>
    <row r="10" spans="1:25" ht="22.5" customHeight="1" thickTop="1" thickBot="1" x14ac:dyDescent="0.3">
      <c r="A10" s="423">
        <v>1</v>
      </c>
      <c r="B10" s="424" t="s">
        <v>1344</v>
      </c>
      <c r="C10" s="424" t="s">
        <v>1344</v>
      </c>
      <c r="D10" s="424" t="s">
        <v>1344</v>
      </c>
      <c r="E10" s="424"/>
      <c r="F10" s="425"/>
      <c r="G10" s="425"/>
      <c r="H10" s="425"/>
      <c r="I10" s="425"/>
      <c r="J10" s="426" t="s">
        <v>1347</v>
      </c>
      <c r="K10" s="427"/>
      <c r="L10" s="427"/>
      <c r="M10" s="427"/>
      <c r="N10" s="427"/>
      <c r="O10" s="427"/>
      <c r="P10" s="427"/>
      <c r="Q10" s="427"/>
      <c r="R10" s="427"/>
      <c r="S10" s="427"/>
      <c r="T10" s="427"/>
      <c r="U10" s="428"/>
      <c r="V10" s="423"/>
      <c r="W10" s="423" t="s">
        <v>1348</v>
      </c>
      <c r="X10" s="423" t="s">
        <v>1349</v>
      </c>
      <c r="Y10" s="416" t="s">
        <v>1342</v>
      </c>
    </row>
    <row r="11" spans="1:25" ht="22.5" customHeight="1" thickTop="1" thickBot="1" x14ac:dyDescent="0.3">
      <c r="A11" s="429" t="s">
        <v>1340</v>
      </c>
      <c r="B11" s="430" t="s">
        <v>1344</v>
      </c>
      <c r="C11" s="430" t="s">
        <v>1344</v>
      </c>
      <c r="D11" s="430" t="s">
        <v>1344</v>
      </c>
      <c r="E11" s="430" t="s">
        <v>1344</v>
      </c>
      <c r="F11" s="431"/>
      <c r="G11" s="431"/>
      <c r="H11" s="431"/>
      <c r="I11" s="431"/>
      <c r="J11" s="432" t="s">
        <v>1350</v>
      </c>
      <c r="K11" s="433"/>
      <c r="L11" s="433"/>
      <c r="M11" s="433"/>
      <c r="N11" s="433"/>
      <c r="O11" s="433"/>
      <c r="P11" s="433"/>
      <c r="Q11" s="433"/>
      <c r="R11" s="433"/>
      <c r="S11" s="433"/>
      <c r="T11" s="433"/>
      <c r="U11" s="434"/>
      <c r="V11" s="430"/>
      <c r="W11" s="429" t="s">
        <v>1351</v>
      </c>
      <c r="X11" s="429" t="s">
        <v>1352</v>
      </c>
      <c r="Y11" s="416" t="s">
        <v>1342</v>
      </c>
    </row>
    <row r="12" spans="1:25" s="174" customFormat="1" ht="22.5" customHeight="1" thickTop="1" thickBot="1" x14ac:dyDescent="0.3">
      <c r="A12" s="435" t="s">
        <v>1340</v>
      </c>
      <c r="B12" s="435" t="s">
        <v>1344</v>
      </c>
      <c r="C12" s="435" t="s">
        <v>1344</v>
      </c>
      <c r="D12" s="435" t="s">
        <v>1344</v>
      </c>
      <c r="E12" s="435" t="s">
        <v>1344</v>
      </c>
      <c r="F12" s="436" t="s">
        <v>1344</v>
      </c>
      <c r="G12" s="436"/>
      <c r="H12" s="436"/>
      <c r="I12" s="436"/>
      <c r="J12" s="437" t="s">
        <v>1353</v>
      </c>
      <c r="K12" s="438"/>
      <c r="L12" s="438"/>
      <c r="M12" s="438"/>
      <c r="N12" s="438"/>
      <c r="O12" s="438"/>
      <c r="P12" s="438"/>
      <c r="Q12" s="438"/>
      <c r="R12" s="438"/>
      <c r="S12" s="438"/>
      <c r="T12" s="438"/>
      <c r="U12" s="439"/>
      <c r="V12" s="440"/>
      <c r="W12" s="440" t="s">
        <v>1354</v>
      </c>
      <c r="X12" s="440" t="s">
        <v>1355</v>
      </c>
      <c r="Y12" s="416" t="s">
        <v>1342</v>
      </c>
    </row>
    <row r="13" spans="1:25" ht="22.5" customHeight="1" thickTop="1" thickBot="1" x14ac:dyDescent="0.3">
      <c r="A13" s="436" t="s">
        <v>1340</v>
      </c>
      <c r="B13" s="436" t="s">
        <v>1344</v>
      </c>
      <c r="C13" s="436" t="s">
        <v>1344</v>
      </c>
      <c r="D13" s="436" t="s">
        <v>1344</v>
      </c>
      <c r="E13" s="436" t="s">
        <v>1344</v>
      </c>
      <c r="F13" s="436" t="s">
        <v>1344</v>
      </c>
      <c r="G13" s="436" t="s">
        <v>1344</v>
      </c>
      <c r="H13" s="436"/>
      <c r="I13" s="436"/>
      <c r="J13" s="441" t="s">
        <v>1356</v>
      </c>
      <c r="K13" s="442"/>
      <c r="L13" s="442"/>
      <c r="M13" s="442"/>
      <c r="N13" s="442"/>
      <c r="O13" s="442"/>
      <c r="P13" s="442"/>
      <c r="Q13" s="442"/>
      <c r="R13" s="442"/>
      <c r="S13" s="442"/>
      <c r="T13" s="442"/>
      <c r="U13" s="443"/>
      <c r="V13" s="444"/>
      <c r="W13" s="444"/>
      <c r="X13" s="444"/>
      <c r="Y13" s="416" t="s">
        <v>1342</v>
      </c>
    </row>
    <row r="14" spans="1:25" ht="22.5" customHeight="1" thickTop="1" thickBot="1" x14ac:dyDescent="0.3">
      <c r="A14" s="436" t="s">
        <v>1340</v>
      </c>
      <c r="B14" s="436" t="s">
        <v>1344</v>
      </c>
      <c r="C14" s="436" t="s">
        <v>1344</v>
      </c>
      <c r="D14" s="436" t="s">
        <v>1344</v>
      </c>
      <c r="E14" s="436" t="s">
        <v>1344</v>
      </c>
      <c r="F14" s="436" t="s">
        <v>1344</v>
      </c>
      <c r="G14" s="436" t="s">
        <v>1357</v>
      </c>
      <c r="H14" s="436"/>
      <c r="I14" s="436"/>
      <c r="J14" s="441" t="s">
        <v>1358</v>
      </c>
      <c r="K14" s="442"/>
      <c r="L14" s="442"/>
      <c r="M14" s="442"/>
      <c r="N14" s="442"/>
      <c r="O14" s="442"/>
      <c r="P14" s="442"/>
      <c r="Q14" s="442"/>
      <c r="R14" s="442"/>
      <c r="S14" s="442"/>
      <c r="T14" s="442"/>
      <c r="U14" s="443"/>
      <c r="V14" s="444"/>
      <c r="W14" s="444"/>
      <c r="X14" s="444"/>
      <c r="Y14" s="416" t="s">
        <v>1342</v>
      </c>
    </row>
    <row r="15" spans="1:25" ht="22.5" customHeight="1" thickTop="1" thickBot="1" x14ac:dyDescent="0.3">
      <c r="A15" s="436" t="s">
        <v>1340</v>
      </c>
      <c r="B15" s="436" t="s">
        <v>1344</v>
      </c>
      <c r="C15" s="436" t="s">
        <v>1344</v>
      </c>
      <c r="D15" s="436" t="s">
        <v>1344</v>
      </c>
      <c r="E15" s="436" t="s">
        <v>1344</v>
      </c>
      <c r="F15" s="436" t="s">
        <v>1344</v>
      </c>
      <c r="G15" s="436" t="s">
        <v>1381</v>
      </c>
      <c r="H15" s="436"/>
      <c r="I15" s="436"/>
      <c r="J15" s="441" t="s">
        <v>1820</v>
      </c>
      <c r="K15" s="442"/>
      <c r="L15" s="442"/>
      <c r="M15" s="442"/>
      <c r="N15" s="442"/>
      <c r="O15" s="442"/>
      <c r="P15" s="442"/>
      <c r="Q15" s="442"/>
      <c r="R15" s="442"/>
      <c r="S15" s="442"/>
      <c r="T15" s="442"/>
      <c r="U15" s="443"/>
      <c r="V15" s="444"/>
      <c r="W15" s="444"/>
      <c r="X15" s="444"/>
      <c r="Y15" s="416"/>
    </row>
    <row r="16" spans="1:25" ht="22.5" customHeight="1" thickTop="1" thickBot="1" x14ac:dyDescent="0.3">
      <c r="A16" s="436" t="s">
        <v>1340</v>
      </c>
      <c r="B16" s="436" t="s">
        <v>1344</v>
      </c>
      <c r="C16" s="436" t="s">
        <v>1344</v>
      </c>
      <c r="D16" s="436" t="s">
        <v>1344</v>
      </c>
      <c r="E16" s="436" t="s">
        <v>1344</v>
      </c>
      <c r="F16" s="436" t="s">
        <v>1344</v>
      </c>
      <c r="G16" s="436" t="s">
        <v>1385</v>
      </c>
      <c r="H16" s="436"/>
      <c r="I16" s="436"/>
      <c r="J16" s="441" t="s">
        <v>1821</v>
      </c>
      <c r="K16" s="442"/>
      <c r="L16" s="442"/>
      <c r="M16" s="442"/>
      <c r="N16" s="442"/>
      <c r="O16" s="442"/>
      <c r="P16" s="442"/>
      <c r="Q16" s="442"/>
      <c r="R16" s="442"/>
      <c r="S16" s="442"/>
      <c r="T16" s="442"/>
      <c r="U16" s="443"/>
      <c r="V16" s="444"/>
      <c r="W16" s="444"/>
      <c r="X16" s="444"/>
      <c r="Y16" s="416"/>
    </row>
    <row r="17" spans="1:25" ht="22.5" customHeight="1" thickTop="1" thickBot="1" x14ac:dyDescent="0.3">
      <c r="A17" s="436" t="s">
        <v>1340</v>
      </c>
      <c r="B17" s="436" t="s">
        <v>1344</v>
      </c>
      <c r="C17" s="436" t="s">
        <v>1344</v>
      </c>
      <c r="D17" s="436" t="s">
        <v>1344</v>
      </c>
      <c r="E17" s="436" t="s">
        <v>1344</v>
      </c>
      <c r="F17" s="436" t="s">
        <v>1344</v>
      </c>
      <c r="G17" s="436" t="s">
        <v>1410</v>
      </c>
      <c r="H17" s="436"/>
      <c r="I17" s="436"/>
      <c r="J17" s="441" t="s">
        <v>1822</v>
      </c>
      <c r="K17" s="442"/>
      <c r="L17" s="442"/>
      <c r="M17" s="442"/>
      <c r="N17" s="442"/>
      <c r="O17" s="442"/>
      <c r="P17" s="442"/>
      <c r="Q17" s="442"/>
      <c r="R17" s="442"/>
      <c r="S17" s="442"/>
      <c r="T17" s="442"/>
      <c r="U17" s="443"/>
      <c r="V17" s="444"/>
      <c r="W17" s="444"/>
      <c r="X17" s="444"/>
      <c r="Y17" s="416"/>
    </row>
    <row r="18" spans="1:25" ht="22.5" customHeight="1" thickTop="1" thickBot="1" x14ac:dyDescent="0.3">
      <c r="A18" s="436" t="s">
        <v>1340</v>
      </c>
      <c r="B18" s="436" t="s">
        <v>1344</v>
      </c>
      <c r="C18" s="436" t="s">
        <v>1344</v>
      </c>
      <c r="D18" s="436" t="s">
        <v>1344</v>
      </c>
      <c r="E18" s="436" t="s">
        <v>1344</v>
      </c>
      <c r="F18" s="436" t="s">
        <v>1344</v>
      </c>
      <c r="G18" s="436" t="s">
        <v>1433</v>
      </c>
      <c r="H18" s="436"/>
      <c r="I18" s="436"/>
      <c r="J18" s="441" t="s">
        <v>1823</v>
      </c>
      <c r="K18" s="442"/>
      <c r="L18" s="442"/>
      <c r="M18" s="442"/>
      <c r="N18" s="442"/>
      <c r="O18" s="442"/>
      <c r="P18" s="442"/>
      <c r="Q18" s="442"/>
      <c r="R18" s="442"/>
      <c r="S18" s="442"/>
      <c r="T18" s="442"/>
      <c r="U18" s="443"/>
      <c r="V18" s="444"/>
      <c r="W18" s="444"/>
      <c r="X18" s="444"/>
      <c r="Y18" s="416"/>
    </row>
    <row r="19" spans="1:25" ht="22.5" customHeight="1" thickTop="1" thickBot="1" x14ac:dyDescent="0.3">
      <c r="A19" s="436" t="s">
        <v>1340</v>
      </c>
      <c r="B19" s="436" t="s">
        <v>1344</v>
      </c>
      <c r="C19" s="436" t="s">
        <v>1344</v>
      </c>
      <c r="D19" s="436" t="s">
        <v>1344</v>
      </c>
      <c r="E19" s="436" t="s">
        <v>1344</v>
      </c>
      <c r="F19" s="436" t="s">
        <v>1344</v>
      </c>
      <c r="G19" s="436" t="s">
        <v>1437</v>
      </c>
      <c r="H19" s="436"/>
      <c r="I19" s="436"/>
      <c r="J19" s="441" t="s">
        <v>1824</v>
      </c>
      <c r="K19" s="442"/>
      <c r="L19" s="442"/>
      <c r="M19" s="442"/>
      <c r="N19" s="442"/>
      <c r="O19" s="442"/>
      <c r="P19" s="442"/>
      <c r="Q19" s="442"/>
      <c r="R19" s="442"/>
      <c r="S19" s="442"/>
      <c r="T19" s="442"/>
      <c r="U19" s="443"/>
      <c r="V19" s="444"/>
      <c r="W19" s="444"/>
      <c r="X19" s="444"/>
      <c r="Y19" s="416"/>
    </row>
    <row r="20" spans="1:25" ht="22.5" customHeight="1" thickTop="1" thickBot="1" x14ac:dyDescent="0.3">
      <c r="A20" s="436" t="s">
        <v>1340</v>
      </c>
      <c r="B20" s="436" t="s">
        <v>1344</v>
      </c>
      <c r="C20" s="436" t="s">
        <v>1344</v>
      </c>
      <c r="D20" s="436" t="s">
        <v>1344</v>
      </c>
      <c r="E20" s="436" t="s">
        <v>1344</v>
      </c>
      <c r="F20" s="436" t="s">
        <v>1344</v>
      </c>
      <c r="G20" s="436" t="s">
        <v>1441</v>
      </c>
      <c r="H20" s="436"/>
      <c r="I20" s="436"/>
      <c r="J20" s="441" t="s">
        <v>1821</v>
      </c>
      <c r="K20" s="442"/>
      <c r="L20" s="442"/>
      <c r="M20" s="442"/>
      <c r="N20" s="442"/>
      <c r="O20" s="442"/>
      <c r="P20" s="442"/>
      <c r="Q20" s="442"/>
      <c r="R20" s="442"/>
      <c r="S20" s="442"/>
      <c r="T20" s="442"/>
      <c r="U20" s="443"/>
      <c r="V20" s="444"/>
      <c r="W20" s="444"/>
      <c r="X20" s="444"/>
      <c r="Y20" s="416"/>
    </row>
    <row r="21" spans="1:25" s="174" customFormat="1" ht="22.5" customHeight="1" thickTop="1" thickBot="1" x14ac:dyDescent="0.3">
      <c r="A21" s="435" t="s">
        <v>1340</v>
      </c>
      <c r="B21" s="435" t="s">
        <v>1344</v>
      </c>
      <c r="C21" s="435" t="s">
        <v>1344</v>
      </c>
      <c r="D21" s="435" t="s">
        <v>1344</v>
      </c>
      <c r="E21" s="435" t="s">
        <v>1344</v>
      </c>
      <c r="F21" s="435" t="s">
        <v>1357</v>
      </c>
      <c r="G21" s="436"/>
      <c r="H21" s="436"/>
      <c r="I21" s="436"/>
      <c r="J21" s="437" t="s">
        <v>1359</v>
      </c>
      <c r="K21" s="445"/>
      <c r="L21" s="445"/>
      <c r="M21" s="445"/>
      <c r="N21" s="445"/>
      <c r="O21" s="445"/>
      <c r="P21" s="445"/>
      <c r="Q21" s="445"/>
      <c r="R21" s="445"/>
      <c r="S21" s="445"/>
      <c r="T21" s="445"/>
      <c r="U21" s="446"/>
      <c r="V21" s="440"/>
      <c r="W21" s="440" t="s">
        <v>1360</v>
      </c>
      <c r="X21" s="440" t="s">
        <v>1361</v>
      </c>
      <c r="Y21" s="416" t="s">
        <v>1342</v>
      </c>
    </row>
    <row r="22" spans="1:25" ht="22.5" customHeight="1" thickTop="1" thickBot="1" x14ac:dyDescent="0.3">
      <c r="A22" s="436" t="s">
        <v>1340</v>
      </c>
      <c r="B22" s="436" t="s">
        <v>1344</v>
      </c>
      <c r="C22" s="436" t="s">
        <v>1344</v>
      </c>
      <c r="D22" s="436" t="s">
        <v>1344</v>
      </c>
      <c r="E22" s="436" t="s">
        <v>1357</v>
      </c>
      <c r="F22" s="435" t="s">
        <v>1357</v>
      </c>
      <c r="G22" s="436" t="s">
        <v>1344</v>
      </c>
      <c r="H22" s="436"/>
      <c r="I22" s="436"/>
      <c r="J22" s="441" t="s">
        <v>1362</v>
      </c>
      <c r="K22" s="447"/>
      <c r="L22" s="447"/>
      <c r="M22" s="447"/>
      <c r="N22" s="442"/>
      <c r="O22" s="447"/>
      <c r="P22" s="447"/>
      <c r="Q22" s="447"/>
      <c r="R22" s="447"/>
      <c r="S22" s="442"/>
      <c r="T22" s="447"/>
      <c r="U22" s="448"/>
      <c r="V22" s="444"/>
      <c r="W22" s="444"/>
      <c r="X22" s="444"/>
      <c r="Y22" s="416" t="s">
        <v>1342</v>
      </c>
    </row>
    <row r="23" spans="1:25" ht="22.5" customHeight="1" thickTop="1" thickBot="1" x14ac:dyDescent="0.3">
      <c r="A23" s="436" t="s">
        <v>1340</v>
      </c>
      <c r="B23" s="436" t="s">
        <v>1344</v>
      </c>
      <c r="C23" s="436" t="s">
        <v>1344</v>
      </c>
      <c r="D23" s="436" t="s">
        <v>1344</v>
      </c>
      <c r="E23" s="436" t="s">
        <v>1357</v>
      </c>
      <c r="F23" s="435" t="s">
        <v>1357</v>
      </c>
      <c r="G23" s="436" t="s">
        <v>1357</v>
      </c>
      <c r="H23" s="436"/>
      <c r="I23" s="436"/>
      <c r="J23" s="441" t="s">
        <v>1363</v>
      </c>
      <c r="K23" s="447"/>
      <c r="L23" s="447"/>
      <c r="M23" s="447"/>
      <c r="N23" s="442"/>
      <c r="O23" s="447"/>
      <c r="P23" s="447"/>
      <c r="Q23" s="447"/>
      <c r="R23" s="447"/>
      <c r="S23" s="442"/>
      <c r="T23" s="447"/>
      <c r="U23" s="448"/>
      <c r="V23" s="444"/>
      <c r="W23" s="444"/>
      <c r="X23" s="444"/>
      <c r="Y23" s="416" t="s">
        <v>1342</v>
      </c>
    </row>
    <row r="24" spans="1:25" ht="22.5" customHeight="1" thickTop="1" thickBot="1" x14ac:dyDescent="0.3">
      <c r="A24" s="436" t="s">
        <v>1340</v>
      </c>
      <c r="B24" s="436" t="s">
        <v>1344</v>
      </c>
      <c r="C24" s="436" t="s">
        <v>1344</v>
      </c>
      <c r="D24" s="436" t="s">
        <v>1344</v>
      </c>
      <c r="E24" s="436" t="s">
        <v>1357</v>
      </c>
      <c r="F24" s="435" t="s">
        <v>1357</v>
      </c>
      <c r="G24" s="436" t="s">
        <v>1381</v>
      </c>
      <c r="H24" s="436"/>
      <c r="I24" s="436"/>
      <c r="J24" s="441" t="s">
        <v>1815</v>
      </c>
      <c r="K24" s="447"/>
      <c r="L24" s="447"/>
      <c r="M24" s="447"/>
      <c r="N24" s="442"/>
      <c r="O24" s="447"/>
      <c r="P24" s="447"/>
      <c r="Q24" s="447"/>
      <c r="R24" s="447"/>
      <c r="S24" s="442"/>
      <c r="T24" s="447"/>
      <c r="U24" s="448"/>
      <c r="V24" s="444"/>
      <c r="W24" s="444"/>
      <c r="X24" s="444"/>
      <c r="Y24" s="416"/>
    </row>
    <row r="25" spans="1:25" ht="22.5" customHeight="1" thickTop="1" thickBot="1" x14ac:dyDescent="0.3">
      <c r="A25" s="436" t="s">
        <v>1340</v>
      </c>
      <c r="B25" s="436" t="s">
        <v>1344</v>
      </c>
      <c r="C25" s="436" t="s">
        <v>1344</v>
      </c>
      <c r="D25" s="436" t="s">
        <v>1344</v>
      </c>
      <c r="E25" s="436" t="s">
        <v>1357</v>
      </c>
      <c r="F25" s="435" t="s">
        <v>1357</v>
      </c>
      <c r="G25" s="436" t="s">
        <v>1385</v>
      </c>
      <c r="H25" s="436"/>
      <c r="I25" s="436"/>
      <c r="J25" s="441" t="s">
        <v>1816</v>
      </c>
      <c r="K25" s="447"/>
      <c r="L25" s="447"/>
      <c r="M25" s="447"/>
      <c r="N25" s="442"/>
      <c r="O25" s="447"/>
      <c r="P25" s="447"/>
      <c r="Q25" s="447"/>
      <c r="R25" s="447"/>
      <c r="S25" s="442"/>
      <c r="T25" s="447"/>
      <c r="U25" s="448"/>
      <c r="V25" s="444"/>
      <c r="W25" s="444"/>
      <c r="X25" s="444"/>
      <c r="Y25" s="416"/>
    </row>
    <row r="26" spans="1:25" ht="22.5" customHeight="1" thickTop="1" thickBot="1" x14ac:dyDescent="0.3">
      <c r="A26" s="436" t="s">
        <v>1340</v>
      </c>
      <c r="B26" s="436" t="s">
        <v>1344</v>
      </c>
      <c r="C26" s="436" t="s">
        <v>1344</v>
      </c>
      <c r="D26" s="436" t="s">
        <v>1344</v>
      </c>
      <c r="E26" s="436" t="s">
        <v>1357</v>
      </c>
      <c r="F26" s="435" t="s">
        <v>1357</v>
      </c>
      <c r="G26" s="436" t="s">
        <v>1410</v>
      </c>
      <c r="H26" s="436"/>
      <c r="I26" s="436"/>
      <c r="J26" s="441" t="s">
        <v>1817</v>
      </c>
      <c r="K26" s="447"/>
      <c r="L26" s="447"/>
      <c r="M26" s="447"/>
      <c r="N26" s="442"/>
      <c r="O26" s="447"/>
      <c r="P26" s="447"/>
      <c r="Q26" s="447"/>
      <c r="R26" s="447"/>
      <c r="S26" s="442"/>
      <c r="T26" s="447"/>
      <c r="U26" s="448"/>
      <c r="V26" s="444"/>
      <c r="W26" s="444"/>
      <c r="X26" s="444"/>
      <c r="Y26" s="416"/>
    </row>
    <row r="27" spans="1:25" ht="22.5" customHeight="1" thickTop="1" thickBot="1" x14ac:dyDescent="0.3">
      <c r="A27" s="436" t="s">
        <v>1340</v>
      </c>
      <c r="B27" s="436" t="s">
        <v>1344</v>
      </c>
      <c r="C27" s="436" t="s">
        <v>1344</v>
      </c>
      <c r="D27" s="436" t="s">
        <v>1344</v>
      </c>
      <c r="E27" s="436" t="s">
        <v>1357</v>
      </c>
      <c r="F27" s="435" t="s">
        <v>1357</v>
      </c>
      <c r="G27" s="436" t="s">
        <v>1433</v>
      </c>
      <c r="H27" s="436"/>
      <c r="I27" s="436"/>
      <c r="J27" s="441" t="s">
        <v>1818</v>
      </c>
      <c r="K27" s="447"/>
      <c r="L27" s="447"/>
      <c r="M27" s="447"/>
      <c r="N27" s="442"/>
      <c r="O27" s="447"/>
      <c r="P27" s="447"/>
      <c r="Q27" s="447"/>
      <c r="R27" s="447"/>
      <c r="S27" s="442"/>
      <c r="T27" s="447"/>
      <c r="U27" s="448"/>
      <c r="V27" s="444"/>
      <c r="W27" s="444"/>
      <c r="X27" s="444"/>
      <c r="Y27" s="416"/>
    </row>
    <row r="28" spans="1:25" ht="22.5" customHeight="1" thickTop="1" thickBot="1" x14ac:dyDescent="0.3">
      <c r="A28" s="436" t="s">
        <v>1340</v>
      </c>
      <c r="B28" s="436" t="s">
        <v>1344</v>
      </c>
      <c r="C28" s="436" t="s">
        <v>1344</v>
      </c>
      <c r="D28" s="436" t="s">
        <v>1344</v>
      </c>
      <c r="E28" s="436" t="s">
        <v>1357</v>
      </c>
      <c r="F28" s="435" t="s">
        <v>1357</v>
      </c>
      <c r="G28" s="436" t="s">
        <v>1437</v>
      </c>
      <c r="H28" s="436"/>
      <c r="I28" s="436"/>
      <c r="J28" s="441" t="s">
        <v>1819</v>
      </c>
      <c r="K28" s="447"/>
      <c r="L28" s="447"/>
      <c r="M28" s="447"/>
      <c r="N28" s="442"/>
      <c r="O28" s="447"/>
      <c r="P28" s="447"/>
      <c r="Q28" s="447"/>
      <c r="R28" s="447"/>
      <c r="S28" s="442"/>
      <c r="T28" s="447"/>
      <c r="U28" s="448"/>
      <c r="V28" s="444"/>
      <c r="W28" s="444"/>
      <c r="X28" s="444"/>
      <c r="Y28" s="416"/>
    </row>
    <row r="29" spans="1:25" ht="22.5" customHeight="1" thickTop="1" thickBot="1" x14ac:dyDescent="0.3">
      <c r="A29" s="436" t="s">
        <v>1340</v>
      </c>
      <c r="B29" s="436" t="s">
        <v>1344</v>
      </c>
      <c r="C29" s="436" t="s">
        <v>1344</v>
      </c>
      <c r="D29" s="436" t="s">
        <v>1344</v>
      </c>
      <c r="E29" s="436" t="s">
        <v>1357</v>
      </c>
      <c r="F29" s="435" t="s">
        <v>1357</v>
      </c>
      <c r="G29" s="436" t="s">
        <v>1441</v>
      </c>
      <c r="H29" s="436"/>
      <c r="I29" s="436"/>
      <c r="J29" s="441" t="s">
        <v>1816</v>
      </c>
      <c r="K29" s="447"/>
      <c r="L29" s="447"/>
      <c r="M29" s="447"/>
      <c r="N29" s="442"/>
      <c r="O29" s="447"/>
      <c r="P29" s="447"/>
      <c r="Q29" s="447"/>
      <c r="R29" s="447"/>
      <c r="S29" s="442"/>
      <c r="T29" s="447"/>
      <c r="U29" s="448"/>
      <c r="V29" s="444"/>
      <c r="W29" s="444"/>
      <c r="X29" s="444"/>
      <c r="Y29" s="416"/>
    </row>
    <row r="30" spans="1:25" ht="22.5" customHeight="1" thickTop="1" thickBot="1" x14ac:dyDescent="0.3">
      <c r="A30" s="444" t="s">
        <v>1340</v>
      </c>
      <c r="B30" s="444" t="s">
        <v>1344</v>
      </c>
      <c r="C30" s="436" t="s">
        <v>1344</v>
      </c>
      <c r="D30" s="436" t="s">
        <v>1344</v>
      </c>
      <c r="E30" s="444" t="s">
        <v>1344</v>
      </c>
      <c r="F30" s="444" t="s">
        <v>1344</v>
      </c>
      <c r="G30" s="435" t="s">
        <v>1344</v>
      </c>
      <c r="H30" s="436"/>
      <c r="I30" s="436"/>
      <c r="J30" s="437" t="s">
        <v>1489</v>
      </c>
      <c r="K30" s="453"/>
      <c r="L30" s="453"/>
      <c r="M30" s="453"/>
      <c r="N30" s="453"/>
      <c r="O30" s="453"/>
      <c r="P30" s="453"/>
      <c r="Q30" s="453"/>
      <c r="R30" s="453"/>
      <c r="S30" s="453"/>
      <c r="T30" s="453"/>
      <c r="U30" s="439"/>
      <c r="V30" s="435"/>
      <c r="W30" s="444" t="s">
        <v>1490</v>
      </c>
      <c r="X30" s="444" t="s">
        <v>1491</v>
      </c>
      <c r="Y30" s="416" t="s">
        <v>1342</v>
      </c>
    </row>
    <row r="31" spans="1:25" ht="22.5" customHeight="1" thickTop="1" thickBot="1" x14ac:dyDescent="0.3">
      <c r="A31" s="444" t="s">
        <v>1340</v>
      </c>
      <c r="B31" s="444" t="s">
        <v>1344</v>
      </c>
      <c r="C31" s="436" t="s">
        <v>1344</v>
      </c>
      <c r="D31" s="436" t="s">
        <v>1344</v>
      </c>
      <c r="E31" s="444" t="s">
        <v>1344</v>
      </c>
      <c r="F31" s="444" t="s">
        <v>1344</v>
      </c>
      <c r="G31" s="436" t="s">
        <v>1344</v>
      </c>
      <c r="H31" s="436" t="s">
        <v>1344</v>
      </c>
      <c r="I31" s="436"/>
      <c r="J31" s="441" t="s">
        <v>1492</v>
      </c>
      <c r="K31" s="454"/>
      <c r="L31" s="454"/>
      <c r="M31" s="454"/>
      <c r="N31" s="454"/>
      <c r="O31" s="454"/>
      <c r="P31" s="454"/>
      <c r="Q31" s="454"/>
      <c r="R31" s="454"/>
      <c r="S31" s="454"/>
      <c r="T31" s="454"/>
      <c r="U31" s="443"/>
      <c r="V31" s="435"/>
      <c r="W31" s="444"/>
      <c r="X31" s="444"/>
      <c r="Y31" s="416" t="s">
        <v>1342</v>
      </c>
    </row>
    <row r="32" spans="1:25" ht="22.5" customHeight="1" thickTop="1" thickBot="1" x14ac:dyDescent="0.3">
      <c r="A32" s="444" t="s">
        <v>1340</v>
      </c>
      <c r="B32" s="444" t="s">
        <v>1344</v>
      </c>
      <c r="C32" s="436" t="s">
        <v>1344</v>
      </c>
      <c r="D32" s="436" t="s">
        <v>1344</v>
      </c>
      <c r="E32" s="444" t="s">
        <v>1344</v>
      </c>
      <c r="F32" s="444" t="s">
        <v>1344</v>
      </c>
      <c r="G32" s="436" t="s">
        <v>1344</v>
      </c>
      <c r="H32" s="436" t="s">
        <v>1357</v>
      </c>
      <c r="I32" s="436"/>
      <c r="J32" s="441" t="s">
        <v>1493</v>
      </c>
      <c r="K32" s="454"/>
      <c r="L32" s="454"/>
      <c r="M32" s="454"/>
      <c r="N32" s="454"/>
      <c r="O32" s="454"/>
      <c r="P32" s="454"/>
      <c r="Q32" s="454"/>
      <c r="R32" s="454"/>
      <c r="S32" s="454"/>
      <c r="T32" s="454"/>
      <c r="U32" s="443"/>
      <c r="V32" s="435"/>
      <c r="W32" s="444"/>
      <c r="X32" s="444"/>
      <c r="Y32" s="416" t="s">
        <v>1342</v>
      </c>
    </row>
    <row r="33" spans="1:25" ht="22.5" customHeight="1" thickTop="1" thickBot="1" x14ac:dyDescent="0.3">
      <c r="A33" s="444" t="s">
        <v>1340</v>
      </c>
      <c r="B33" s="444" t="s">
        <v>1344</v>
      </c>
      <c r="C33" s="436" t="s">
        <v>1344</v>
      </c>
      <c r="D33" s="436" t="s">
        <v>1344</v>
      </c>
      <c r="E33" s="444" t="s">
        <v>1344</v>
      </c>
      <c r="F33" s="444" t="s">
        <v>1344</v>
      </c>
      <c r="G33" s="436" t="s">
        <v>1344</v>
      </c>
      <c r="H33" s="436" t="s">
        <v>1381</v>
      </c>
      <c r="I33" s="436"/>
      <c r="J33" s="441" t="s">
        <v>1795</v>
      </c>
      <c r="K33" s="454"/>
      <c r="L33" s="454"/>
      <c r="M33" s="454"/>
      <c r="N33" s="454"/>
      <c r="O33" s="454"/>
      <c r="P33" s="454"/>
      <c r="Q33" s="454"/>
      <c r="R33" s="454"/>
      <c r="S33" s="454"/>
      <c r="T33" s="454"/>
      <c r="U33" s="443"/>
      <c r="V33" s="435"/>
      <c r="W33" s="444"/>
      <c r="X33" s="444"/>
      <c r="Y33" s="416"/>
    </row>
    <row r="34" spans="1:25" ht="22.5" customHeight="1" thickTop="1" thickBot="1" x14ac:dyDescent="0.3">
      <c r="A34" s="444" t="s">
        <v>1340</v>
      </c>
      <c r="B34" s="444" t="s">
        <v>1344</v>
      </c>
      <c r="C34" s="436" t="s">
        <v>1344</v>
      </c>
      <c r="D34" s="436" t="s">
        <v>1344</v>
      </c>
      <c r="E34" s="444" t="s">
        <v>1344</v>
      </c>
      <c r="F34" s="444" t="s">
        <v>1344</v>
      </c>
      <c r="G34" s="436" t="s">
        <v>1344</v>
      </c>
      <c r="H34" s="436" t="s">
        <v>1385</v>
      </c>
      <c r="I34" s="436"/>
      <c r="J34" s="441" t="s">
        <v>1796</v>
      </c>
      <c r="K34" s="454"/>
      <c r="L34" s="454"/>
      <c r="M34" s="454"/>
      <c r="N34" s="454"/>
      <c r="O34" s="454"/>
      <c r="P34" s="454"/>
      <c r="Q34" s="454"/>
      <c r="R34" s="454"/>
      <c r="S34" s="454"/>
      <c r="T34" s="454"/>
      <c r="U34" s="443"/>
      <c r="V34" s="435"/>
      <c r="W34" s="444"/>
      <c r="X34" s="444"/>
      <c r="Y34" s="416"/>
    </row>
    <row r="35" spans="1:25" ht="22.5" customHeight="1" thickTop="1" thickBot="1" x14ac:dyDescent="0.3">
      <c r="A35" s="444" t="s">
        <v>1340</v>
      </c>
      <c r="B35" s="444" t="s">
        <v>1344</v>
      </c>
      <c r="C35" s="436" t="s">
        <v>1344</v>
      </c>
      <c r="D35" s="436" t="s">
        <v>1344</v>
      </c>
      <c r="E35" s="444" t="s">
        <v>1344</v>
      </c>
      <c r="F35" s="444" t="s">
        <v>1344</v>
      </c>
      <c r="G35" s="436" t="s">
        <v>1344</v>
      </c>
      <c r="H35" s="436" t="s">
        <v>1410</v>
      </c>
      <c r="I35" s="436"/>
      <c r="J35" s="441" t="s">
        <v>1797</v>
      </c>
      <c r="K35" s="454"/>
      <c r="L35" s="454"/>
      <c r="M35" s="454"/>
      <c r="N35" s="454"/>
      <c r="O35" s="454"/>
      <c r="P35" s="454"/>
      <c r="Q35" s="454"/>
      <c r="R35" s="454"/>
      <c r="S35" s="454"/>
      <c r="T35" s="454"/>
      <c r="U35" s="443"/>
      <c r="V35" s="435"/>
      <c r="W35" s="444"/>
      <c r="X35" s="444"/>
      <c r="Y35" s="416"/>
    </row>
    <row r="36" spans="1:25" ht="22.5" customHeight="1" thickTop="1" thickBot="1" x14ac:dyDescent="0.3">
      <c r="A36" s="444" t="s">
        <v>1340</v>
      </c>
      <c r="B36" s="444" t="s">
        <v>1344</v>
      </c>
      <c r="C36" s="436" t="s">
        <v>1344</v>
      </c>
      <c r="D36" s="436" t="s">
        <v>1344</v>
      </c>
      <c r="E36" s="444" t="s">
        <v>1344</v>
      </c>
      <c r="F36" s="444" t="s">
        <v>1344</v>
      </c>
      <c r="G36" s="436" t="s">
        <v>1344</v>
      </c>
      <c r="H36" s="436" t="s">
        <v>1433</v>
      </c>
      <c r="I36" s="436"/>
      <c r="J36" s="441" t="s">
        <v>1798</v>
      </c>
      <c r="K36" s="454"/>
      <c r="L36" s="454"/>
      <c r="M36" s="454"/>
      <c r="N36" s="454"/>
      <c r="O36" s="454"/>
      <c r="P36" s="454"/>
      <c r="Q36" s="454"/>
      <c r="R36" s="454"/>
      <c r="S36" s="454"/>
      <c r="T36" s="454"/>
      <c r="U36" s="443"/>
      <c r="V36" s="435"/>
      <c r="W36" s="444"/>
      <c r="X36" s="444"/>
      <c r="Y36" s="416"/>
    </row>
    <row r="37" spans="1:25" ht="22.5" customHeight="1" thickTop="1" thickBot="1" x14ac:dyDescent="0.3">
      <c r="A37" s="444" t="s">
        <v>1340</v>
      </c>
      <c r="B37" s="444" t="s">
        <v>1344</v>
      </c>
      <c r="C37" s="436" t="s">
        <v>1344</v>
      </c>
      <c r="D37" s="436" t="s">
        <v>1344</v>
      </c>
      <c r="E37" s="444" t="s">
        <v>1344</v>
      </c>
      <c r="F37" s="444" t="s">
        <v>1344</v>
      </c>
      <c r="G37" s="436" t="s">
        <v>1344</v>
      </c>
      <c r="H37" s="436" t="s">
        <v>1437</v>
      </c>
      <c r="I37" s="436"/>
      <c r="J37" s="441" t="s">
        <v>1799</v>
      </c>
      <c r="K37" s="454"/>
      <c r="L37" s="454"/>
      <c r="M37" s="454"/>
      <c r="N37" s="454"/>
      <c r="O37" s="454"/>
      <c r="P37" s="454"/>
      <c r="Q37" s="454"/>
      <c r="R37" s="454"/>
      <c r="S37" s="454"/>
      <c r="T37" s="454"/>
      <c r="U37" s="443"/>
      <c r="V37" s="435"/>
      <c r="W37" s="444"/>
      <c r="X37" s="444"/>
      <c r="Y37" s="416"/>
    </row>
    <row r="38" spans="1:25" ht="22.5" customHeight="1" thickTop="1" thickBot="1" x14ac:dyDescent="0.3">
      <c r="A38" s="444" t="s">
        <v>1340</v>
      </c>
      <c r="B38" s="444" t="s">
        <v>1344</v>
      </c>
      <c r="C38" s="436" t="s">
        <v>1344</v>
      </c>
      <c r="D38" s="436" t="s">
        <v>1344</v>
      </c>
      <c r="E38" s="444" t="s">
        <v>1344</v>
      </c>
      <c r="F38" s="444" t="s">
        <v>1344</v>
      </c>
      <c r="G38" s="436" t="s">
        <v>1344</v>
      </c>
      <c r="H38" s="436" t="s">
        <v>1441</v>
      </c>
      <c r="I38" s="436"/>
      <c r="J38" s="441" t="s">
        <v>1796</v>
      </c>
      <c r="K38" s="454"/>
      <c r="L38" s="454"/>
      <c r="M38" s="454"/>
      <c r="N38" s="454"/>
      <c r="O38" s="454"/>
      <c r="P38" s="454"/>
      <c r="Q38" s="454"/>
      <c r="R38" s="454"/>
      <c r="S38" s="454"/>
      <c r="T38" s="454"/>
      <c r="U38" s="443"/>
      <c r="V38" s="435"/>
      <c r="W38" s="444"/>
      <c r="X38" s="444"/>
      <c r="Y38" s="416"/>
    </row>
    <row r="39" spans="1:25" ht="22.5" customHeight="1" thickTop="1" thickBot="1" x14ac:dyDescent="0.3">
      <c r="A39" s="444" t="s">
        <v>1340</v>
      </c>
      <c r="B39" s="444" t="s">
        <v>1344</v>
      </c>
      <c r="C39" s="436" t="s">
        <v>1344</v>
      </c>
      <c r="D39" s="436" t="s">
        <v>1344</v>
      </c>
      <c r="E39" s="444" t="s">
        <v>1344</v>
      </c>
      <c r="F39" s="444" t="s">
        <v>1344</v>
      </c>
      <c r="G39" s="435" t="s">
        <v>1357</v>
      </c>
      <c r="H39" s="436"/>
      <c r="I39" s="436"/>
      <c r="J39" s="437" t="s">
        <v>1494</v>
      </c>
      <c r="K39" s="453"/>
      <c r="L39" s="453"/>
      <c r="M39" s="453"/>
      <c r="N39" s="453"/>
      <c r="O39" s="453"/>
      <c r="P39" s="453"/>
      <c r="Q39" s="453"/>
      <c r="R39" s="453"/>
      <c r="S39" s="453"/>
      <c r="T39" s="453"/>
      <c r="U39" s="439"/>
      <c r="V39" s="435"/>
      <c r="W39" s="444"/>
      <c r="X39" s="444"/>
      <c r="Y39" s="416"/>
    </row>
    <row r="40" spans="1:25" ht="22.5" customHeight="1" thickTop="1" thickBot="1" x14ac:dyDescent="0.3">
      <c r="A40" s="444" t="s">
        <v>1340</v>
      </c>
      <c r="B40" s="444" t="s">
        <v>1344</v>
      </c>
      <c r="C40" s="436" t="s">
        <v>1344</v>
      </c>
      <c r="D40" s="436" t="s">
        <v>1344</v>
      </c>
      <c r="E40" s="444" t="s">
        <v>1344</v>
      </c>
      <c r="F40" s="444" t="s">
        <v>1344</v>
      </c>
      <c r="G40" s="436" t="s">
        <v>1357</v>
      </c>
      <c r="H40" s="436" t="s">
        <v>1344</v>
      </c>
      <c r="I40" s="436"/>
      <c r="J40" s="441" t="s">
        <v>1495</v>
      </c>
      <c r="K40" s="454"/>
      <c r="L40" s="454"/>
      <c r="M40" s="454"/>
      <c r="N40" s="454"/>
      <c r="O40" s="454"/>
      <c r="P40" s="454"/>
      <c r="Q40" s="454"/>
      <c r="R40" s="454"/>
      <c r="S40" s="454"/>
      <c r="T40" s="454"/>
      <c r="U40" s="443"/>
      <c r="V40" s="435"/>
      <c r="W40" s="444"/>
      <c r="X40" s="444"/>
      <c r="Y40" s="416"/>
    </row>
    <row r="41" spans="1:25" ht="22.5" customHeight="1" thickTop="1" thickBot="1" x14ac:dyDescent="0.3">
      <c r="A41" s="444" t="s">
        <v>1340</v>
      </c>
      <c r="B41" s="444" t="s">
        <v>1344</v>
      </c>
      <c r="C41" s="436" t="s">
        <v>1344</v>
      </c>
      <c r="D41" s="436" t="s">
        <v>1344</v>
      </c>
      <c r="E41" s="444" t="s">
        <v>1344</v>
      </c>
      <c r="F41" s="444" t="s">
        <v>1344</v>
      </c>
      <c r="G41" s="436" t="s">
        <v>1357</v>
      </c>
      <c r="H41" s="436" t="s">
        <v>1357</v>
      </c>
      <c r="I41" s="436"/>
      <c r="J41" s="441" t="s">
        <v>1496</v>
      </c>
      <c r="K41" s="454"/>
      <c r="L41" s="454"/>
      <c r="M41" s="454"/>
      <c r="N41" s="454"/>
      <c r="O41" s="454"/>
      <c r="P41" s="454"/>
      <c r="Q41" s="454"/>
      <c r="R41" s="454"/>
      <c r="S41" s="454"/>
      <c r="T41" s="454"/>
      <c r="U41" s="443"/>
      <c r="V41" s="435"/>
      <c r="W41" s="444"/>
      <c r="X41" s="444"/>
      <c r="Y41" s="416"/>
    </row>
    <row r="42" spans="1:25" ht="22.5" customHeight="1" thickTop="1" thickBot="1" x14ac:dyDescent="0.3">
      <c r="A42" s="444" t="s">
        <v>1340</v>
      </c>
      <c r="B42" s="444" t="s">
        <v>1344</v>
      </c>
      <c r="C42" s="436" t="s">
        <v>1344</v>
      </c>
      <c r="D42" s="436" t="s">
        <v>1344</v>
      </c>
      <c r="E42" s="444" t="s">
        <v>1344</v>
      </c>
      <c r="F42" s="444" t="s">
        <v>1344</v>
      </c>
      <c r="G42" s="436" t="s">
        <v>1357</v>
      </c>
      <c r="H42" s="436" t="s">
        <v>1381</v>
      </c>
      <c r="I42" s="436"/>
      <c r="J42" s="441" t="s">
        <v>1800</v>
      </c>
      <c r="K42" s="454"/>
      <c r="L42" s="454"/>
      <c r="M42" s="454"/>
      <c r="N42" s="454"/>
      <c r="O42" s="454"/>
      <c r="P42" s="454"/>
      <c r="Q42" s="454"/>
      <c r="R42" s="454"/>
      <c r="S42" s="454"/>
      <c r="T42" s="454"/>
      <c r="U42" s="443"/>
      <c r="V42" s="435"/>
      <c r="W42" s="444"/>
      <c r="X42" s="444"/>
      <c r="Y42" s="416"/>
    </row>
    <row r="43" spans="1:25" ht="22.5" customHeight="1" thickTop="1" thickBot="1" x14ac:dyDescent="0.3">
      <c r="A43" s="444" t="s">
        <v>1340</v>
      </c>
      <c r="B43" s="444" t="s">
        <v>1344</v>
      </c>
      <c r="C43" s="436" t="s">
        <v>1344</v>
      </c>
      <c r="D43" s="436" t="s">
        <v>1344</v>
      </c>
      <c r="E43" s="444" t="s">
        <v>1344</v>
      </c>
      <c r="F43" s="444" t="s">
        <v>1344</v>
      </c>
      <c r="G43" s="436" t="s">
        <v>1357</v>
      </c>
      <c r="H43" s="436" t="s">
        <v>1385</v>
      </c>
      <c r="I43" s="436"/>
      <c r="J43" s="441" t="s">
        <v>1801</v>
      </c>
      <c r="K43" s="454"/>
      <c r="L43" s="454"/>
      <c r="M43" s="454"/>
      <c r="N43" s="454"/>
      <c r="O43" s="454"/>
      <c r="P43" s="454"/>
      <c r="Q43" s="454"/>
      <c r="R43" s="454"/>
      <c r="S43" s="454"/>
      <c r="T43" s="454"/>
      <c r="U43" s="443"/>
      <c r="V43" s="435"/>
      <c r="W43" s="444"/>
      <c r="X43" s="444"/>
      <c r="Y43" s="416"/>
    </row>
    <row r="44" spans="1:25" ht="22.5" customHeight="1" thickTop="1" thickBot="1" x14ac:dyDescent="0.3">
      <c r="A44" s="444" t="s">
        <v>1340</v>
      </c>
      <c r="B44" s="444" t="s">
        <v>1344</v>
      </c>
      <c r="C44" s="436" t="s">
        <v>1344</v>
      </c>
      <c r="D44" s="436" t="s">
        <v>1344</v>
      </c>
      <c r="E44" s="444" t="s">
        <v>1344</v>
      </c>
      <c r="F44" s="444" t="s">
        <v>1344</v>
      </c>
      <c r="G44" s="436" t="s">
        <v>1357</v>
      </c>
      <c r="H44" s="436" t="s">
        <v>1410</v>
      </c>
      <c r="I44" s="436"/>
      <c r="J44" s="441" t="s">
        <v>1802</v>
      </c>
      <c r="K44" s="454"/>
      <c r="L44" s="454"/>
      <c r="M44" s="454"/>
      <c r="N44" s="454"/>
      <c r="O44" s="454"/>
      <c r="P44" s="454"/>
      <c r="Q44" s="454"/>
      <c r="R44" s="454"/>
      <c r="S44" s="454"/>
      <c r="T44" s="454"/>
      <c r="U44" s="443"/>
      <c r="V44" s="435"/>
      <c r="W44" s="444"/>
      <c r="X44" s="444"/>
      <c r="Y44" s="416"/>
    </row>
    <row r="45" spans="1:25" ht="22.5" customHeight="1" thickTop="1" thickBot="1" x14ac:dyDescent="0.3">
      <c r="A45" s="444" t="s">
        <v>1340</v>
      </c>
      <c r="B45" s="444" t="s">
        <v>1344</v>
      </c>
      <c r="C45" s="436" t="s">
        <v>1344</v>
      </c>
      <c r="D45" s="436" t="s">
        <v>1344</v>
      </c>
      <c r="E45" s="444" t="s">
        <v>1344</v>
      </c>
      <c r="F45" s="444" t="s">
        <v>1344</v>
      </c>
      <c r="G45" s="436" t="s">
        <v>1357</v>
      </c>
      <c r="H45" s="436" t="s">
        <v>1433</v>
      </c>
      <c r="I45" s="436"/>
      <c r="J45" s="441" t="s">
        <v>1803</v>
      </c>
      <c r="K45" s="454"/>
      <c r="L45" s="454"/>
      <c r="M45" s="454"/>
      <c r="N45" s="454"/>
      <c r="O45" s="454"/>
      <c r="P45" s="454"/>
      <c r="Q45" s="454"/>
      <c r="R45" s="454"/>
      <c r="S45" s="454"/>
      <c r="T45" s="454"/>
      <c r="U45" s="443"/>
      <c r="V45" s="435"/>
      <c r="W45" s="444"/>
      <c r="X45" s="444"/>
      <c r="Y45" s="416"/>
    </row>
    <row r="46" spans="1:25" ht="22.5" customHeight="1" thickTop="1" thickBot="1" x14ac:dyDescent="0.3">
      <c r="A46" s="444" t="s">
        <v>1340</v>
      </c>
      <c r="B46" s="444" t="s">
        <v>1344</v>
      </c>
      <c r="C46" s="436" t="s">
        <v>1344</v>
      </c>
      <c r="D46" s="436" t="s">
        <v>1344</v>
      </c>
      <c r="E46" s="444" t="s">
        <v>1344</v>
      </c>
      <c r="F46" s="444" t="s">
        <v>1344</v>
      </c>
      <c r="G46" s="436" t="s">
        <v>1357</v>
      </c>
      <c r="H46" s="436" t="s">
        <v>1437</v>
      </c>
      <c r="I46" s="436"/>
      <c r="J46" s="441" t="s">
        <v>1804</v>
      </c>
      <c r="K46" s="454"/>
      <c r="L46" s="454"/>
      <c r="M46" s="454"/>
      <c r="N46" s="454"/>
      <c r="O46" s="454"/>
      <c r="P46" s="454"/>
      <c r="Q46" s="454"/>
      <c r="R46" s="454"/>
      <c r="S46" s="454"/>
      <c r="T46" s="454"/>
      <c r="U46" s="443"/>
      <c r="V46" s="435"/>
      <c r="W46" s="444"/>
      <c r="X46" s="444"/>
      <c r="Y46" s="416"/>
    </row>
    <row r="47" spans="1:25" ht="22.5" customHeight="1" thickTop="1" thickBot="1" x14ac:dyDescent="0.3">
      <c r="A47" s="444" t="s">
        <v>1340</v>
      </c>
      <c r="B47" s="444" t="s">
        <v>1344</v>
      </c>
      <c r="C47" s="436" t="s">
        <v>1344</v>
      </c>
      <c r="D47" s="436" t="s">
        <v>1344</v>
      </c>
      <c r="E47" s="444" t="s">
        <v>1344</v>
      </c>
      <c r="F47" s="444" t="s">
        <v>1344</v>
      </c>
      <c r="G47" s="436" t="s">
        <v>1357</v>
      </c>
      <c r="H47" s="436" t="s">
        <v>1441</v>
      </c>
      <c r="I47" s="436"/>
      <c r="J47" s="441" t="s">
        <v>1801</v>
      </c>
      <c r="K47" s="454"/>
      <c r="L47" s="454"/>
      <c r="M47" s="454"/>
      <c r="N47" s="454"/>
      <c r="O47" s="454"/>
      <c r="P47" s="454"/>
      <c r="Q47" s="454"/>
      <c r="R47" s="454"/>
      <c r="S47" s="454"/>
      <c r="T47" s="454"/>
      <c r="U47" s="443"/>
      <c r="V47" s="435"/>
      <c r="W47" s="444"/>
      <c r="X47" s="444"/>
      <c r="Y47" s="416"/>
    </row>
    <row r="48" spans="1:25" ht="22.5" customHeight="1" thickTop="1" thickBot="1" x14ac:dyDescent="0.3">
      <c r="A48" s="444" t="s">
        <v>1340</v>
      </c>
      <c r="B48" s="444" t="s">
        <v>1344</v>
      </c>
      <c r="C48" s="436" t="s">
        <v>1344</v>
      </c>
      <c r="D48" s="436" t="s">
        <v>1344</v>
      </c>
      <c r="E48" s="444" t="s">
        <v>1344</v>
      </c>
      <c r="F48" s="444" t="s">
        <v>1344</v>
      </c>
      <c r="G48" s="435" t="s">
        <v>1381</v>
      </c>
      <c r="H48" s="436"/>
      <c r="I48" s="436"/>
      <c r="J48" s="437" t="s">
        <v>1497</v>
      </c>
      <c r="K48" s="453"/>
      <c r="L48" s="453"/>
      <c r="M48" s="453"/>
      <c r="N48" s="453"/>
      <c r="O48" s="453"/>
      <c r="P48" s="453"/>
      <c r="Q48" s="453"/>
      <c r="R48" s="453"/>
      <c r="S48" s="453"/>
      <c r="T48" s="453"/>
      <c r="U48" s="439"/>
      <c r="V48" s="435"/>
      <c r="W48" s="444" t="s">
        <v>1360</v>
      </c>
      <c r="X48" s="444" t="s">
        <v>1361</v>
      </c>
      <c r="Y48" s="416" t="s">
        <v>1342</v>
      </c>
    </row>
    <row r="49" spans="1:25" ht="22.5" customHeight="1" thickTop="1" thickBot="1" x14ac:dyDescent="0.3">
      <c r="A49" s="444" t="s">
        <v>1340</v>
      </c>
      <c r="B49" s="444" t="s">
        <v>1344</v>
      </c>
      <c r="C49" s="436" t="s">
        <v>1344</v>
      </c>
      <c r="D49" s="436" t="s">
        <v>1344</v>
      </c>
      <c r="E49" s="444" t="s">
        <v>1344</v>
      </c>
      <c r="F49" s="444" t="s">
        <v>1344</v>
      </c>
      <c r="G49" s="436" t="s">
        <v>1381</v>
      </c>
      <c r="H49" s="436" t="s">
        <v>1344</v>
      </c>
      <c r="I49" s="436"/>
      <c r="J49" s="441" t="s">
        <v>1498</v>
      </c>
      <c r="K49" s="454"/>
      <c r="L49" s="454"/>
      <c r="M49" s="454"/>
      <c r="N49" s="454"/>
      <c r="O49" s="454"/>
      <c r="P49" s="454"/>
      <c r="Q49" s="454"/>
      <c r="R49" s="454"/>
      <c r="S49" s="454"/>
      <c r="T49" s="454"/>
      <c r="U49" s="443"/>
      <c r="V49" s="435"/>
      <c r="W49" s="444"/>
      <c r="X49" s="444"/>
      <c r="Y49" s="416" t="s">
        <v>1342</v>
      </c>
    </row>
    <row r="50" spans="1:25" ht="22.5" customHeight="1" thickTop="1" thickBot="1" x14ac:dyDescent="0.3">
      <c r="A50" s="444" t="s">
        <v>1340</v>
      </c>
      <c r="B50" s="444" t="s">
        <v>1344</v>
      </c>
      <c r="C50" s="436" t="s">
        <v>1344</v>
      </c>
      <c r="D50" s="436" t="s">
        <v>1344</v>
      </c>
      <c r="E50" s="444" t="s">
        <v>1344</v>
      </c>
      <c r="F50" s="444" t="s">
        <v>1344</v>
      </c>
      <c r="G50" s="436" t="s">
        <v>1381</v>
      </c>
      <c r="H50" s="436" t="s">
        <v>1357</v>
      </c>
      <c r="I50" s="436"/>
      <c r="J50" s="441" t="s">
        <v>1499</v>
      </c>
      <c r="K50" s="454"/>
      <c r="L50" s="454"/>
      <c r="M50" s="454"/>
      <c r="N50" s="454"/>
      <c r="O50" s="454"/>
      <c r="P50" s="454"/>
      <c r="Q50" s="454"/>
      <c r="R50" s="454"/>
      <c r="S50" s="454"/>
      <c r="T50" s="454"/>
      <c r="U50" s="443"/>
      <c r="V50" s="435"/>
      <c r="W50" s="444"/>
      <c r="X50" s="444"/>
      <c r="Y50" s="416" t="s">
        <v>1342</v>
      </c>
    </row>
    <row r="51" spans="1:25" ht="22.5" customHeight="1" thickTop="1" thickBot="1" x14ac:dyDescent="0.3">
      <c r="A51" s="444" t="s">
        <v>1340</v>
      </c>
      <c r="B51" s="444" t="s">
        <v>1344</v>
      </c>
      <c r="C51" s="436" t="s">
        <v>1344</v>
      </c>
      <c r="D51" s="436" t="s">
        <v>1344</v>
      </c>
      <c r="E51" s="444" t="s">
        <v>1344</v>
      </c>
      <c r="F51" s="444" t="s">
        <v>1344</v>
      </c>
      <c r="G51" s="436" t="s">
        <v>1381</v>
      </c>
      <c r="H51" s="436" t="s">
        <v>1381</v>
      </c>
      <c r="I51" s="436"/>
      <c r="J51" s="441" t="s">
        <v>1805</v>
      </c>
      <c r="K51" s="454"/>
      <c r="L51" s="454"/>
      <c r="M51" s="454"/>
      <c r="N51" s="454"/>
      <c r="O51" s="454"/>
      <c r="P51" s="454"/>
      <c r="Q51" s="454"/>
      <c r="R51" s="454"/>
      <c r="S51" s="454"/>
      <c r="T51" s="454"/>
      <c r="U51" s="443"/>
      <c r="V51" s="435"/>
      <c r="W51" s="444"/>
      <c r="X51" s="444"/>
      <c r="Y51" s="416"/>
    </row>
    <row r="52" spans="1:25" ht="22.5" customHeight="1" thickTop="1" thickBot="1" x14ac:dyDescent="0.3">
      <c r="A52" s="444" t="s">
        <v>1340</v>
      </c>
      <c r="B52" s="444" t="s">
        <v>1344</v>
      </c>
      <c r="C52" s="436" t="s">
        <v>1344</v>
      </c>
      <c r="D52" s="436" t="s">
        <v>1344</v>
      </c>
      <c r="E52" s="444" t="s">
        <v>1344</v>
      </c>
      <c r="F52" s="444" t="s">
        <v>1344</v>
      </c>
      <c r="G52" s="436" t="s">
        <v>1381</v>
      </c>
      <c r="H52" s="436" t="s">
        <v>1385</v>
      </c>
      <c r="I52" s="436"/>
      <c r="J52" s="441" t="s">
        <v>1806</v>
      </c>
      <c r="K52" s="454"/>
      <c r="L52" s="454"/>
      <c r="M52" s="454"/>
      <c r="N52" s="454"/>
      <c r="O52" s="454"/>
      <c r="P52" s="454"/>
      <c r="Q52" s="454"/>
      <c r="R52" s="454"/>
      <c r="S52" s="454"/>
      <c r="T52" s="454"/>
      <c r="U52" s="443"/>
      <c r="V52" s="435"/>
      <c r="W52" s="444"/>
      <c r="X52" s="444"/>
      <c r="Y52" s="416"/>
    </row>
    <row r="53" spans="1:25" ht="22.5" customHeight="1" thickTop="1" thickBot="1" x14ac:dyDescent="0.3">
      <c r="A53" s="444" t="s">
        <v>1340</v>
      </c>
      <c r="B53" s="444" t="s">
        <v>1344</v>
      </c>
      <c r="C53" s="436" t="s">
        <v>1344</v>
      </c>
      <c r="D53" s="436" t="s">
        <v>1344</v>
      </c>
      <c r="E53" s="444" t="s">
        <v>1344</v>
      </c>
      <c r="F53" s="444" t="s">
        <v>1344</v>
      </c>
      <c r="G53" s="436" t="s">
        <v>1381</v>
      </c>
      <c r="H53" s="436" t="s">
        <v>1410</v>
      </c>
      <c r="I53" s="436"/>
      <c r="J53" s="441" t="s">
        <v>1807</v>
      </c>
      <c r="K53" s="454"/>
      <c r="L53" s="454"/>
      <c r="M53" s="454"/>
      <c r="N53" s="454"/>
      <c r="O53" s="454"/>
      <c r="P53" s="454"/>
      <c r="Q53" s="454"/>
      <c r="R53" s="454"/>
      <c r="S53" s="454"/>
      <c r="T53" s="454"/>
      <c r="U53" s="443"/>
      <c r="V53" s="435"/>
      <c r="W53" s="444"/>
      <c r="X53" s="444"/>
      <c r="Y53" s="416"/>
    </row>
    <row r="54" spans="1:25" ht="22.5" customHeight="1" thickTop="1" thickBot="1" x14ac:dyDescent="0.3">
      <c r="A54" s="444" t="s">
        <v>1340</v>
      </c>
      <c r="B54" s="444" t="s">
        <v>1344</v>
      </c>
      <c r="C54" s="436" t="s">
        <v>1344</v>
      </c>
      <c r="D54" s="436" t="s">
        <v>1344</v>
      </c>
      <c r="E54" s="444" t="s">
        <v>1344</v>
      </c>
      <c r="F54" s="444" t="s">
        <v>1344</v>
      </c>
      <c r="G54" s="436" t="s">
        <v>1381</v>
      </c>
      <c r="H54" s="436" t="s">
        <v>1433</v>
      </c>
      <c r="I54" s="436"/>
      <c r="J54" s="441" t="s">
        <v>1808</v>
      </c>
      <c r="K54" s="454"/>
      <c r="L54" s="454"/>
      <c r="M54" s="454"/>
      <c r="N54" s="454"/>
      <c r="O54" s="454"/>
      <c r="P54" s="454"/>
      <c r="Q54" s="454"/>
      <c r="R54" s="454"/>
      <c r="S54" s="454"/>
      <c r="T54" s="454"/>
      <c r="U54" s="443"/>
      <c r="V54" s="435"/>
      <c r="W54" s="444"/>
      <c r="X54" s="444"/>
      <c r="Y54" s="416"/>
    </row>
    <row r="55" spans="1:25" ht="22.5" customHeight="1" thickTop="1" thickBot="1" x14ac:dyDescent="0.3">
      <c r="A55" s="444" t="s">
        <v>1340</v>
      </c>
      <c r="B55" s="444" t="s">
        <v>1344</v>
      </c>
      <c r="C55" s="436" t="s">
        <v>1344</v>
      </c>
      <c r="D55" s="436" t="s">
        <v>1344</v>
      </c>
      <c r="E55" s="444" t="s">
        <v>1344</v>
      </c>
      <c r="F55" s="444" t="s">
        <v>1344</v>
      </c>
      <c r="G55" s="436" t="s">
        <v>1381</v>
      </c>
      <c r="H55" s="436" t="s">
        <v>1437</v>
      </c>
      <c r="I55" s="436"/>
      <c r="J55" s="441" t="s">
        <v>1809</v>
      </c>
      <c r="K55" s="454"/>
      <c r="L55" s="454"/>
      <c r="M55" s="454"/>
      <c r="N55" s="454"/>
      <c r="O55" s="454"/>
      <c r="P55" s="454"/>
      <c r="Q55" s="454"/>
      <c r="R55" s="454"/>
      <c r="S55" s="454"/>
      <c r="T55" s="454"/>
      <c r="U55" s="443"/>
      <c r="V55" s="435"/>
      <c r="W55" s="444"/>
      <c r="X55" s="444"/>
      <c r="Y55" s="416"/>
    </row>
    <row r="56" spans="1:25" ht="22.5" customHeight="1" thickTop="1" thickBot="1" x14ac:dyDescent="0.3">
      <c r="A56" s="444" t="s">
        <v>1340</v>
      </c>
      <c r="B56" s="444" t="s">
        <v>1344</v>
      </c>
      <c r="C56" s="436" t="s">
        <v>1344</v>
      </c>
      <c r="D56" s="436" t="s">
        <v>1344</v>
      </c>
      <c r="E56" s="444" t="s">
        <v>1344</v>
      </c>
      <c r="F56" s="444" t="s">
        <v>1344</v>
      </c>
      <c r="G56" s="436" t="s">
        <v>1381</v>
      </c>
      <c r="H56" s="436" t="s">
        <v>1441</v>
      </c>
      <c r="I56" s="436"/>
      <c r="J56" s="441" t="s">
        <v>1806</v>
      </c>
      <c r="K56" s="454"/>
      <c r="L56" s="454"/>
      <c r="M56" s="454"/>
      <c r="N56" s="454"/>
      <c r="O56" s="454"/>
      <c r="P56" s="454"/>
      <c r="Q56" s="454"/>
      <c r="R56" s="454"/>
      <c r="S56" s="454"/>
      <c r="T56" s="454"/>
      <c r="U56" s="443"/>
      <c r="V56" s="435"/>
      <c r="W56" s="444"/>
      <c r="X56" s="444"/>
      <c r="Y56" s="416"/>
    </row>
    <row r="57" spans="1:25" ht="22.5" customHeight="1" thickTop="1" thickBot="1" x14ac:dyDescent="0.3">
      <c r="A57" s="444" t="s">
        <v>1340</v>
      </c>
      <c r="B57" s="444" t="s">
        <v>1344</v>
      </c>
      <c r="C57" s="436" t="s">
        <v>1344</v>
      </c>
      <c r="D57" s="436" t="s">
        <v>1344</v>
      </c>
      <c r="E57" s="444" t="s">
        <v>1344</v>
      </c>
      <c r="F57" s="444" t="s">
        <v>1344</v>
      </c>
      <c r="G57" s="435" t="s">
        <v>1385</v>
      </c>
      <c r="H57" s="436"/>
      <c r="I57" s="436"/>
      <c r="J57" s="437" t="s">
        <v>1500</v>
      </c>
      <c r="K57" s="453"/>
      <c r="L57" s="453"/>
      <c r="M57" s="453"/>
      <c r="N57" s="453"/>
      <c r="O57" s="453"/>
      <c r="P57" s="453"/>
      <c r="Q57" s="453"/>
      <c r="R57" s="453"/>
      <c r="S57" s="453"/>
      <c r="T57" s="453"/>
      <c r="U57" s="439"/>
      <c r="V57" s="435"/>
      <c r="W57" s="444"/>
      <c r="X57" s="444"/>
      <c r="Y57" s="416"/>
    </row>
    <row r="58" spans="1:25" ht="22.5" customHeight="1" thickTop="1" thickBot="1" x14ac:dyDescent="0.3">
      <c r="A58" s="444" t="s">
        <v>1340</v>
      </c>
      <c r="B58" s="444" t="s">
        <v>1344</v>
      </c>
      <c r="C58" s="436" t="s">
        <v>1344</v>
      </c>
      <c r="D58" s="436" t="s">
        <v>1344</v>
      </c>
      <c r="E58" s="444" t="s">
        <v>1344</v>
      </c>
      <c r="F58" s="444" t="s">
        <v>1344</v>
      </c>
      <c r="G58" s="436" t="s">
        <v>1385</v>
      </c>
      <c r="H58" s="436" t="s">
        <v>1344</v>
      </c>
      <c r="I58" s="436"/>
      <c r="J58" s="441" t="s">
        <v>1501</v>
      </c>
      <c r="K58" s="454"/>
      <c r="L58" s="454"/>
      <c r="M58" s="454"/>
      <c r="N58" s="454"/>
      <c r="O58" s="454"/>
      <c r="P58" s="454"/>
      <c r="Q58" s="454"/>
      <c r="R58" s="454"/>
      <c r="S58" s="454"/>
      <c r="T58" s="454"/>
      <c r="U58" s="443"/>
      <c r="V58" s="435"/>
      <c r="W58" s="444"/>
      <c r="X58" s="444"/>
      <c r="Y58" s="416"/>
    </row>
    <row r="59" spans="1:25" ht="22.5" customHeight="1" thickTop="1" thickBot="1" x14ac:dyDescent="0.3">
      <c r="A59" s="444" t="s">
        <v>1340</v>
      </c>
      <c r="B59" s="444" t="s">
        <v>1344</v>
      </c>
      <c r="C59" s="436" t="s">
        <v>1344</v>
      </c>
      <c r="D59" s="436" t="s">
        <v>1344</v>
      </c>
      <c r="E59" s="444" t="s">
        <v>1344</v>
      </c>
      <c r="F59" s="444" t="s">
        <v>1344</v>
      </c>
      <c r="G59" s="436" t="s">
        <v>1385</v>
      </c>
      <c r="H59" s="436" t="s">
        <v>1357</v>
      </c>
      <c r="I59" s="436"/>
      <c r="J59" s="441" t="s">
        <v>1502</v>
      </c>
      <c r="K59" s="454"/>
      <c r="L59" s="454"/>
      <c r="M59" s="454"/>
      <c r="N59" s="454"/>
      <c r="O59" s="454"/>
      <c r="P59" s="454"/>
      <c r="Q59" s="454"/>
      <c r="R59" s="454"/>
      <c r="S59" s="454"/>
      <c r="T59" s="454"/>
      <c r="U59" s="443"/>
      <c r="V59" s="435"/>
      <c r="W59" s="444"/>
      <c r="X59" s="444"/>
      <c r="Y59" s="416"/>
    </row>
    <row r="60" spans="1:25" ht="22.5" customHeight="1" thickTop="1" thickBot="1" x14ac:dyDescent="0.3">
      <c r="A60" s="444" t="s">
        <v>1340</v>
      </c>
      <c r="B60" s="444" t="s">
        <v>1344</v>
      </c>
      <c r="C60" s="436" t="s">
        <v>1344</v>
      </c>
      <c r="D60" s="436" t="s">
        <v>1344</v>
      </c>
      <c r="E60" s="444" t="s">
        <v>1344</v>
      </c>
      <c r="F60" s="444" t="s">
        <v>1344</v>
      </c>
      <c r="G60" s="436" t="s">
        <v>1385</v>
      </c>
      <c r="H60" s="436" t="s">
        <v>1381</v>
      </c>
      <c r="I60" s="436"/>
      <c r="J60" s="441" t="s">
        <v>1810</v>
      </c>
      <c r="K60" s="454"/>
      <c r="L60" s="454"/>
      <c r="M60" s="454"/>
      <c r="N60" s="454"/>
      <c r="O60" s="454"/>
      <c r="P60" s="454"/>
      <c r="Q60" s="454"/>
      <c r="R60" s="454"/>
      <c r="S60" s="454"/>
      <c r="T60" s="454"/>
      <c r="U60" s="443"/>
      <c r="V60" s="435"/>
      <c r="W60" s="444"/>
      <c r="X60" s="444"/>
      <c r="Y60" s="416"/>
    </row>
    <row r="61" spans="1:25" ht="22.5" customHeight="1" thickTop="1" thickBot="1" x14ac:dyDescent="0.3">
      <c r="A61" s="444" t="s">
        <v>1340</v>
      </c>
      <c r="B61" s="444" t="s">
        <v>1344</v>
      </c>
      <c r="C61" s="436" t="s">
        <v>1344</v>
      </c>
      <c r="D61" s="436" t="s">
        <v>1344</v>
      </c>
      <c r="E61" s="444" t="s">
        <v>1344</v>
      </c>
      <c r="F61" s="444" t="s">
        <v>1344</v>
      </c>
      <c r="G61" s="436" t="s">
        <v>1385</v>
      </c>
      <c r="H61" s="436" t="s">
        <v>1385</v>
      </c>
      <c r="I61" s="436"/>
      <c r="J61" s="441" t="s">
        <v>1811</v>
      </c>
      <c r="K61" s="454"/>
      <c r="L61" s="454"/>
      <c r="M61" s="454"/>
      <c r="N61" s="454"/>
      <c r="O61" s="454"/>
      <c r="P61" s="454"/>
      <c r="Q61" s="454"/>
      <c r="R61" s="454"/>
      <c r="S61" s="454"/>
      <c r="T61" s="454"/>
      <c r="U61" s="443"/>
      <c r="V61" s="435"/>
      <c r="W61" s="444"/>
      <c r="X61" s="444"/>
      <c r="Y61" s="416"/>
    </row>
    <row r="62" spans="1:25" ht="22.5" customHeight="1" thickTop="1" thickBot="1" x14ac:dyDescent="0.3">
      <c r="A62" s="444" t="s">
        <v>1340</v>
      </c>
      <c r="B62" s="444" t="s">
        <v>1344</v>
      </c>
      <c r="C62" s="436" t="s">
        <v>1344</v>
      </c>
      <c r="D62" s="436" t="s">
        <v>1344</v>
      </c>
      <c r="E62" s="444" t="s">
        <v>1344</v>
      </c>
      <c r="F62" s="444" t="s">
        <v>1344</v>
      </c>
      <c r="G62" s="436" t="s">
        <v>1385</v>
      </c>
      <c r="H62" s="436" t="s">
        <v>1410</v>
      </c>
      <c r="I62" s="436"/>
      <c r="J62" s="441" t="s">
        <v>1812</v>
      </c>
      <c r="K62" s="454"/>
      <c r="L62" s="454"/>
      <c r="M62" s="454"/>
      <c r="N62" s="454"/>
      <c r="O62" s="454"/>
      <c r="P62" s="454"/>
      <c r="Q62" s="454"/>
      <c r="R62" s="454"/>
      <c r="S62" s="454"/>
      <c r="T62" s="454"/>
      <c r="U62" s="443"/>
      <c r="V62" s="435"/>
      <c r="W62" s="444"/>
      <c r="X62" s="444"/>
      <c r="Y62" s="416"/>
    </row>
    <row r="63" spans="1:25" ht="22.5" customHeight="1" thickTop="1" thickBot="1" x14ac:dyDescent="0.3">
      <c r="A63" s="444" t="s">
        <v>1340</v>
      </c>
      <c r="B63" s="444" t="s">
        <v>1344</v>
      </c>
      <c r="C63" s="436" t="s">
        <v>1344</v>
      </c>
      <c r="D63" s="436" t="s">
        <v>1344</v>
      </c>
      <c r="E63" s="444" t="s">
        <v>1344</v>
      </c>
      <c r="F63" s="444" t="s">
        <v>1344</v>
      </c>
      <c r="G63" s="436" t="s">
        <v>1385</v>
      </c>
      <c r="H63" s="436" t="s">
        <v>1433</v>
      </c>
      <c r="I63" s="436"/>
      <c r="J63" s="441" t="s">
        <v>1813</v>
      </c>
      <c r="K63" s="454"/>
      <c r="L63" s="454"/>
      <c r="M63" s="454"/>
      <c r="N63" s="454"/>
      <c r="O63" s="454"/>
      <c r="P63" s="454"/>
      <c r="Q63" s="454"/>
      <c r="R63" s="454"/>
      <c r="S63" s="454"/>
      <c r="T63" s="454"/>
      <c r="U63" s="443"/>
      <c r="V63" s="435"/>
      <c r="W63" s="444"/>
      <c r="X63" s="444"/>
      <c r="Y63" s="416"/>
    </row>
    <row r="64" spans="1:25" ht="22.5" customHeight="1" thickTop="1" thickBot="1" x14ac:dyDescent="0.3">
      <c r="A64" s="444" t="s">
        <v>1340</v>
      </c>
      <c r="B64" s="444" t="s">
        <v>1344</v>
      </c>
      <c r="C64" s="436" t="s">
        <v>1344</v>
      </c>
      <c r="D64" s="436" t="s">
        <v>1344</v>
      </c>
      <c r="E64" s="444" t="s">
        <v>1344</v>
      </c>
      <c r="F64" s="444" t="s">
        <v>1344</v>
      </c>
      <c r="G64" s="436" t="s">
        <v>1385</v>
      </c>
      <c r="H64" s="436" t="s">
        <v>1437</v>
      </c>
      <c r="I64" s="436"/>
      <c r="J64" s="441" t="s">
        <v>1814</v>
      </c>
      <c r="K64" s="454"/>
      <c r="L64" s="454"/>
      <c r="M64" s="454"/>
      <c r="N64" s="454"/>
      <c r="O64" s="454"/>
      <c r="P64" s="454"/>
      <c r="Q64" s="454"/>
      <c r="R64" s="454"/>
      <c r="S64" s="454"/>
      <c r="T64" s="454"/>
      <c r="U64" s="443"/>
      <c r="V64" s="435"/>
      <c r="W64" s="444"/>
      <c r="X64" s="444"/>
      <c r="Y64" s="416"/>
    </row>
    <row r="65" spans="1:25" ht="22.5" customHeight="1" thickTop="1" thickBot="1" x14ac:dyDescent="0.3">
      <c r="A65" s="444" t="s">
        <v>1340</v>
      </c>
      <c r="B65" s="444" t="s">
        <v>1344</v>
      </c>
      <c r="C65" s="436" t="s">
        <v>1344</v>
      </c>
      <c r="D65" s="436" t="s">
        <v>1344</v>
      </c>
      <c r="E65" s="444" t="s">
        <v>1344</v>
      </c>
      <c r="F65" s="444" t="s">
        <v>1344</v>
      </c>
      <c r="G65" s="436" t="s">
        <v>1385</v>
      </c>
      <c r="H65" s="436" t="s">
        <v>1441</v>
      </c>
      <c r="I65" s="436"/>
      <c r="J65" s="441" t="s">
        <v>1811</v>
      </c>
      <c r="K65" s="454"/>
      <c r="L65" s="454"/>
      <c r="M65" s="454"/>
      <c r="N65" s="454"/>
      <c r="O65" s="454"/>
      <c r="P65" s="454"/>
      <c r="Q65" s="454"/>
      <c r="R65" s="454"/>
      <c r="S65" s="454"/>
      <c r="T65" s="454"/>
      <c r="U65" s="443"/>
      <c r="V65" s="435"/>
      <c r="W65" s="444"/>
      <c r="X65" s="444"/>
      <c r="Y65" s="416"/>
    </row>
    <row r="66" spans="1:25" ht="22.5" customHeight="1" thickTop="1" thickBot="1" x14ac:dyDescent="0.3">
      <c r="A66" s="423" t="s">
        <v>1340</v>
      </c>
      <c r="B66" s="424" t="s">
        <v>1344</v>
      </c>
      <c r="C66" s="424" t="s">
        <v>1357</v>
      </c>
      <c r="D66" s="424"/>
      <c r="E66" s="424"/>
      <c r="F66" s="425"/>
      <c r="G66" s="425"/>
      <c r="H66" s="425"/>
      <c r="I66" s="425"/>
      <c r="J66" s="426" t="s">
        <v>1364</v>
      </c>
      <c r="K66" s="427"/>
      <c r="L66" s="427"/>
      <c r="M66" s="427"/>
      <c r="N66" s="427"/>
      <c r="O66" s="427"/>
      <c r="P66" s="427"/>
      <c r="Q66" s="427"/>
      <c r="R66" s="427"/>
      <c r="S66" s="427"/>
      <c r="T66" s="427"/>
      <c r="U66" s="428"/>
      <c r="V66" s="423"/>
      <c r="W66" s="423" t="s">
        <v>1365</v>
      </c>
      <c r="X66" s="423" t="s">
        <v>1366</v>
      </c>
      <c r="Y66" s="416" t="s">
        <v>1342</v>
      </c>
    </row>
    <row r="67" spans="1:25" ht="22.5" customHeight="1" thickTop="1" thickBot="1" x14ac:dyDescent="0.3">
      <c r="A67" s="429" t="s">
        <v>1340</v>
      </c>
      <c r="B67" s="430" t="s">
        <v>1344</v>
      </c>
      <c r="C67" s="430" t="s">
        <v>1357</v>
      </c>
      <c r="D67" s="430" t="s">
        <v>1344</v>
      </c>
      <c r="E67" s="430"/>
      <c r="F67" s="431"/>
      <c r="G67" s="431"/>
      <c r="H67" s="431"/>
      <c r="I67" s="431"/>
      <c r="J67" s="432" t="s">
        <v>1367</v>
      </c>
      <c r="K67" s="433"/>
      <c r="L67" s="433"/>
      <c r="M67" s="433"/>
      <c r="N67" s="433"/>
      <c r="O67" s="433"/>
      <c r="P67" s="433"/>
      <c r="Q67" s="433"/>
      <c r="R67" s="433"/>
      <c r="S67" s="433"/>
      <c r="T67" s="433"/>
      <c r="U67" s="434"/>
      <c r="V67" s="430"/>
      <c r="W67" s="429" t="s">
        <v>1368</v>
      </c>
      <c r="X67" s="429" t="s">
        <v>1369</v>
      </c>
      <c r="Y67" s="416" t="s">
        <v>1342</v>
      </c>
    </row>
    <row r="68" spans="1:25" ht="22.5" customHeight="1" thickTop="1" thickBot="1" x14ac:dyDescent="0.3">
      <c r="A68" s="440" t="s">
        <v>1340</v>
      </c>
      <c r="B68" s="440" t="s">
        <v>1344</v>
      </c>
      <c r="C68" s="435" t="s">
        <v>1357</v>
      </c>
      <c r="D68" s="440" t="s">
        <v>1344</v>
      </c>
      <c r="E68" s="435" t="s">
        <v>1344</v>
      </c>
      <c r="F68" s="436"/>
      <c r="G68" s="436"/>
      <c r="H68" s="436"/>
      <c r="I68" s="436"/>
      <c r="J68" s="437" t="s">
        <v>1370</v>
      </c>
      <c r="K68" s="438"/>
      <c r="L68" s="438"/>
      <c r="M68" s="438"/>
      <c r="N68" s="438"/>
      <c r="O68" s="438"/>
      <c r="P68" s="438"/>
      <c r="Q68" s="438"/>
      <c r="R68" s="438"/>
      <c r="S68" s="438"/>
      <c r="T68" s="438"/>
      <c r="U68" s="439"/>
      <c r="V68" s="444"/>
      <c r="W68" s="444" t="s">
        <v>1371</v>
      </c>
      <c r="X68" s="444" t="s">
        <v>1342</v>
      </c>
      <c r="Y68" s="416" t="s">
        <v>1342</v>
      </c>
    </row>
    <row r="69" spans="1:25" ht="22.5" customHeight="1" thickTop="1" thickBot="1" x14ac:dyDescent="0.3">
      <c r="A69" s="444" t="s">
        <v>1340</v>
      </c>
      <c r="B69" s="444" t="s">
        <v>1344</v>
      </c>
      <c r="C69" s="436" t="s">
        <v>1357</v>
      </c>
      <c r="D69" s="444" t="s">
        <v>1344</v>
      </c>
      <c r="E69" s="444" t="s">
        <v>1344</v>
      </c>
      <c r="F69" s="435" t="s">
        <v>1344</v>
      </c>
      <c r="G69" s="436"/>
      <c r="H69" s="436"/>
      <c r="I69" s="436"/>
      <c r="J69" s="437" t="s">
        <v>1372</v>
      </c>
      <c r="K69" s="438"/>
      <c r="L69" s="438"/>
      <c r="M69" s="438"/>
      <c r="N69" s="438"/>
      <c r="O69" s="438"/>
      <c r="P69" s="438"/>
      <c r="Q69" s="438"/>
      <c r="R69" s="438"/>
      <c r="S69" s="438"/>
      <c r="T69" s="438"/>
      <c r="U69" s="439"/>
      <c r="V69" s="444"/>
      <c r="W69" s="444" t="s">
        <v>1373</v>
      </c>
      <c r="X69" s="444" t="s">
        <v>1374</v>
      </c>
      <c r="Y69" s="416" t="s">
        <v>1342</v>
      </c>
    </row>
    <row r="70" spans="1:25" ht="22.5" customHeight="1" thickTop="1" thickBot="1" x14ac:dyDescent="0.3">
      <c r="A70" s="444" t="s">
        <v>1340</v>
      </c>
      <c r="B70" s="444" t="s">
        <v>1344</v>
      </c>
      <c r="C70" s="436" t="s">
        <v>1357</v>
      </c>
      <c r="D70" s="444" t="s">
        <v>1344</v>
      </c>
      <c r="E70" s="444" t="s">
        <v>1344</v>
      </c>
      <c r="F70" s="444" t="s">
        <v>1344</v>
      </c>
      <c r="G70" s="435" t="s">
        <v>1344</v>
      </c>
      <c r="H70" s="436"/>
      <c r="I70" s="436"/>
      <c r="J70" s="437" t="s">
        <v>1375</v>
      </c>
      <c r="K70" s="438"/>
      <c r="L70" s="438"/>
      <c r="M70" s="438"/>
      <c r="N70" s="438"/>
      <c r="O70" s="438"/>
      <c r="P70" s="438"/>
      <c r="Q70" s="438"/>
      <c r="R70" s="438"/>
      <c r="S70" s="438"/>
      <c r="T70" s="438"/>
      <c r="U70" s="439"/>
      <c r="V70" s="444"/>
      <c r="W70" s="444"/>
      <c r="X70" s="444"/>
      <c r="Y70" s="416" t="s">
        <v>1342</v>
      </c>
    </row>
    <row r="71" spans="1:25" ht="22.5" customHeight="1" thickTop="1" thickBot="1" x14ac:dyDescent="0.3">
      <c r="A71" s="444" t="s">
        <v>1340</v>
      </c>
      <c r="B71" s="444" t="s">
        <v>1344</v>
      </c>
      <c r="C71" s="436" t="s">
        <v>1357</v>
      </c>
      <c r="D71" s="444" t="s">
        <v>1344</v>
      </c>
      <c r="E71" s="444" t="s">
        <v>1344</v>
      </c>
      <c r="F71" s="444" t="s">
        <v>1344</v>
      </c>
      <c r="G71" s="444" t="s">
        <v>1344</v>
      </c>
      <c r="H71" s="444" t="s">
        <v>1344</v>
      </c>
      <c r="I71" s="436"/>
      <c r="J71" s="441" t="s">
        <v>1376</v>
      </c>
      <c r="K71" s="442"/>
      <c r="L71" s="442"/>
      <c r="M71" s="442"/>
      <c r="N71" s="442"/>
      <c r="O71" s="442"/>
      <c r="P71" s="442"/>
      <c r="Q71" s="442"/>
      <c r="R71" s="442"/>
      <c r="S71" s="442"/>
      <c r="T71" s="442"/>
      <c r="U71" s="443"/>
      <c r="V71" s="444"/>
      <c r="W71" s="444"/>
      <c r="X71" s="444"/>
      <c r="Y71" s="416" t="s">
        <v>1342</v>
      </c>
    </row>
    <row r="72" spans="1:25" ht="22.5" customHeight="1" thickTop="1" thickBot="1" x14ac:dyDescent="0.3">
      <c r="A72" s="444" t="s">
        <v>1340</v>
      </c>
      <c r="B72" s="444" t="s">
        <v>1344</v>
      </c>
      <c r="C72" s="436" t="s">
        <v>1357</v>
      </c>
      <c r="D72" s="444" t="s">
        <v>1344</v>
      </c>
      <c r="E72" s="444" t="s">
        <v>1344</v>
      </c>
      <c r="F72" s="444" t="s">
        <v>1344</v>
      </c>
      <c r="G72" s="444" t="s">
        <v>1344</v>
      </c>
      <c r="H72" s="436" t="s">
        <v>1357</v>
      </c>
      <c r="I72" s="436"/>
      <c r="J72" s="441" t="s">
        <v>1377</v>
      </c>
      <c r="K72" s="442"/>
      <c r="L72" s="442"/>
      <c r="M72" s="442"/>
      <c r="N72" s="442"/>
      <c r="O72" s="442"/>
      <c r="P72" s="442"/>
      <c r="Q72" s="442"/>
      <c r="R72" s="442"/>
      <c r="S72" s="442"/>
      <c r="T72" s="442"/>
      <c r="U72" s="443"/>
      <c r="V72" s="444"/>
      <c r="W72" s="444"/>
      <c r="X72" s="444"/>
      <c r="Y72" s="416" t="s">
        <v>1342</v>
      </c>
    </row>
    <row r="73" spans="1:25" ht="22.5" customHeight="1" thickTop="1" thickBot="1" x14ac:dyDescent="0.3">
      <c r="A73" s="444" t="s">
        <v>1340</v>
      </c>
      <c r="B73" s="444" t="s">
        <v>1344</v>
      </c>
      <c r="C73" s="436" t="s">
        <v>1357</v>
      </c>
      <c r="D73" s="444" t="s">
        <v>1344</v>
      </c>
      <c r="E73" s="444" t="s">
        <v>1344</v>
      </c>
      <c r="F73" s="444" t="s">
        <v>1344</v>
      </c>
      <c r="G73" s="435" t="s">
        <v>1357</v>
      </c>
      <c r="H73" s="436"/>
      <c r="I73" s="436"/>
      <c r="J73" s="437" t="s">
        <v>1378</v>
      </c>
      <c r="K73" s="438"/>
      <c r="L73" s="438"/>
      <c r="M73" s="438"/>
      <c r="N73" s="438"/>
      <c r="O73" s="438"/>
      <c r="P73" s="438"/>
      <c r="Q73" s="438"/>
      <c r="R73" s="438"/>
      <c r="S73" s="438"/>
      <c r="T73" s="438"/>
      <c r="U73" s="439"/>
      <c r="V73" s="444"/>
      <c r="W73" s="444"/>
      <c r="X73" s="444"/>
      <c r="Y73" s="416" t="s">
        <v>1342</v>
      </c>
    </row>
    <row r="74" spans="1:25" ht="22.5" customHeight="1" thickTop="1" thickBot="1" x14ac:dyDescent="0.3">
      <c r="A74" s="444" t="s">
        <v>1340</v>
      </c>
      <c r="B74" s="444" t="s">
        <v>1344</v>
      </c>
      <c r="C74" s="436" t="s">
        <v>1357</v>
      </c>
      <c r="D74" s="444" t="s">
        <v>1344</v>
      </c>
      <c r="E74" s="444" t="s">
        <v>1344</v>
      </c>
      <c r="F74" s="444" t="s">
        <v>1344</v>
      </c>
      <c r="G74" s="436" t="s">
        <v>1357</v>
      </c>
      <c r="H74" s="436" t="s">
        <v>1344</v>
      </c>
      <c r="I74" s="436"/>
      <c r="J74" s="441" t="s">
        <v>1379</v>
      </c>
      <c r="K74" s="442"/>
      <c r="L74" s="442"/>
      <c r="M74" s="442"/>
      <c r="N74" s="442"/>
      <c r="O74" s="442"/>
      <c r="P74" s="442"/>
      <c r="Q74" s="442"/>
      <c r="R74" s="442"/>
      <c r="S74" s="442"/>
      <c r="T74" s="442"/>
      <c r="U74" s="443"/>
      <c r="V74" s="444"/>
      <c r="W74" s="444"/>
      <c r="X74" s="444"/>
      <c r="Y74" s="416" t="s">
        <v>1342</v>
      </c>
    </row>
    <row r="75" spans="1:25" ht="22.5" customHeight="1" thickTop="1" thickBot="1" x14ac:dyDescent="0.3">
      <c r="A75" s="444" t="s">
        <v>1340</v>
      </c>
      <c r="B75" s="444" t="s">
        <v>1344</v>
      </c>
      <c r="C75" s="436" t="s">
        <v>1357</v>
      </c>
      <c r="D75" s="444" t="s">
        <v>1344</v>
      </c>
      <c r="E75" s="444" t="s">
        <v>1344</v>
      </c>
      <c r="F75" s="444" t="s">
        <v>1344</v>
      </c>
      <c r="G75" s="436" t="s">
        <v>1357</v>
      </c>
      <c r="H75" s="436" t="s">
        <v>1357</v>
      </c>
      <c r="I75" s="436"/>
      <c r="J75" s="441" t="s">
        <v>1380</v>
      </c>
      <c r="K75" s="442"/>
      <c r="L75" s="442"/>
      <c r="M75" s="442"/>
      <c r="N75" s="442"/>
      <c r="O75" s="442"/>
      <c r="P75" s="442"/>
      <c r="Q75" s="442"/>
      <c r="R75" s="442"/>
      <c r="S75" s="442"/>
      <c r="T75" s="442"/>
      <c r="U75" s="443"/>
      <c r="V75" s="444"/>
      <c r="W75" s="444"/>
      <c r="X75" s="444"/>
      <c r="Y75" s="416" t="s">
        <v>1342</v>
      </c>
    </row>
    <row r="76" spans="1:25" ht="22.5" customHeight="1" thickTop="1" thickBot="1" x14ac:dyDescent="0.3">
      <c r="A76" s="444" t="s">
        <v>1340</v>
      </c>
      <c r="B76" s="444" t="s">
        <v>1344</v>
      </c>
      <c r="C76" s="436" t="s">
        <v>1357</v>
      </c>
      <c r="D76" s="444" t="s">
        <v>1344</v>
      </c>
      <c r="E76" s="444" t="s">
        <v>1344</v>
      </c>
      <c r="F76" s="444" t="s">
        <v>1344</v>
      </c>
      <c r="G76" s="435" t="s">
        <v>1381</v>
      </c>
      <c r="H76" s="436"/>
      <c r="I76" s="436"/>
      <c r="J76" s="437" t="s">
        <v>1382</v>
      </c>
      <c r="K76" s="438"/>
      <c r="L76" s="438"/>
      <c r="M76" s="438"/>
      <c r="N76" s="438"/>
      <c r="O76" s="438"/>
      <c r="P76" s="438"/>
      <c r="Q76" s="438"/>
      <c r="R76" s="438"/>
      <c r="S76" s="438"/>
      <c r="T76" s="438"/>
      <c r="U76" s="439"/>
      <c r="V76" s="444"/>
      <c r="W76" s="444"/>
      <c r="X76" s="444"/>
      <c r="Y76" s="416" t="s">
        <v>1342</v>
      </c>
    </row>
    <row r="77" spans="1:25" ht="22.5" customHeight="1" thickTop="1" thickBot="1" x14ac:dyDescent="0.3">
      <c r="A77" s="444" t="s">
        <v>1340</v>
      </c>
      <c r="B77" s="444" t="s">
        <v>1344</v>
      </c>
      <c r="C77" s="436" t="s">
        <v>1357</v>
      </c>
      <c r="D77" s="444" t="s">
        <v>1344</v>
      </c>
      <c r="E77" s="444" t="s">
        <v>1344</v>
      </c>
      <c r="F77" s="444" t="s">
        <v>1344</v>
      </c>
      <c r="G77" s="436" t="s">
        <v>1381</v>
      </c>
      <c r="H77" s="436" t="s">
        <v>1344</v>
      </c>
      <c r="I77" s="436"/>
      <c r="J77" s="441" t="s">
        <v>1383</v>
      </c>
      <c r="K77" s="442"/>
      <c r="L77" s="442"/>
      <c r="M77" s="442"/>
      <c r="N77" s="442"/>
      <c r="O77" s="442"/>
      <c r="P77" s="442"/>
      <c r="Q77" s="442"/>
      <c r="R77" s="442"/>
      <c r="S77" s="442"/>
      <c r="T77" s="442"/>
      <c r="U77" s="443"/>
      <c r="V77" s="444"/>
      <c r="W77" s="444"/>
      <c r="X77" s="444"/>
      <c r="Y77" s="416" t="s">
        <v>1342</v>
      </c>
    </row>
    <row r="78" spans="1:25" ht="22.5" customHeight="1" thickTop="1" thickBot="1" x14ac:dyDescent="0.3">
      <c r="A78" s="444" t="s">
        <v>1340</v>
      </c>
      <c r="B78" s="444" t="s">
        <v>1344</v>
      </c>
      <c r="C78" s="436" t="s">
        <v>1357</v>
      </c>
      <c r="D78" s="444" t="s">
        <v>1344</v>
      </c>
      <c r="E78" s="444" t="s">
        <v>1344</v>
      </c>
      <c r="F78" s="444" t="s">
        <v>1344</v>
      </c>
      <c r="G78" s="436" t="s">
        <v>1381</v>
      </c>
      <c r="H78" s="436" t="s">
        <v>1357</v>
      </c>
      <c r="I78" s="436"/>
      <c r="J78" s="441" t="s">
        <v>1384</v>
      </c>
      <c r="K78" s="442"/>
      <c r="L78" s="442"/>
      <c r="M78" s="442"/>
      <c r="N78" s="442"/>
      <c r="O78" s="442"/>
      <c r="P78" s="442"/>
      <c r="Q78" s="442"/>
      <c r="R78" s="442"/>
      <c r="S78" s="442"/>
      <c r="T78" s="442"/>
      <c r="U78" s="443"/>
      <c r="V78" s="444"/>
      <c r="W78" s="444"/>
      <c r="X78" s="444"/>
      <c r="Y78" s="416" t="s">
        <v>1342</v>
      </c>
    </row>
    <row r="79" spans="1:25" ht="22.5" customHeight="1" thickTop="1" thickBot="1" x14ac:dyDescent="0.3">
      <c r="A79" s="444" t="s">
        <v>1340</v>
      </c>
      <c r="B79" s="444" t="s">
        <v>1344</v>
      </c>
      <c r="C79" s="436" t="s">
        <v>1357</v>
      </c>
      <c r="D79" s="444" t="s">
        <v>1344</v>
      </c>
      <c r="E79" s="444" t="s">
        <v>1344</v>
      </c>
      <c r="F79" s="444" t="s">
        <v>1344</v>
      </c>
      <c r="G79" s="435" t="s">
        <v>1385</v>
      </c>
      <c r="H79" s="436"/>
      <c r="I79" s="436"/>
      <c r="J79" s="437" t="s">
        <v>1386</v>
      </c>
      <c r="K79" s="445"/>
      <c r="L79" s="445"/>
      <c r="M79" s="445"/>
      <c r="N79" s="445"/>
      <c r="O79" s="445"/>
      <c r="P79" s="445"/>
      <c r="Q79" s="445"/>
      <c r="R79" s="445"/>
      <c r="S79" s="445"/>
      <c r="T79" s="445"/>
      <c r="U79" s="446"/>
      <c r="V79" s="444"/>
      <c r="W79" s="444"/>
      <c r="X79" s="444"/>
      <c r="Y79" s="416" t="s">
        <v>1342</v>
      </c>
    </row>
    <row r="80" spans="1:25" ht="22.5" customHeight="1" thickTop="1" thickBot="1" x14ac:dyDescent="0.3">
      <c r="A80" s="444" t="s">
        <v>1340</v>
      </c>
      <c r="B80" s="444" t="s">
        <v>1344</v>
      </c>
      <c r="C80" s="436" t="s">
        <v>1357</v>
      </c>
      <c r="D80" s="444" t="s">
        <v>1344</v>
      </c>
      <c r="E80" s="444" t="s">
        <v>1344</v>
      </c>
      <c r="F80" s="444" t="s">
        <v>1344</v>
      </c>
      <c r="G80" s="436" t="s">
        <v>1385</v>
      </c>
      <c r="H80" s="436" t="s">
        <v>1344</v>
      </c>
      <c r="I80" s="436"/>
      <c r="J80" s="441" t="s">
        <v>1387</v>
      </c>
      <c r="K80" s="447"/>
      <c r="L80" s="447"/>
      <c r="M80" s="447"/>
      <c r="N80" s="442"/>
      <c r="O80" s="447"/>
      <c r="P80" s="447"/>
      <c r="Q80" s="447"/>
      <c r="R80" s="447"/>
      <c r="S80" s="442"/>
      <c r="T80" s="447"/>
      <c r="U80" s="448"/>
      <c r="V80" s="444"/>
      <c r="W80" s="444"/>
      <c r="X80" s="444"/>
      <c r="Y80" s="416" t="s">
        <v>1342</v>
      </c>
    </row>
    <row r="81" spans="1:25" ht="22.5" customHeight="1" thickTop="1" thickBot="1" x14ac:dyDescent="0.3">
      <c r="A81" s="444" t="s">
        <v>1340</v>
      </c>
      <c r="B81" s="444" t="s">
        <v>1344</v>
      </c>
      <c r="C81" s="436" t="s">
        <v>1357</v>
      </c>
      <c r="D81" s="444" t="s">
        <v>1344</v>
      </c>
      <c r="E81" s="444" t="s">
        <v>1344</v>
      </c>
      <c r="F81" s="444" t="s">
        <v>1344</v>
      </c>
      <c r="G81" s="436" t="s">
        <v>1385</v>
      </c>
      <c r="H81" s="436" t="s">
        <v>1357</v>
      </c>
      <c r="I81" s="436"/>
      <c r="J81" s="441" t="s">
        <v>1388</v>
      </c>
      <c r="K81" s="447"/>
      <c r="L81" s="447"/>
      <c r="M81" s="447"/>
      <c r="N81" s="442"/>
      <c r="O81" s="447"/>
      <c r="P81" s="447"/>
      <c r="Q81" s="447"/>
      <c r="R81" s="447"/>
      <c r="S81" s="442"/>
      <c r="T81" s="447"/>
      <c r="U81" s="448"/>
      <c r="V81" s="444"/>
      <c r="W81" s="444"/>
      <c r="X81" s="444"/>
      <c r="Y81" s="416" t="s">
        <v>1342</v>
      </c>
    </row>
    <row r="82" spans="1:25" ht="22.5" customHeight="1" thickTop="1" thickBot="1" x14ac:dyDescent="0.3">
      <c r="A82" s="429" t="s">
        <v>1340</v>
      </c>
      <c r="B82" s="430" t="s">
        <v>1344</v>
      </c>
      <c r="C82" s="430" t="s">
        <v>1357</v>
      </c>
      <c r="D82" s="430" t="s">
        <v>1357</v>
      </c>
      <c r="E82" s="430"/>
      <c r="F82" s="431"/>
      <c r="G82" s="431"/>
      <c r="H82" s="431"/>
      <c r="I82" s="431"/>
      <c r="J82" s="432" t="s">
        <v>1389</v>
      </c>
      <c r="K82" s="433"/>
      <c r="L82" s="433"/>
      <c r="M82" s="433"/>
      <c r="N82" s="433"/>
      <c r="O82" s="433"/>
      <c r="P82" s="433"/>
      <c r="Q82" s="433"/>
      <c r="R82" s="433"/>
      <c r="S82" s="433"/>
      <c r="T82" s="433"/>
      <c r="U82" s="434"/>
      <c r="V82" s="430"/>
      <c r="W82" s="429"/>
      <c r="X82" s="429"/>
      <c r="Y82" s="416" t="s">
        <v>1342</v>
      </c>
    </row>
    <row r="83" spans="1:25" ht="22.5" customHeight="1" thickTop="1" thickBot="1" x14ac:dyDescent="0.3">
      <c r="A83" s="429">
        <v>1</v>
      </c>
      <c r="B83" s="430" t="s">
        <v>1344</v>
      </c>
      <c r="C83" s="430" t="s">
        <v>1357</v>
      </c>
      <c r="D83" s="430" t="s">
        <v>1357</v>
      </c>
      <c r="E83" s="430" t="s">
        <v>1344</v>
      </c>
      <c r="F83" s="431"/>
      <c r="G83" s="431"/>
      <c r="H83" s="431"/>
      <c r="I83" s="431"/>
      <c r="J83" s="432" t="s">
        <v>1390</v>
      </c>
      <c r="K83" s="433"/>
      <c r="L83" s="433"/>
      <c r="M83" s="433"/>
      <c r="N83" s="433"/>
      <c r="O83" s="433"/>
      <c r="P83" s="433"/>
      <c r="Q83" s="433"/>
      <c r="R83" s="433"/>
      <c r="S83" s="433"/>
      <c r="T83" s="433"/>
      <c r="U83" s="434"/>
      <c r="V83" s="430"/>
      <c r="W83" s="429"/>
      <c r="X83" s="429"/>
      <c r="Y83" s="416"/>
    </row>
    <row r="84" spans="1:25" s="174" customFormat="1" ht="22.5" customHeight="1" thickTop="1" thickBot="1" x14ac:dyDescent="0.3">
      <c r="A84" s="440" t="s">
        <v>1340</v>
      </c>
      <c r="B84" s="440" t="s">
        <v>1344</v>
      </c>
      <c r="C84" s="435" t="s">
        <v>1357</v>
      </c>
      <c r="D84" s="435" t="s">
        <v>1357</v>
      </c>
      <c r="E84" s="435" t="s">
        <v>1344</v>
      </c>
      <c r="F84" s="435" t="s">
        <v>1344</v>
      </c>
      <c r="G84" s="435"/>
      <c r="H84" s="436"/>
      <c r="I84" s="436"/>
      <c r="J84" s="437" t="s">
        <v>1391</v>
      </c>
      <c r="K84" s="438"/>
      <c r="L84" s="438"/>
      <c r="M84" s="438"/>
      <c r="N84" s="438"/>
      <c r="O84" s="438"/>
      <c r="P84" s="438"/>
      <c r="Q84" s="438"/>
      <c r="R84" s="438"/>
      <c r="S84" s="438"/>
      <c r="T84" s="438"/>
      <c r="U84" s="439"/>
      <c r="V84" s="440"/>
      <c r="W84" s="440"/>
      <c r="X84" s="440"/>
      <c r="Y84" s="416" t="s">
        <v>1342</v>
      </c>
    </row>
    <row r="85" spans="1:25" ht="22.5" customHeight="1" thickTop="1" thickBot="1" x14ac:dyDescent="0.3">
      <c r="A85" s="444" t="s">
        <v>1340</v>
      </c>
      <c r="B85" s="444" t="s">
        <v>1344</v>
      </c>
      <c r="C85" s="436" t="s">
        <v>1357</v>
      </c>
      <c r="D85" s="436" t="s">
        <v>1357</v>
      </c>
      <c r="E85" s="444" t="s">
        <v>1344</v>
      </c>
      <c r="F85" s="436" t="s">
        <v>1344</v>
      </c>
      <c r="G85" s="435" t="s">
        <v>1344</v>
      </c>
      <c r="H85" s="436"/>
      <c r="I85" s="436"/>
      <c r="J85" s="437" t="s">
        <v>1392</v>
      </c>
      <c r="K85" s="442"/>
      <c r="L85" s="442"/>
      <c r="M85" s="442"/>
      <c r="N85" s="442"/>
      <c r="O85" s="442"/>
      <c r="P85" s="442"/>
      <c r="Q85" s="442"/>
      <c r="R85" s="442"/>
      <c r="S85" s="442"/>
      <c r="T85" s="442"/>
      <c r="U85" s="443"/>
      <c r="V85" s="444"/>
      <c r="W85" s="444" t="s">
        <v>1393</v>
      </c>
      <c r="X85" s="444" t="s">
        <v>1394</v>
      </c>
      <c r="Y85" s="449" t="s">
        <v>1342</v>
      </c>
    </row>
    <row r="86" spans="1:25" ht="22.5" customHeight="1" thickTop="1" thickBot="1" x14ac:dyDescent="0.3">
      <c r="A86" s="444" t="s">
        <v>1340</v>
      </c>
      <c r="B86" s="444" t="s">
        <v>1344</v>
      </c>
      <c r="C86" s="436" t="s">
        <v>1357</v>
      </c>
      <c r="D86" s="436" t="s">
        <v>1357</v>
      </c>
      <c r="E86" s="444" t="s">
        <v>1344</v>
      </c>
      <c r="F86" s="444" t="s">
        <v>1344</v>
      </c>
      <c r="G86" s="436" t="s">
        <v>1344</v>
      </c>
      <c r="H86" s="436" t="s">
        <v>1344</v>
      </c>
      <c r="I86" s="436"/>
      <c r="J86" s="441" t="s">
        <v>1395</v>
      </c>
      <c r="K86" s="442"/>
      <c r="L86" s="442"/>
      <c r="M86" s="442"/>
      <c r="N86" s="442"/>
      <c r="O86" s="442"/>
      <c r="P86" s="442"/>
      <c r="Q86" s="442"/>
      <c r="R86" s="442"/>
      <c r="S86" s="442"/>
      <c r="T86" s="442"/>
      <c r="U86" s="443"/>
      <c r="V86" s="444"/>
      <c r="W86" s="444"/>
      <c r="X86" s="444"/>
      <c r="Y86" s="449" t="s">
        <v>1342</v>
      </c>
    </row>
    <row r="87" spans="1:25" ht="22.5" customHeight="1" thickTop="1" thickBot="1" x14ac:dyDescent="0.3">
      <c r="A87" s="444" t="s">
        <v>1340</v>
      </c>
      <c r="B87" s="444" t="s">
        <v>1344</v>
      </c>
      <c r="C87" s="436" t="s">
        <v>1357</v>
      </c>
      <c r="D87" s="436" t="s">
        <v>1357</v>
      </c>
      <c r="E87" s="444" t="s">
        <v>1344</v>
      </c>
      <c r="F87" s="444" t="s">
        <v>1344</v>
      </c>
      <c r="G87" s="436" t="s">
        <v>1344</v>
      </c>
      <c r="H87" s="436" t="s">
        <v>1357</v>
      </c>
      <c r="I87" s="436"/>
      <c r="J87" s="441" t="s">
        <v>1396</v>
      </c>
      <c r="K87" s="442"/>
      <c r="L87" s="442"/>
      <c r="M87" s="442"/>
      <c r="N87" s="442"/>
      <c r="O87" s="442"/>
      <c r="P87" s="442"/>
      <c r="Q87" s="442"/>
      <c r="R87" s="442"/>
      <c r="S87" s="442"/>
      <c r="T87" s="442"/>
      <c r="U87" s="443"/>
      <c r="V87" s="444"/>
      <c r="W87" s="444"/>
      <c r="X87" s="444"/>
      <c r="Y87" s="449" t="s">
        <v>1342</v>
      </c>
    </row>
    <row r="88" spans="1:25" ht="22.5" customHeight="1" thickTop="1" thickBot="1" x14ac:dyDescent="0.3">
      <c r="A88" s="444" t="s">
        <v>1340</v>
      </c>
      <c r="B88" s="444" t="s">
        <v>1344</v>
      </c>
      <c r="C88" s="436" t="s">
        <v>1357</v>
      </c>
      <c r="D88" s="436" t="s">
        <v>1357</v>
      </c>
      <c r="E88" s="444" t="s">
        <v>1344</v>
      </c>
      <c r="F88" s="444" t="s">
        <v>1344</v>
      </c>
      <c r="G88" s="436" t="s">
        <v>1344</v>
      </c>
      <c r="H88" s="436" t="s">
        <v>1381</v>
      </c>
      <c r="I88" s="436"/>
      <c r="J88" s="441" t="s">
        <v>1755</v>
      </c>
      <c r="K88" s="442"/>
      <c r="L88" s="442"/>
      <c r="M88" s="442"/>
      <c r="N88" s="442"/>
      <c r="O88" s="442"/>
      <c r="P88" s="442"/>
      <c r="Q88" s="442"/>
      <c r="R88" s="442"/>
      <c r="S88" s="442"/>
      <c r="T88" s="442"/>
      <c r="U88" s="443"/>
      <c r="V88" s="444"/>
      <c r="W88" s="444"/>
      <c r="X88" s="444"/>
      <c r="Y88" s="449"/>
    </row>
    <row r="89" spans="1:25" ht="22.5" customHeight="1" thickTop="1" thickBot="1" x14ac:dyDescent="0.3">
      <c r="A89" s="444" t="s">
        <v>1340</v>
      </c>
      <c r="B89" s="444" t="s">
        <v>1344</v>
      </c>
      <c r="C89" s="436" t="s">
        <v>1357</v>
      </c>
      <c r="D89" s="436" t="s">
        <v>1357</v>
      </c>
      <c r="E89" s="444" t="s">
        <v>1344</v>
      </c>
      <c r="F89" s="444" t="s">
        <v>1344</v>
      </c>
      <c r="G89" s="436" t="s">
        <v>1344</v>
      </c>
      <c r="H89" s="436" t="s">
        <v>1385</v>
      </c>
      <c r="I89" s="436"/>
      <c r="J89" s="441" t="s">
        <v>1756</v>
      </c>
      <c r="K89" s="442"/>
      <c r="L89" s="442"/>
      <c r="M89" s="442"/>
      <c r="N89" s="442"/>
      <c r="O89" s="442"/>
      <c r="P89" s="442"/>
      <c r="Q89" s="442"/>
      <c r="R89" s="442"/>
      <c r="S89" s="442"/>
      <c r="T89" s="442"/>
      <c r="U89" s="443"/>
      <c r="V89" s="444"/>
      <c r="W89" s="444"/>
      <c r="X89" s="444"/>
      <c r="Y89" s="449"/>
    </row>
    <row r="90" spans="1:25" ht="22.5" customHeight="1" thickTop="1" thickBot="1" x14ac:dyDescent="0.3">
      <c r="A90" s="444" t="s">
        <v>1340</v>
      </c>
      <c r="B90" s="444" t="s">
        <v>1344</v>
      </c>
      <c r="C90" s="436" t="s">
        <v>1357</v>
      </c>
      <c r="D90" s="436" t="s">
        <v>1357</v>
      </c>
      <c r="E90" s="444" t="s">
        <v>1344</v>
      </c>
      <c r="F90" s="444" t="s">
        <v>1344</v>
      </c>
      <c r="G90" s="436" t="s">
        <v>1344</v>
      </c>
      <c r="H90" s="436" t="s">
        <v>1410</v>
      </c>
      <c r="I90" s="436"/>
      <c r="J90" s="441" t="s">
        <v>1757</v>
      </c>
      <c r="K90" s="442"/>
      <c r="L90" s="442"/>
      <c r="M90" s="442"/>
      <c r="N90" s="442"/>
      <c r="O90" s="442"/>
      <c r="P90" s="442"/>
      <c r="Q90" s="442"/>
      <c r="R90" s="442"/>
      <c r="S90" s="442"/>
      <c r="T90" s="442"/>
      <c r="U90" s="443"/>
      <c r="V90" s="444"/>
      <c r="W90" s="444"/>
      <c r="X90" s="444"/>
      <c r="Y90" s="449"/>
    </row>
    <row r="91" spans="1:25" ht="22.5" customHeight="1" thickTop="1" thickBot="1" x14ac:dyDescent="0.3">
      <c r="A91" s="444" t="s">
        <v>1340</v>
      </c>
      <c r="B91" s="444" t="s">
        <v>1344</v>
      </c>
      <c r="C91" s="436" t="s">
        <v>1357</v>
      </c>
      <c r="D91" s="436" t="s">
        <v>1357</v>
      </c>
      <c r="E91" s="444" t="s">
        <v>1344</v>
      </c>
      <c r="F91" s="444" t="s">
        <v>1344</v>
      </c>
      <c r="G91" s="436" t="s">
        <v>1344</v>
      </c>
      <c r="H91" s="436" t="s">
        <v>1433</v>
      </c>
      <c r="I91" s="436"/>
      <c r="J91" s="441" t="s">
        <v>1758</v>
      </c>
      <c r="K91" s="442"/>
      <c r="L91" s="442"/>
      <c r="M91" s="442"/>
      <c r="N91" s="442"/>
      <c r="O91" s="442"/>
      <c r="P91" s="442"/>
      <c r="Q91" s="442"/>
      <c r="R91" s="442"/>
      <c r="S91" s="442"/>
      <c r="T91" s="442"/>
      <c r="U91" s="443"/>
      <c r="V91" s="444"/>
      <c r="W91" s="444"/>
      <c r="X91" s="444"/>
      <c r="Y91" s="449"/>
    </row>
    <row r="92" spans="1:25" ht="22.5" customHeight="1" thickTop="1" thickBot="1" x14ac:dyDescent="0.3">
      <c r="A92" s="444" t="s">
        <v>1340</v>
      </c>
      <c r="B92" s="444" t="s">
        <v>1344</v>
      </c>
      <c r="C92" s="436" t="s">
        <v>1357</v>
      </c>
      <c r="D92" s="436" t="s">
        <v>1357</v>
      </c>
      <c r="E92" s="444" t="s">
        <v>1344</v>
      </c>
      <c r="F92" s="444" t="s">
        <v>1344</v>
      </c>
      <c r="G92" s="436" t="s">
        <v>1344</v>
      </c>
      <c r="H92" s="436" t="s">
        <v>1437</v>
      </c>
      <c r="I92" s="436"/>
      <c r="J92" s="441" t="s">
        <v>1759</v>
      </c>
      <c r="K92" s="442"/>
      <c r="L92" s="442"/>
      <c r="M92" s="442"/>
      <c r="N92" s="442"/>
      <c r="O92" s="442"/>
      <c r="P92" s="442"/>
      <c r="Q92" s="442"/>
      <c r="R92" s="442"/>
      <c r="S92" s="442"/>
      <c r="T92" s="442"/>
      <c r="U92" s="443"/>
      <c r="V92" s="444"/>
      <c r="W92" s="444"/>
      <c r="X92" s="444"/>
      <c r="Y92" s="449"/>
    </row>
    <row r="93" spans="1:25" ht="22.5" customHeight="1" thickTop="1" thickBot="1" x14ac:dyDescent="0.3">
      <c r="A93" s="444" t="s">
        <v>1340</v>
      </c>
      <c r="B93" s="444" t="s">
        <v>1344</v>
      </c>
      <c r="C93" s="436" t="s">
        <v>1357</v>
      </c>
      <c r="D93" s="436" t="s">
        <v>1357</v>
      </c>
      <c r="E93" s="444" t="s">
        <v>1344</v>
      </c>
      <c r="F93" s="444" t="s">
        <v>1344</v>
      </c>
      <c r="G93" s="436" t="s">
        <v>1344</v>
      </c>
      <c r="H93" s="436" t="s">
        <v>1441</v>
      </c>
      <c r="I93" s="436"/>
      <c r="J93" s="441" t="s">
        <v>1756</v>
      </c>
      <c r="K93" s="442"/>
      <c r="L93" s="442"/>
      <c r="M93" s="442"/>
      <c r="N93" s="442"/>
      <c r="O93" s="442"/>
      <c r="P93" s="442"/>
      <c r="Q93" s="442"/>
      <c r="R93" s="442"/>
      <c r="S93" s="442"/>
      <c r="T93" s="442"/>
      <c r="U93" s="443"/>
      <c r="V93" s="444"/>
      <c r="W93" s="444"/>
      <c r="X93" s="444"/>
      <c r="Y93" s="449"/>
    </row>
    <row r="94" spans="1:25" ht="22.5" customHeight="1" thickTop="1" thickBot="1" x14ac:dyDescent="0.3">
      <c r="A94" s="444" t="s">
        <v>1340</v>
      </c>
      <c r="B94" s="444" t="s">
        <v>1344</v>
      </c>
      <c r="C94" s="436" t="s">
        <v>1357</v>
      </c>
      <c r="D94" s="436" t="s">
        <v>1357</v>
      </c>
      <c r="E94" s="444" t="s">
        <v>1344</v>
      </c>
      <c r="F94" s="444" t="s">
        <v>1344</v>
      </c>
      <c r="G94" s="435" t="s">
        <v>1357</v>
      </c>
      <c r="H94" s="436"/>
      <c r="I94" s="436"/>
      <c r="J94" s="437" t="s">
        <v>1397</v>
      </c>
      <c r="K94" s="442"/>
      <c r="L94" s="442"/>
      <c r="M94" s="442"/>
      <c r="N94" s="442"/>
      <c r="O94" s="442"/>
      <c r="P94" s="442"/>
      <c r="Q94" s="442"/>
      <c r="R94" s="442"/>
      <c r="S94" s="442"/>
      <c r="T94" s="442"/>
      <c r="U94" s="443"/>
      <c r="V94" s="444"/>
      <c r="W94" s="444" t="s">
        <v>1398</v>
      </c>
      <c r="X94" s="444" t="s">
        <v>1399</v>
      </c>
      <c r="Y94" s="449" t="s">
        <v>1342</v>
      </c>
    </row>
    <row r="95" spans="1:25" ht="22.5" customHeight="1" thickTop="1" thickBot="1" x14ac:dyDescent="0.3">
      <c r="A95" s="444" t="s">
        <v>1340</v>
      </c>
      <c r="B95" s="444" t="s">
        <v>1344</v>
      </c>
      <c r="C95" s="436" t="s">
        <v>1357</v>
      </c>
      <c r="D95" s="436" t="s">
        <v>1357</v>
      </c>
      <c r="E95" s="444" t="s">
        <v>1344</v>
      </c>
      <c r="F95" s="444" t="s">
        <v>1344</v>
      </c>
      <c r="G95" s="436" t="s">
        <v>1357</v>
      </c>
      <c r="H95" s="436" t="s">
        <v>1344</v>
      </c>
      <c r="I95" s="436"/>
      <c r="J95" s="441" t="s">
        <v>1400</v>
      </c>
      <c r="K95" s="442"/>
      <c r="L95" s="442"/>
      <c r="M95" s="442"/>
      <c r="N95" s="442"/>
      <c r="O95" s="442"/>
      <c r="P95" s="442"/>
      <c r="Q95" s="442"/>
      <c r="R95" s="442"/>
      <c r="S95" s="442"/>
      <c r="T95" s="442"/>
      <c r="U95" s="443"/>
      <c r="V95" s="444"/>
      <c r="W95" s="444"/>
      <c r="X95" s="444"/>
      <c r="Y95" s="449" t="s">
        <v>1342</v>
      </c>
    </row>
    <row r="96" spans="1:25" ht="22.5" customHeight="1" thickTop="1" thickBot="1" x14ac:dyDescent="0.3">
      <c r="A96" s="444" t="s">
        <v>1340</v>
      </c>
      <c r="B96" s="444" t="s">
        <v>1344</v>
      </c>
      <c r="C96" s="436" t="s">
        <v>1357</v>
      </c>
      <c r="D96" s="436" t="s">
        <v>1357</v>
      </c>
      <c r="E96" s="444" t="s">
        <v>1344</v>
      </c>
      <c r="F96" s="444" t="s">
        <v>1344</v>
      </c>
      <c r="G96" s="436" t="s">
        <v>1357</v>
      </c>
      <c r="H96" s="436" t="s">
        <v>1357</v>
      </c>
      <c r="I96" s="436"/>
      <c r="J96" s="441" t="s">
        <v>1401</v>
      </c>
      <c r="K96" s="442"/>
      <c r="L96" s="442"/>
      <c r="M96" s="442"/>
      <c r="N96" s="442"/>
      <c r="O96" s="442"/>
      <c r="P96" s="442"/>
      <c r="Q96" s="442"/>
      <c r="R96" s="442"/>
      <c r="S96" s="442"/>
      <c r="T96" s="442"/>
      <c r="U96" s="443"/>
      <c r="V96" s="444"/>
      <c r="W96" s="444"/>
      <c r="X96" s="444"/>
      <c r="Y96" s="449" t="s">
        <v>1342</v>
      </c>
    </row>
    <row r="97" spans="1:25" ht="22.5" customHeight="1" thickTop="1" thickBot="1" x14ac:dyDescent="0.3">
      <c r="A97" s="444" t="s">
        <v>1340</v>
      </c>
      <c r="B97" s="444" t="s">
        <v>1344</v>
      </c>
      <c r="C97" s="436" t="s">
        <v>1357</v>
      </c>
      <c r="D97" s="436" t="s">
        <v>1357</v>
      </c>
      <c r="E97" s="444" t="s">
        <v>1344</v>
      </c>
      <c r="F97" s="444" t="s">
        <v>1344</v>
      </c>
      <c r="G97" s="436" t="s">
        <v>1357</v>
      </c>
      <c r="H97" s="436" t="s">
        <v>1381</v>
      </c>
      <c r="I97" s="436"/>
      <c r="J97" s="441" t="s">
        <v>1760</v>
      </c>
      <c r="K97" s="442"/>
      <c r="L97" s="442"/>
      <c r="M97" s="442"/>
      <c r="N97" s="442"/>
      <c r="O97" s="442"/>
      <c r="P97" s="442"/>
      <c r="Q97" s="442"/>
      <c r="R97" s="442"/>
      <c r="S97" s="442"/>
      <c r="T97" s="442"/>
      <c r="U97" s="443"/>
      <c r="V97" s="444"/>
      <c r="W97" s="444"/>
      <c r="X97" s="444"/>
      <c r="Y97" s="449"/>
    </row>
    <row r="98" spans="1:25" ht="22.5" customHeight="1" thickTop="1" thickBot="1" x14ac:dyDescent="0.3">
      <c r="A98" s="444" t="s">
        <v>1340</v>
      </c>
      <c r="B98" s="444" t="s">
        <v>1344</v>
      </c>
      <c r="C98" s="436" t="s">
        <v>1357</v>
      </c>
      <c r="D98" s="436" t="s">
        <v>1357</v>
      </c>
      <c r="E98" s="444" t="s">
        <v>1344</v>
      </c>
      <c r="F98" s="444" t="s">
        <v>1344</v>
      </c>
      <c r="G98" s="436" t="s">
        <v>1357</v>
      </c>
      <c r="H98" s="436" t="s">
        <v>1385</v>
      </c>
      <c r="I98" s="436"/>
      <c r="J98" s="441" t="s">
        <v>1761</v>
      </c>
      <c r="K98" s="442"/>
      <c r="L98" s="442"/>
      <c r="M98" s="442"/>
      <c r="N98" s="442"/>
      <c r="O98" s="442"/>
      <c r="P98" s="442"/>
      <c r="Q98" s="442"/>
      <c r="R98" s="442"/>
      <c r="S98" s="442"/>
      <c r="T98" s="442"/>
      <c r="U98" s="443"/>
      <c r="V98" s="444"/>
      <c r="W98" s="444"/>
      <c r="X98" s="444"/>
      <c r="Y98" s="449"/>
    </row>
    <row r="99" spans="1:25" ht="22.5" customHeight="1" thickTop="1" thickBot="1" x14ac:dyDescent="0.3">
      <c r="A99" s="444" t="s">
        <v>1340</v>
      </c>
      <c r="B99" s="444" t="s">
        <v>1344</v>
      </c>
      <c r="C99" s="436" t="s">
        <v>1357</v>
      </c>
      <c r="D99" s="436" t="s">
        <v>1357</v>
      </c>
      <c r="E99" s="444" t="s">
        <v>1344</v>
      </c>
      <c r="F99" s="444" t="s">
        <v>1344</v>
      </c>
      <c r="G99" s="436" t="s">
        <v>1357</v>
      </c>
      <c r="H99" s="436" t="s">
        <v>1410</v>
      </c>
      <c r="I99" s="436"/>
      <c r="J99" s="441" t="s">
        <v>1762</v>
      </c>
      <c r="K99" s="442"/>
      <c r="L99" s="442"/>
      <c r="M99" s="442"/>
      <c r="N99" s="442"/>
      <c r="O99" s="442"/>
      <c r="P99" s="442"/>
      <c r="Q99" s="442"/>
      <c r="R99" s="442"/>
      <c r="S99" s="442"/>
      <c r="T99" s="442"/>
      <c r="U99" s="443"/>
      <c r="V99" s="444"/>
      <c r="W99" s="444"/>
      <c r="X99" s="444"/>
      <c r="Y99" s="449"/>
    </row>
    <row r="100" spans="1:25" ht="22.5" customHeight="1" thickTop="1" thickBot="1" x14ac:dyDescent="0.3">
      <c r="A100" s="444" t="s">
        <v>1340</v>
      </c>
      <c r="B100" s="444" t="s">
        <v>1344</v>
      </c>
      <c r="C100" s="436" t="s">
        <v>1357</v>
      </c>
      <c r="D100" s="436" t="s">
        <v>1357</v>
      </c>
      <c r="E100" s="444" t="s">
        <v>1344</v>
      </c>
      <c r="F100" s="444" t="s">
        <v>1344</v>
      </c>
      <c r="G100" s="436" t="s">
        <v>1357</v>
      </c>
      <c r="H100" s="436" t="s">
        <v>1433</v>
      </c>
      <c r="I100" s="436"/>
      <c r="J100" s="441" t="s">
        <v>1763</v>
      </c>
      <c r="K100" s="442"/>
      <c r="L100" s="442"/>
      <c r="M100" s="442"/>
      <c r="N100" s="442"/>
      <c r="O100" s="442"/>
      <c r="P100" s="442"/>
      <c r="Q100" s="442"/>
      <c r="R100" s="442"/>
      <c r="S100" s="442"/>
      <c r="T100" s="442"/>
      <c r="U100" s="443"/>
      <c r="V100" s="444"/>
      <c r="W100" s="444"/>
      <c r="X100" s="444"/>
      <c r="Y100" s="449"/>
    </row>
    <row r="101" spans="1:25" ht="22.5" customHeight="1" thickTop="1" thickBot="1" x14ac:dyDescent="0.3">
      <c r="A101" s="444" t="s">
        <v>1340</v>
      </c>
      <c r="B101" s="444" t="s">
        <v>1344</v>
      </c>
      <c r="C101" s="436" t="s">
        <v>1357</v>
      </c>
      <c r="D101" s="436" t="s">
        <v>1357</v>
      </c>
      <c r="E101" s="444" t="s">
        <v>1344</v>
      </c>
      <c r="F101" s="444" t="s">
        <v>1344</v>
      </c>
      <c r="G101" s="436" t="s">
        <v>1357</v>
      </c>
      <c r="H101" s="436" t="s">
        <v>1437</v>
      </c>
      <c r="I101" s="436"/>
      <c r="J101" s="441" t="s">
        <v>1764</v>
      </c>
      <c r="K101" s="442"/>
      <c r="L101" s="442"/>
      <c r="M101" s="442"/>
      <c r="N101" s="442"/>
      <c r="O101" s="442"/>
      <c r="P101" s="442"/>
      <c r="Q101" s="442"/>
      <c r="R101" s="442"/>
      <c r="S101" s="442"/>
      <c r="T101" s="442"/>
      <c r="U101" s="443"/>
      <c r="V101" s="444"/>
      <c r="W101" s="444"/>
      <c r="X101" s="444"/>
      <c r="Y101" s="449"/>
    </row>
    <row r="102" spans="1:25" ht="22.5" customHeight="1" thickTop="1" thickBot="1" x14ac:dyDescent="0.3">
      <c r="A102" s="444" t="s">
        <v>1340</v>
      </c>
      <c r="B102" s="444" t="s">
        <v>1344</v>
      </c>
      <c r="C102" s="436" t="s">
        <v>1357</v>
      </c>
      <c r="D102" s="436" t="s">
        <v>1357</v>
      </c>
      <c r="E102" s="444" t="s">
        <v>1344</v>
      </c>
      <c r="F102" s="444" t="s">
        <v>1344</v>
      </c>
      <c r="G102" s="436" t="s">
        <v>1357</v>
      </c>
      <c r="H102" s="436" t="s">
        <v>1441</v>
      </c>
      <c r="I102" s="436"/>
      <c r="J102" s="441" t="s">
        <v>1761</v>
      </c>
      <c r="K102" s="442"/>
      <c r="L102" s="442"/>
      <c r="M102" s="442"/>
      <c r="N102" s="442"/>
      <c r="O102" s="442"/>
      <c r="P102" s="442"/>
      <c r="Q102" s="442"/>
      <c r="R102" s="442"/>
      <c r="S102" s="442"/>
      <c r="T102" s="442"/>
      <c r="U102" s="443"/>
      <c r="V102" s="444"/>
      <c r="W102" s="444"/>
      <c r="X102" s="444"/>
      <c r="Y102" s="449"/>
    </row>
    <row r="103" spans="1:25" ht="22.5" customHeight="1" thickTop="1" thickBot="1" x14ac:dyDescent="0.3">
      <c r="A103" s="444" t="s">
        <v>1340</v>
      </c>
      <c r="B103" s="444" t="s">
        <v>1344</v>
      </c>
      <c r="C103" s="436" t="s">
        <v>1357</v>
      </c>
      <c r="D103" s="436" t="s">
        <v>1357</v>
      </c>
      <c r="E103" s="444" t="s">
        <v>1344</v>
      </c>
      <c r="F103" s="444" t="s">
        <v>1344</v>
      </c>
      <c r="G103" s="435" t="s">
        <v>1381</v>
      </c>
      <c r="H103" s="436"/>
      <c r="I103" s="436"/>
      <c r="J103" s="437" t="s">
        <v>1402</v>
      </c>
      <c r="K103" s="442"/>
      <c r="L103" s="442"/>
      <c r="M103" s="442"/>
      <c r="N103" s="442"/>
      <c r="O103" s="442"/>
      <c r="P103" s="442"/>
      <c r="Q103" s="442"/>
      <c r="R103" s="442"/>
      <c r="S103" s="442"/>
      <c r="T103" s="442"/>
      <c r="U103" s="443"/>
      <c r="V103" s="444"/>
      <c r="W103" s="444"/>
      <c r="X103" s="444"/>
      <c r="Y103" s="449" t="s">
        <v>1342</v>
      </c>
    </row>
    <row r="104" spans="1:25" ht="22.5" customHeight="1" thickTop="1" thickBot="1" x14ac:dyDescent="0.3">
      <c r="A104" s="444" t="s">
        <v>1340</v>
      </c>
      <c r="B104" s="444" t="s">
        <v>1344</v>
      </c>
      <c r="C104" s="436" t="s">
        <v>1357</v>
      </c>
      <c r="D104" s="436" t="s">
        <v>1357</v>
      </c>
      <c r="E104" s="444" t="s">
        <v>1344</v>
      </c>
      <c r="F104" s="444" t="s">
        <v>1344</v>
      </c>
      <c r="G104" s="436" t="s">
        <v>1381</v>
      </c>
      <c r="H104" s="436" t="s">
        <v>1344</v>
      </c>
      <c r="I104" s="436"/>
      <c r="J104" s="441" t="s">
        <v>1403</v>
      </c>
      <c r="K104" s="442"/>
      <c r="L104" s="442"/>
      <c r="M104" s="442"/>
      <c r="N104" s="442"/>
      <c r="O104" s="442"/>
      <c r="P104" s="442"/>
      <c r="Q104" s="442"/>
      <c r="R104" s="442"/>
      <c r="S104" s="442"/>
      <c r="T104" s="442"/>
      <c r="U104" s="443"/>
      <c r="V104" s="444"/>
      <c r="W104" s="444"/>
      <c r="X104" s="444"/>
      <c r="Y104" s="449" t="s">
        <v>1342</v>
      </c>
    </row>
    <row r="105" spans="1:25" ht="22.5" customHeight="1" thickTop="1" thickBot="1" x14ac:dyDescent="0.3">
      <c r="A105" s="444" t="s">
        <v>1340</v>
      </c>
      <c r="B105" s="444" t="s">
        <v>1344</v>
      </c>
      <c r="C105" s="436" t="s">
        <v>1357</v>
      </c>
      <c r="D105" s="436" t="s">
        <v>1357</v>
      </c>
      <c r="E105" s="444" t="s">
        <v>1344</v>
      </c>
      <c r="F105" s="444" t="s">
        <v>1344</v>
      </c>
      <c r="G105" s="436" t="s">
        <v>1381</v>
      </c>
      <c r="H105" s="436" t="s">
        <v>1357</v>
      </c>
      <c r="I105" s="436"/>
      <c r="J105" s="441" t="s">
        <v>1404</v>
      </c>
      <c r="K105" s="442"/>
      <c r="L105" s="442"/>
      <c r="M105" s="442"/>
      <c r="N105" s="442"/>
      <c r="O105" s="442"/>
      <c r="P105" s="442"/>
      <c r="Q105" s="442"/>
      <c r="R105" s="442"/>
      <c r="S105" s="442"/>
      <c r="T105" s="442"/>
      <c r="U105" s="443"/>
      <c r="V105" s="444"/>
      <c r="W105" s="444"/>
      <c r="X105" s="444"/>
      <c r="Y105" s="449" t="s">
        <v>1342</v>
      </c>
    </row>
    <row r="106" spans="1:25" ht="22.5" customHeight="1" thickTop="1" thickBot="1" x14ac:dyDescent="0.3">
      <c r="A106" s="444" t="s">
        <v>1340</v>
      </c>
      <c r="B106" s="444" t="s">
        <v>1344</v>
      </c>
      <c r="C106" s="436" t="s">
        <v>1357</v>
      </c>
      <c r="D106" s="436" t="s">
        <v>1357</v>
      </c>
      <c r="E106" s="444" t="s">
        <v>1344</v>
      </c>
      <c r="F106" s="444" t="s">
        <v>1344</v>
      </c>
      <c r="G106" s="436" t="s">
        <v>1381</v>
      </c>
      <c r="H106" s="436" t="s">
        <v>1381</v>
      </c>
      <c r="I106" s="436"/>
      <c r="J106" s="441" t="s">
        <v>1765</v>
      </c>
      <c r="K106" s="442"/>
      <c r="L106" s="442"/>
      <c r="M106" s="442"/>
      <c r="N106" s="442"/>
      <c r="O106" s="442"/>
      <c r="P106" s="442"/>
      <c r="Q106" s="442"/>
      <c r="R106" s="442"/>
      <c r="S106" s="442"/>
      <c r="T106" s="442"/>
      <c r="U106" s="443"/>
      <c r="V106" s="444"/>
      <c r="W106" s="444"/>
      <c r="X106" s="444"/>
      <c r="Y106" s="449"/>
    </row>
    <row r="107" spans="1:25" ht="22.5" customHeight="1" thickTop="1" thickBot="1" x14ac:dyDescent="0.3">
      <c r="A107" s="444" t="s">
        <v>1340</v>
      </c>
      <c r="B107" s="444" t="s">
        <v>1344</v>
      </c>
      <c r="C107" s="436" t="s">
        <v>1357</v>
      </c>
      <c r="D107" s="436" t="s">
        <v>1357</v>
      </c>
      <c r="E107" s="444" t="s">
        <v>1344</v>
      </c>
      <c r="F107" s="444" t="s">
        <v>1344</v>
      </c>
      <c r="G107" s="436" t="s">
        <v>1381</v>
      </c>
      <c r="H107" s="436" t="s">
        <v>1385</v>
      </c>
      <c r="I107" s="436"/>
      <c r="J107" s="441" t="s">
        <v>1766</v>
      </c>
      <c r="K107" s="442"/>
      <c r="L107" s="442"/>
      <c r="M107" s="442"/>
      <c r="N107" s="442"/>
      <c r="O107" s="442"/>
      <c r="P107" s="442"/>
      <c r="Q107" s="442"/>
      <c r="R107" s="442"/>
      <c r="S107" s="442"/>
      <c r="T107" s="442"/>
      <c r="U107" s="443"/>
      <c r="V107" s="444"/>
      <c r="W107" s="444"/>
      <c r="X107" s="444"/>
      <c r="Y107" s="449"/>
    </row>
    <row r="108" spans="1:25" ht="22.5" customHeight="1" thickTop="1" thickBot="1" x14ac:dyDescent="0.3">
      <c r="A108" s="444" t="s">
        <v>1340</v>
      </c>
      <c r="B108" s="444" t="s">
        <v>1344</v>
      </c>
      <c r="C108" s="436" t="s">
        <v>1357</v>
      </c>
      <c r="D108" s="436" t="s">
        <v>1357</v>
      </c>
      <c r="E108" s="444" t="s">
        <v>1344</v>
      </c>
      <c r="F108" s="444" t="s">
        <v>1344</v>
      </c>
      <c r="G108" s="436" t="s">
        <v>1381</v>
      </c>
      <c r="H108" s="436" t="s">
        <v>1410</v>
      </c>
      <c r="I108" s="436"/>
      <c r="J108" s="441" t="s">
        <v>1767</v>
      </c>
      <c r="K108" s="442"/>
      <c r="L108" s="442"/>
      <c r="M108" s="442"/>
      <c r="N108" s="442"/>
      <c r="O108" s="442"/>
      <c r="P108" s="442"/>
      <c r="Q108" s="442"/>
      <c r="R108" s="442"/>
      <c r="S108" s="442"/>
      <c r="T108" s="442"/>
      <c r="U108" s="443"/>
      <c r="V108" s="444"/>
      <c r="W108" s="444"/>
      <c r="X108" s="444"/>
      <c r="Y108" s="449"/>
    </row>
    <row r="109" spans="1:25" ht="22.5" customHeight="1" thickTop="1" thickBot="1" x14ac:dyDescent="0.3">
      <c r="A109" s="444" t="s">
        <v>1340</v>
      </c>
      <c r="B109" s="444" t="s">
        <v>1344</v>
      </c>
      <c r="C109" s="436" t="s">
        <v>1357</v>
      </c>
      <c r="D109" s="436" t="s">
        <v>1357</v>
      </c>
      <c r="E109" s="444" t="s">
        <v>1344</v>
      </c>
      <c r="F109" s="444" t="s">
        <v>1344</v>
      </c>
      <c r="G109" s="436" t="s">
        <v>1381</v>
      </c>
      <c r="H109" s="436" t="s">
        <v>1433</v>
      </c>
      <c r="I109" s="436"/>
      <c r="J109" s="441" t="s">
        <v>1768</v>
      </c>
      <c r="K109" s="442"/>
      <c r="L109" s="442"/>
      <c r="M109" s="442"/>
      <c r="N109" s="442"/>
      <c r="O109" s="442"/>
      <c r="P109" s="442"/>
      <c r="Q109" s="442"/>
      <c r="R109" s="442"/>
      <c r="S109" s="442"/>
      <c r="T109" s="442"/>
      <c r="U109" s="443"/>
      <c r="V109" s="444"/>
      <c r="W109" s="444"/>
      <c r="X109" s="444"/>
      <c r="Y109" s="449"/>
    </row>
    <row r="110" spans="1:25" ht="22.5" customHeight="1" thickTop="1" thickBot="1" x14ac:dyDescent="0.3">
      <c r="A110" s="444" t="s">
        <v>1340</v>
      </c>
      <c r="B110" s="444" t="s">
        <v>1344</v>
      </c>
      <c r="C110" s="436" t="s">
        <v>1357</v>
      </c>
      <c r="D110" s="436" t="s">
        <v>1357</v>
      </c>
      <c r="E110" s="444" t="s">
        <v>1344</v>
      </c>
      <c r="F110" s="444" t="s">
        <v>1344</v>
      </c>
      <c r="G110" s="436" t="s">
        <v>1381</v>
      </c>
      <c r="H110" s="436" t="s">
        <v>1437</v>
      </c>
      <c r="I110" s="436"/>
      <c r="J110" s="441" t="s">
        <v>1769</v>
      </c>
      <c r="K110" s="442"/>
      <c r="L110" s="442"/>
      <c r="M110" s="442"/>
      <c r="N110" s="442"/>
      <c r="O110" s="442"/>
      <c r="P110" s="442"/>
      <c r="Q110" s="442"/>
      <c r="R110" s="442"/>
      <c r="S110" s="442"/>
      <c r="T110" s="442"/>
      <c r="U110" s="443"/>
      <c r="V110" s="444"/>
      <c r="W110" s="444"/>
      <c r="X110" s="444"/>
      <c r="Y110" s="449"/>
    </row>
    <row r="111" spans="1:25" ht="22.5" customHeight="1" thickTop="1" thickBot="1" x14ac:dyDescent="0.3">
      <c r="A111" s="444" t="s">
        <v>1340</v>
      </c>
      <c r="B111" s="444" t="s">
        <v>1344</v>
      </c>
      <c r="C111" s="436" t="s">
        <v>1357</v>
      </c>
      <c r="D111" s="436" t="s">
        <v>1357</v>
      </c>
      <c r="E111" s="444" t="s">
        <v>1344</v>
      </c>
      <c r="F111" s="444" t="s">
        <v>1344</v>
      </c>
      <c r="G111" s="436" t="s">
        <v>1381</v>
      </c>
      <c r="H111" s="436" t="s">
        <v>1441</v>
      </c>
      <c r="I111" s="436"/>
      <c r="J111" s="441" t="s">
        <v>1766</v>
      </c>
      <c r="K111" s="442"/>
      <c r="L111" s="442"/>
      <c r="M111" s="442"/>
      <c r="N111" s="442"/>
      <c r="O111" s="442"/>
      <c r="P111" s="442"/>
      <c r="Q111" s="442"/>
      <c r="R111" s="442"/>
      <c r="S111" s="442"/>
      <c r="T111" s="442"/>
      <c r="U111" s="443"/>
      <c r="V111" s="444"/>
      <c r="W111" s="444"/>
      <c r="X111" s="444"/>
      <c r="Y111" s="449"/>
    </row>
    <row r="112" spans="1:25" ht="22.5" customHeight="1" thickTop="1" thickBot="1" x14ac:dyDescent="0.3">
      <c r="A112" s="444" t="s">
        <v>1340</v>
      </c>
      <c r="B112" s="444" t="s">
        <v>1344</v>
      </c>
      <c r="C112" s="436" t="s">
        <v>1357</v>
      </c>
      <c r="D112" s="436" t="s">
        <v>1357</v>
      </c>
      <c r="E112" s="444" t="s">
        <v>1344</v>
      </c>
      <c r="F112" s="444" t="s">
        <v>1344</v>
      </c>
      <c r="G112" s="435" t="s">
        <v>1385</v>
      </c>
      <c r="H112" s="436"/>
      <c r="I112" s="436"/>
      <c r="J112" s="437" t="s">
        <v>1405</v>
      </c>
      <c r="K112" s="442"/>
      <c r="L112" s="442"/>
      <c r="M112" s="442"/>
      <c r="N112" s="442"/>
      <c r="O112" s="442"/>
      <c r="P112" s="442"/>
      <c r="Q112" s="442"/>
      <c r="R112" s="442"/>
      <c r="S112" s="442"/>
      <c r="T112" s="442"/>
      <c r="U112" s="443"/>
      <c r="V112" s="444"/>
      <c r="W112" s="444" t="s">
        <v>1406</v>
      </c>
      <c r="X112" s="444" t="s">
        <v>1407</v>
      </c>
      <c r="Y112" s="449" t="s">
        <v>1342</v>
      </c>
    </row>
    <row r="113" spans="1:25" ht="22.5" customHeight="1" thickTop="1" thickBot="1" x14ac:dyDescent="0.3">
      <c r="A113" s="444" t="s">
        <v>1340</v>
      </c>
      <c r="B113" s="444" t="s">
        <v>1344</v>
      </c>
      <c r="C113" s="436" t="s">
        <v>1357</v>
      </c>
      <c r="D113" s="436" t="s">
        <v>1357</v>
      </c>
      <c r="E113" s="444" t="s">
        <v>1344</v>
      </c>
      <c r="F113" s="444" t="s">
        <v>1344</v>
      </c>
      <c r="G113" s="436" t="s">
        <v>1385</v>
      </c>
      <c r="H113" s="436" t="s">
        <v>1344</v>
      </c>
      <c r="I113" s="436"/>
      <c r="J113" s="441" t="s">
        <v>1408</v>
      </c>
      <c r="K113" s="442"/>
      <c r="L113" s="442"/>
      <c r="M113" s="442"/>
      <c r="N113" s="442"/>
      <c r="O113" s="442"/>
      <c r="P113" s="442"/>
      <c r="Q113" s="442"/>
      <c r="R113" s="442"/>
      <c r="S113" s="442"/>
      <c r="T113" s="442"/>
      <c r="U113" s="443"/>
      <c r="V113" s="444"/>
      <c r="W113" s="444"/>
      <c r="X113" s="444"/>
      <c r="Y113" s="449" t="s">
        <v>1342</v>
      </c>
    </row>
    <row r="114" spans="1:25" ht="22.5" customHeight="1" thickTop="1" thickBot="1" x14ac:dyDescent="0.3">
      <c r="A114" s="444" t="s">
        <v>1340</v>
      </c>
      <c r="B114" s="444" t="s">
        <v>1344</v>
      </c>
      <c r="C114" s="436" t="s">
        <v>1357</v>
      </c>
      <c r="D114" s="436" t="s">
        <v>1357</v>
      </c>
      <c r="E114" s="444" t="s">
        <v>1344</v>
      </c>
      <c r="F114" s="444" t="s">
        <v>1344</v>
      </c>
      <c r="G114" s="436" t="s">
        <v>1385</v>
      </c>
      <c r="H114" s="436" t="s">
        <v>1357</v>
      </c>
      <c r="I114" s="436"/>
      <c r="J114" s="441" t="s">
        <v>1409</v>
      </c>
      <c r="K114" s="442"/>
      <c r="L114" s="442"/>
      <c r="M114" s="442"/>
      <c r="N114" s="442"/>
      <c r="O114" s="442"/>
      <c r="P114" s="442"/>
      <c r="Q114" s="442"/>
      <c r="R114" s="442"/>
      <c r="S114" s="442"/>
      <c r="T114" s="442"/>
      <c r="U114" s="443"/>
      <c r="V114" s="444"/>
      <c r="W114" s="444"/>
      <c r="X114" s="444"/>
      <c r="Y114" s="449" t="s">
        <v>1342</v>
      </c>
    </row>
    <row r="115" spans="1:25" ht="22.5" customHeight="1" thickTop="1" thickBot="1" x14ac:dyDescent="0.3">
      <c r="A115" s="444" t="s">
        <v>1340</v>
      </c>
      <c r="B115" s="444" t="s">
        <v>1344</v>
      </c>
      <c r="C115" s="436" t="s">
        <v>1357</v>
      </c>
      <c r="D115" s="436" t="s">
        <v>1357</v>
      </c>
      <c r="E115" s="444" t="s">
        <v>1344</v>
      </c>
      <c r="F115" s="444" t="s">
        <v>1344</v>
      </c>
      <c r="G115" s="436" t="s">
        <v>1385</v>
      </c>
      <c r="H115" s="436" t="s">
        <v>1381</v>
      </c>
      <c r="I115" s="436"/>
      <c r="J115" s="441" t="s">
        <v>1770</v>
      </c>
      <c r="K115" s="442"/>
      <c r="L115" s="442"/>
      <c r="M115" s="442"/>
      <c r="N115" s="442"/>
      <c r="O115" s="442"/>
      <c r="P115" s="442"/>
      <c r="Q115" s="442"/>
      <c r="R115" s="442"/>
      <c r="S115" s="442"/>
      <c r="T115" s="442"/>
      <c r="U115" s="443"/>
      <c r="V115" s="444"/>
      <c r="W115" s="444"/>
      <c r="X115" s="444"/>
      <c r="Y115" s="449"/>
    </row>
    <row r="116" spans="1:25" ht="22.5" customHeight="1" thickTop="1" thickBot="1" x14ac:dyDescent="0.3">
      <c r="A116" s="444" t="s">
        <v>1340</v>
      </c>
      <c r="B116" s="444" t="s">
        <v>1344</v>
      </c>
      <c r="C116" s="436" t="s">
        <v>1357</v>
      </c>
      <c r="D116" s="436" t="s">
        <v>1357</v>
      </c>
      <c r="E116" s="444" t="s">
        <v>1344</v>
      </c>
      <c r="F116" s="444" t="s">
        <v>1344</v>
      </c>
      <c r="G116" s="436" t="s">
        <v>1385</v>
      </c>
      <c r="H116" s="436" t="s">
        <v>1385</v>
      </c>
      <c r="I116" s="436"/>
      <c r="J116" s="441" t="s">
        <v>1771</v>
      </c>
      <c r="K116" s="442"/>
      <c r="L116" s="442"/>
      <c r="M116" s="442"/>
      <c r="N116" s="442"/>
      <c r="O116" s="442"/>
      <c r="P116" s="442"/>
      <c r="Q116" s="442"/>
      <c r="R116" s="442"/>
      <c r="S116" s="442"/>
      <c r="T116" s="442"/>
      <c r="U116" s="443"/>
      <c r="V116" s="444"/>
      <c r="W116" s="444"/>
      <c r="X116" s="444"/>
      <c r="Y116" s="449"/>
    </row>
    <row r="117" spans="1:25" ht="22.5" customHeight="1" thickTop="1" thickBot="1" x14ac:dyDescent="0.3">
      <c r="A117" s="444" t="s">
        <v>1340</v>
      </c>
      <c r="B117" s="444" t="s">
        <v>1344</v>
      </c>
      <c r="C117" s="436" t="s">
        <v>1357</v>
      </c>
      <c r="D117" s="436" t="s">
        <v>1357</v>
      </c>
      <c r="E117" s="444" t="s">
        <v>1344</v>
      </c>
      <c r="F117" s="444" t="s">
        <v>1344</v>
      </c>
      <c r="G117" s="436" t="s">
        <v>1385</v>
      </c>
      <c r="H117" s="436" t="s">
        <v>1410</v>
      </c>
      <c r="I117" s="436"/>
      <c r="J117" s="441" t="s">
        <v>1772</v>
      </c>
      <c r="K117" s="442"/>
      <c r="L117" s="442"/>
      <c r="M117" s="442"/>
      <c r="N117" s="442"/>
      <c r="O117" s="442"/>
      <c r="P117" s="442"/>
      <c r="Q117" s="442"/>
      <c r="R117" s="442"/>
      <c r="S117" s="442"/>
      <c r="T117" s="442"/>
      <c r="U117" s="443"/>
      <c r="V117" s="444"/>
      <c r="W117" s="444"/>
      <c r="X117" s="444"/>
      <c r="Y117" s="449"/>
    </row>
    <row r="118" spans="1:25" ht="22.5" customHeight="1" thickTop="1" thickBot="1" x14ac:dyDescent="0.3">
      <c r="A118" s="444" t="s">
        <v>1340</v>
      </c>
      <c r="B118" s="444" t="s">
        <v>1344</v>
      </c>
      <c r="C118" s="436" t="s">
        <v>1357</v>
      </c>
      <c r="D118" s="436" t="s">
        <v>1357</v>
      </c>
      <c r="E118" s="444" t="s">
        <v>1344</v>
      </c>
      <c r="F118" s="444" t="s">
        <v>1344</v>
      </c>
      <c r="G118" s="436" t="s">
        <v>1385</v>
      </c>
      <c r="H118" s="436" t="s">
        <v>1433</v>
      </c>
      <c r="I118" s="436"/>
      <c r="J118" s="441" t="s">
        <v>1773</v>
      </c>
      <c r="K118" s="442"/>
      <c r="L118" s="442"/>
      <c r="M118" s="442"/>
      <c r="N118" s="442"/>
      <c r="O118" s="442"/>
      <c r="P118" s="442"/>
      <c r="Q118" s="442"/>
      <c r="R118" s="442"/>
      <c r="S118" s="442"/>
      <c r="T118" s="442"/>
      <c r="U118" s="443"/>
      <c r="V118" s="444"/>
      <c r="W118" s="444"/>
      <c r="X118" s="444"/>
      <c r="Y118" s="449"/>
    </row>
    <row r="119" spans="1:25" ht="22.5" customHeight="1" thickTop="1" thickBot="1" x14ac:dyDescent="0.3">
      <c r="A119" s="444" t="s">
        <v>1340</v>
      </c>
      <c r="B119" s="444" t="s">
        <v>1344</v>
      </c>
      <c r="C119" s="436" t="s">
        <v>1357</v>
      </c>
      <c r="D119" s="436" t="s">
        <v>1357</v>
      </c>
      <c r="E119" s="444" t="s">
        <v>1344</v>
      </c>
      <c r="F119" s="444" t="s">
        <v>1344</v>
      </c>
      <c r="G119" s="436" t="s">
        <v>1385</v>
      </c>
      <c r="H119" s="436" t="s">
        <v>1437</v>
      </c>
      <c r="I119" s="436"/>
      <c r="J119" s="441" t="s">
        <v>1774</v>
      </c>
      <c r="K119" s="442"/>
      <c r="L119" s="442"/>
      <c r="M119" s="442"/>
      <c r="N119" s="442"/>
      <c r="O119" s="442"/>
      <c r="P119" s="442"/>
      <c r="Q119" s="442"/>
      <c r="R119" s="442"/>
      <c r="S119" s="442"/>
      <c r="T119" s="442"/>
      <c r="U119" s="443"/>
      <c r="V119" s="444"/>
      <c r="W119" s="444"/>
      <c r="X119" s="444"/>
      <c r="Y119" s="449"/>
    </row>
    <row r="120" spans="1:25" ht="22.5" customHeight="1" thickTop="1" thickBot="1" x14ac:dyDescent="0.3">
      <c r="A120" s="444" t="s">
        <v>1340</v>
      </c>
      <c r="B120" s="444" t="s">
        <v>1344</v>
      </c>
      <c r="C120" s="436" t="s">
        <v>1357</v>
      </c>
      <c r="D120" s="436" t="s">
        <v>1357</v>
      </c>
      <c r="E120" s="444" t="s">
        <v>1344</v>
      </c>
      <c r="F120" s="444" t="s">
        <v>1344</v>
      </c>
      <c r="G120" s="436" t="s">
        <v>1385</v>
      </c>
      <c r="H120" s="436" t="s">
        <v>1441</v>
      </c>
      <c r="I120" s="436"/>
      <c r="J120" s="441" t="s">
        <v>1771</v>
      </c>
      <c r="K120" s="442"/>
      <c r="L120" s="442"/>
      <c r="M120" s="442"/>
      <c r="N120" s="442"/>
      <c r="O120" s="442"/>
      <c r="P120" s="442"/>
      <c r="Q120" s="442"/>
      <c r="R120" s="442"/>
      <c r="S120" s="442"/>
      <c r="T120" s="442"/>
      <c r="U120" s="443"/>
      <c r="V120" s="444"/>
      <c r="W120" s="444"/>
      <c r="X120" s="444"/>
      <c r="Y120" s="449"/>
    </row>
    <row r="121" spans="1:25" ht="22.5" customHeight="1" thickTop="1" thickBot="1" x14ac:dyDescent="0.3">
      <c r="A121" s="444" t="s">
        <v>1340</v>
      </c>
      <c r="B121" s="444" t="s">
        <v>1344</v>
      </c>
      <c r="C121" s="436" t="s">
        <v>1357</v>
      </c>
      <c r="D121" s="436" t="s">
        <v>1357</v>
      </c>
      <c r="E121" s="444" t="s">
        <v>1344</v>
      </c>
      <c r="F121" s="444" t="s">
        <v>1344</v>
      </c>
      <c r="G121" s="435" t="s">
        <v>1410</v>
      </c>
      <c r="H121" s="436"/>
      <c r="I121" s="436"/>
      <c r="J121" s="437" t="s">
        <v>1411</v>
      </c>
      <c r="K121" s="447"/>
      <c r="L121" s="447"/>
      <c r="M121" s="447"/>
      <c r="N121" s="447"/>
      <c r="O121" s="447"/>
      <c r="P121" s="447"/>
      <c r="Q121" s="447"/>
      <c r="R121" s="447"/>
      <c r="S121" s="447"/>
      <c r="T121" s="447"/>
      <c r="U121" s="448"/>
      <c r="V121" s="444"/>
      <c r="W121" s="444"/>
      <c r="X121" s="444"/>
      <c r="Y121" s="449" t="s">
        <v>1342</v>
      </c>
    </row>
    <row r="122" spans="1:25" ht="22.5" customHeight="1" thickTop="1" thickBot="1" x14ac:dyDescent="0.3">
      <c r="A122" s="444" t="s">
        <v>1340</v>
      </c>
      <c r="B122" s="444" t="s">
        <v>1344</v>
      </c>
      <c r="C122" s="436" t="s">
        <v>1357</v>
      </c>
      <c r="D122" s="436" t="s">
        <v>1357</v>
      </c>
      <c r="E122" s="444" t="s">
        <v>1344</v>
      </c>
      <c r="F122" s="444" t="s">
        <v>1344</v>
      </c>
      <c r="G122" s="436" t="s">
        <v>1410</v>
      </c>
      <c r="H122" s="436" t="s">
        <v>1344</v>
      </c>
      <c r="I122" s="436"/>
      <c r="J122" s="441" t="s">
        <v>1412</v>
      </c>
      <c r="K122" s="447"/>
      <c r="L122" s="447"/>
      <c r="M122" s="447"/>
      <c r="N122" s="447"/>
      <c r="O122" s="447"/>
      <c r="P122" s="447"/>
      <c r="Q122" s="447"/>
      <c r="R122" s="447"/>
      <c r="S122" s="447"/>
      <c r="T122" s="447"/>
      <c r="U122" s="448"/>
      <c r="V122" s="444"/>
      <c r="W122" s="444"/>
      <c r="X122" s="444"/>
      <c r="Y122" s="449" t="s">
        <v>1342</v>
      </c>
    </row>
    <row r="123" spans="1:25" ht="22.5" customHeight="1" thickTop="1" thickBot="1" x14ac:dyDescent="0.3">
      <c r="A123" s="444" t="s">
        <v>1340</v>
      </c>
      <c r="B123" s="444" t="s">
        <v>1344</v>
      </c>
      <c r="C123" s="436" t="s">
        <v>1357</v>
      </c>
      <c r="D123" s="436" t="s">
        <v>1357</v>
      </c>
      <c r="E123" s="444" t="s">
        <v>1344</v>
      </c>
      <c r="F123" s="444" t="s">
        <v>1344</v>
      </c>
      <c r="G123" s="436" t="s">
        <v>1410</v>
      </c>
      <c r="H123" s="436" t="s">
        <v>1357</v>
      </c>
      <c r="I123" s="436"/>
      <c r="J123" s="441" t="s">
        <v>1413</v>
      </c>
      <c r="K123" s="447"/>
      <c r="L123" s="447"/>
      <c r="M123" s="447"/>
      <c r="N123" s="447"/>
      <c r="O123" s="447"/>
      <c r="P123" s="447"/>
      <c r="Q123" s="447"/>
      <c r="R123" s="447"/>
      <c r="S123" s="447"/>
      <c r="T123" s="447"/>
      <c r="U123" s="448"/>
      <c r="V123" s="444"/>
      <c r="W123" s="444"/>
      <c r="X123" s="444"/>
      <c r="Y123" s="449" t="s">
        <v>1342</v>
      </c>
    </row>
    <row r="124" spans="1:25" ht="22.5" customHeight="1" thickTop="1" thickBot="1" x14ac:dyDescent="0.3">
      <c r="A124" s="444" t="s">
        <v>1340</v>
      </c>
      <c r="B124" s="444" t="s">
        <v>1344</v>
      </c>
      <c r="C124" s="436" t="s">
        <v>1357</v>
      </c>
      <c r="D124" s="436" t="s">
        <v>1357</v>
      </c>
      <c r="E124" s="444" t="s">
        <v>1344</v>
      </c>
      <c r="F124" s="444" t="s">
        <v>1344</v>
      </c>
      <c r="G124" s="436" t="s">
        <v>1410</v>
      </c>
      <c r="H124" s="436" t="s">
        <v>1381</v>
      </c>
      <c r="I124" s="436"/>
      <c r="J124" s="441" t="s">
        <v>1780</v>
      </c>
      <c r="K124" s="447"/>
      <c r="L124" s="447"/>
      <c r="M124" s="447"/>
      <c r="N124" s="447"/>
      <c r="O124" s="447"/>
      <c r="P124" s="447"/>
      <c r="Q124" s="447"/>
      <c r="R124" s="447"/>
      <c r="S124" s="447"/>
      <c r="T124" s="447"/>
      <c r="U124" s="448"/>
      <c r="V124" s="444"/>
      <c r="W124" s="444"/>
      <c r="X124" s="444"/>
      <c r="Y124" s="449"/>
    </row>
    <row r="125" spans="1:25" ht="22.5" customHeight="1" thickTop="1" thickBot="1" x14ac:dyDescent="0.3">
      <c r="A125" s="444" t="s">
        <v>1340</v>
      </c>
      <c r="B125" s="444" t="s">
        <v>1344</v>
      </c>
      <c r="C125" s="436" t="s">
        <v>1357</v>
      </c>
      <c r="D125" s="436" t="s">
        <v>1357</v>
      </c>
      <c r="E125" s="444" t="s">
        <v>1344</v>
      </c>
      <c r="F125" s="444" t="s">
        <v>1344</v>
      </c>
      <c r="G125" s="436" t="s">
        <v>1410</v>
      </c>
      <c r="H125" s="436" t="s">
        <v>1385</v>
      </c>
      <c r="I125" s="436"/>
      <c r="J125" s="441" t="s">
        <v>1781</v>
      </c>
      <c r="K125" s="447"/>
      <c r="L125" s="447"/>
      <c r="M125" s="447"/>
      <c r="N125" s="447"/>
      <c r="O125" s="447"/>
      <c r="P125" s="447"/>
      <c r="Q125" s="447"/>
      <c r="R125" s="447"/>
      <c r="S125" s="447"/>
      <c r="T125" s="447"/>
      <c r="U125" s="448"/>
      <c r="V125" s="444"/>
      <c r="W125" s="444"/>
      <c r="X125" s="444"/>
      <c r="Y125" s="449"/>
    </row>
    <row r="126" spans="1:25" ht="22.5" customHeight="1" thickTop="1" thickBot="1" x14ac:dyDescent="0.3">
      <c r="A126" s="444" t="s">
        <v>1340</v>
      </c>
      <c r="B126" s="444" t="s">
        <v>1344</v>
      </c>
      <c r="C126" s="436" t="s">
        <v>1357</v>
      </c>
      <c r="D126" s="436" t="s">
        <v>1357</v>
      </c>
      <c r="E126" s="444" t="s">
        <v>1344</v>
      </c>
      <c r="F126" s="444" t="s">
        <v>1344</v>
      </c>
      <c r="G126" s="436" t="s">
        <v>1410</v>
      </c>
      <c r="H126" s="436" t="s">
        <v>1410</v>
      </c>
      <c r="I126" s="436"/>
      <c r="J126" s="441" t="s">
        <v>1782</v>
      </c>
      <c r="K126" s="447"/>
      <c r="L126" s="447"/>
      <c r="M126" s="447"/>
      <c r="N126" s="447"/>
      <c r="O126" s="447"/>
      <c r="P126" s="447"/>
      <c r="Q126" s="447"/>
      <c r="R126" s="447"/>
      <c r="S126" s="447"/>
      <c r="T126" s="447"/>
      <c r="U126" s="448"/>
      <c r="V126" s="444"/>
      <c r="W126" s="444"/>
      <c r="X126" s="444"/>
      <c r="Y126" s="449"/>
    </row>
    <row r="127" spans="1:25" ht="22.5" customHeight="1" thickTop="1" thickBot="1" x14ac:dyDescent="0.3">
      <c r="A127" s="444" t="s">
        <v>1340</v>
      </c>
      <c r="B127" s="444" t="s">
        <v>1344</v>
      </c>
      <c r="C127" s="436" t="s">
        <v>1357</v>
      </c>
      <c r="D127" s="436" t="s">
        <v>1357</v>
      </c>
      <c r="E127" s="444" t="s">
        <v>1344</v>
      </c>
      <c r="F127" s="444" t="s">
        <v>1344</v>
      </c>
      <c r="G127" s="436" t="s">
        <v>1410</v>
      </c>
      <c r="H127" s="436" t="s">
        <v>1433</v>
      </c>
      <c r="I127" s="436"/>
      <c r="J127" s="441" t="s">
        <v>1783</v>
      </c>
      <c r="K127" s="447"/>
      <c r="L127" s="447"/>
      <c r="M127" s="447"/>
      <c r="N127" s="447"/>
      <c r="O127" s="447"/>
      <c r="P127" s="447"/>
      <c r="Q127" s="447"/>
      <c r="R127" s="447"/>
      <c r="S127" s="447"/>
      <c r="T127" s="447"/>
      <c r="U127" s="448"/>
      <c r="V127" s="444"/>
      <c r="W127" s="444"/>
      <c r="X127" s="444"/>
      <c r="Y127" s="449"/>
    </row>
    <row r="128" spans="1:25" ht="22.5" customHeight="1" thickTop="1" thickBot="1" x14ac:dyDescent="0.3">
      <c r="A128" s="444" t="s">
        <v>1340</v>
      </c>
      <c r="B128" s="444" t="s">
        <v>1344</v>
      </c>
      <c r="C128" s="436" t="s">
        <v>1357</v>
      </c>
      <c r="D128" s="436" t="s">
        <v>1357</v>
      </c>
      <c r="E128" s="444" t="s">
        <v>1344</v>
      </c>
      <c r="F128" s="444" t="s">
        <v>1344</v>
      </c>
      <c r="G128" s="436" t="s">
        <v>1410</v>
      </c>
      <c r="H128" s="436" t="s">
        <v>1437</v>
      </c>
      <c r="I128" s="436"/>
      <c r="J128" s="441" t="s">
        <v>1784</v>
      </c>
      <c r="K128" s="447"/>
      <c r="L128" s="447"/>
      <c r="M128" s="447"/>
      <c r="N128" s="447"/>
      <c r="O128" s="447"/>
      <c r="P128" s="447"/>
      <c r="Q128" s="447"/>
      <c r="R128" s="447"/>
      <c r="S128" s="447"/>
      <c r="T128" s="447"/>
      <c r="U128" s="448"/>
      <c r="V128" s="444"/>
      <c r="W128" s="444"/>
      <c r="X128" s="444"/>
      <c r="Y128" s="449"/>
    </row>
    <row r="129" spans="1:25" ht="22.5" customHeight="1" thickTop="1" thickBot="1" x14ac:dyDescent="0.3">
      <c r="A129" s="444" t="s">
        <v>1340</v>
      </c>
      <c r="B129" s="444" t="s">
        <v>1344</v>
      </c>
      <c r="C129" s="436" t="s">
        <v>1357</v>
      </c>
      <c r="D129" s="436" t="s">
        <v>1357</v>
      </c>
      <c r="E129" s="444" t="s">
        <v>1344</v>
      </c>
      <c r="F129" s="444" t="s">
        <v>1344</v>
      </c>
      <c r="G129" s="436" t="s">
        <v>1410</v>
      </c>
      <c r="H129" s="436" t="s">
        <v>1441</v>
      </c>
      <c r="I129" s="436"/>
      <c r="J129" s="441" t="s">
        <v>1781</v>
      </c>
      <c r="K129" s="447"/>
      <c r="L129" s="447"/>
      <c r="M129" s="447"/>
      <c r="N129" s="447"/>
      <c r="O129" s="447"/>
      <c r="P129" s="447"/>
      <c r="Q129" s="447"/>
      <c r="R129" s="447"/>
      <c r="S129" s="447"/>
      <c r="T129" s="447"/>
      <c r="U129" s="448"/>
      <c r="V129" s="444"/>
      <c r="W129" s="444"/>
      <c r="X129" s="444"/>
      <c r="Y129" s="449"/>
    </row>
    <row r="130" spans="1:25" ht="22.5" customHeight="1" thickTop="1" thickBot="1" x14ac:dyDescent="0.3">
      <c r="A130" s="429">
        <v>1</v>
      </c>
      <c r="B130" s="430" t="s">
        <v>1344</v>
      </c>
      <c r="C130" s="430" t="s">
        <v>1357</v>
      </c>
      <c r="D130" s="430" t="s">
        <v>1357</v>
      </c>
      <c r="E130" s="430" t="s">
        <v>1357</v>
      </c>
      <c r="F130" s="431"/>
      <c r="G130" s="431"/>
      <c r="H130" s="431"/>
      <c r="I130" s="431"/>
      <c r="J130" s="432" t="s">
        <v>1414</v>
      </c>
      <c r="K130" s="450"/>
      <c r="L130" s="450"/>
      <c r="M130" s="450"/>
      <c r="N130" s="450"/>
      <c r="O130" s="450"/>
      <c r="P130" s="450"/>
      <c r="Q130" s="450"/>
      <c r="R130" s="450"/>
      <c r="S130" s="450"/>
      <c r="T130" s="450"/>
      <c r="U130" s="434"/>
      <c r="V130" s="430"/>
      <c r="W130" s="429" t="s">
        <v>1415</v>
      </c>
      <c r="X130" s="429" t="s">
        <v>1416</v>
      </c>
      <c r="Y130" s="416" t="s">
        <v>1342</v>
      </c>
    </row>
    <row r="131" spans="1:25" ht="22.5" customHeight="1" thickTop="1" thickBot="1" x14ac:dyDescent="0.3">
      <c r="A131" s="444">
        <v>1</v>
      </c>
      <c r="B131" s="444" t="s">
        <v>1344</v>
      </c>
      <c r="C131" s="436" t="s">
        <v>1357</v>
      </c>
      <c r="D131" s="436" t="s">
        <v>1357</v>
      </c>
      <c r="E131" s="444" t="s">
        <v>1357</v>
      </c>
      <c r="F131" s="435" t="s">
        <v>1344</v>
      </c>
      <c r="G131" s="436"/>
      <c r="H131" s="436"/>
      <c r="I131" s="436"/>
      <c r="J131" s="437" t="s">
        <v>1417</v>
      </c>
      <c r="K131" s="451"/>
      <c r="L131" s="451"/>
      <c r="M131" s="451"/>
      <c r="N131" s="451"/>
      <c r="O131" s="451"/>
      <c r="P131" s="451"/>
      <c r="Q131" s="451"/>
      <c r="R131" s="451"/>
      <c r="S131" s="451"/>
      <c r="T131" s="451"/>
      <c r="U131" s="446"/>
      <c r="V131" s="435"/>
      <c r="W131" s="444" t="s">
        <v>1418</v>
      </c>
      <c r="X131" s="444"/>
      <c r="Y131" s="416" t="s">
        <v>1342</v>
      </c>
    </row>
    <row r="132" spans="1:25" ht="22.5" customHeight="1" thickTop="1" thickBot="1" x14ac:dyDescent="0.3">
      <c r="A132" s="444">
        <v>1</v>
      </c>
      <c r="B132" s="444" t="s">
        <v>1344</v>
      </c>
      <c r="C132" s="436" t="s">
        <v>1357</v>
      </c>
      <c r="D132" s="436" t="s">
        <v>1357</v>
      </c>
      <c r="E132" s="444" t="s">
        <v>1357</v>
      </c>
      <c r="F132" s="436" t="s">
        <v>1344</v>
      </c>
      <c r="G132" s="435" t="s">
        <v>1344</v>
      </c>
      <c r="H132" s="436"/>
      <c r="I132" s="436"/>
      <c r="J132" s="441" t="s">
        <v>1419</v>
      </c>
      <c r="K132" s="452"/>
      <c r="L132" s="452"/>
      <c r="M132" s="452"/>
      <c r="N132" s="452"/>
      <c r="O132" s="452"/>
      <c r="P132" s="452"/>
      <c r="Q132" s="452"/>
      <c r="R132" s="452"/>
      <c r="S132" s="452"/>
      <c r="T132" s="452"/>
      <c r="U132" s="448"/>
      <c r="V132" s="435"/>
      <c r="W132" s="444"/>
      <c r="X132" s="444"/>
      <c r="Y132" s="416" t="s">
        <v>1342</v>
      </c>
    </row>
    <row r="133" spans="1:25" ht="22.5" customHeight="1" thickTop="1" thickBot="1" x14ac:dyDescent="0.3">
      <c r="A133" s="444">
        <v>1</v>
      </c>
      <c r="B133" s="444" t="s">
        <v>1344</v>
      </c>
      <c r="C133" s="436" t="s">
        <v>1357</v>
      </c>
      <c r="D133" s="436" t="s">
        <v>1357</v>
      </c>
      <c r="E133" s="444" t="s">
        <v>1357</v>
      </c>
      <c r="F133" s="436" t="s">
        <v>1344</v>
      </c>
      <c r="G133" s="435" t="s">
        <v>1357</v>
      </c>
      <c r="H133" s="436"/>
      <c r="I133" s="436"/>
      <c r="J133" s="441" t="s">
        <v>1420</v>
      </c>
      <c r="K133" s="452"/>
      <c r="L133" s="452"/>
      <c r="M133" s="452"/>
      <c r="N133" s="452"/>
      <c r="O133" s="452"/>
      <c r="P133" s="452"/>
      <c r="Q133" s="452"/>
      <c r="R133" s="452"/>
      <c r="S133" s="452"/>
      <c r="T133" s="452"/>
      <c r="U133" s="448"/>
      <c r="V133" s="435"/>
      <c r="W133" s="444"/>
      <c r="X133" s="444"/>
      <c r="Y133" s="416" t="s">
        <v>1342</v>
      </c>
    </row>
    <row r="134" spans="1:25" ht="22.5" customHeight="1" thickTop="1" thickBot="1" x14ac:dyDescent="0.3">
      <c r="A134" s="444">
        <v>1</v>
      </c>
      <c r="B134" s="444" t="s">
        <v>1344</v>
      </c>
      <c r="C134" s="436" t="s">
        <v>1357</v>
      </c>
      <c r="D134" s="436" t="s">
        <v>1357</v>
      </c>
      <c r="E134" s="444" t="s">
        <v>1357</v>
      </c>
      <c r="F134" s="436" t="s">
        <v>1344</v>
      </c>
      <c r="G134" s="435" t="s">
        <v>1381</v>
      </c>
      <c r="H134" s="436"/>
      <c r="I134" s="436"/>
      <c r="J134" s="441" t="s">
        <v>1775</v>
      </c>
      <c r="K134" s="452"/>
      <c r="L134" s="452"/>
      <c r="M134" s="452"/>
      <c r="N134" s="452"/>
      <c r="O134" s="452"/>
      <c r="P134" s="452"/>
      <c r="Q134" s="452"/>
      <c r="R134" s="452"/>
      <c r="S134" s="452"/>
      <c r="T134" s="452"/>
      <c r="U134" s="448"/>
      <c r="V134" s="435"/>
      <c r="W134" s="444"/>
      <c r="X134" s="444"/>
      <c r="Y134" s="416"/>
    </row>
    <row r="135" spans="1:25" ht="22.5" customHeight="1" thickTop="1" thickBot="1" x14ac:dyDescent="0.3">
      <c r="A135" s="444">
        <v>1</v>
      </c>
      <c r="B135" s="444" t="s">
        <v>1344</v>
      </c>
      <c r="C135" s="436" t="s">
        <v>1357</v>
      </c>
      <c r="D135" s="436" t="s">
        <v>1357</v>
      </c>
      <c r="E135" s="444" t="s">
        <v>1357</v>
      </c>
      <c r="F135" s="436" t="s">
        <v>1344</v>
      </c>
      <c r="G135" s="435" t="s">
        <v>1385</v>
      </c>
      <c r="H135" s="436"/>
      <c r="I135" s="436"/>
      <c r="J135" s="441" t="s">
        <v>1776</v>
      </c>
      <c r="K135" s="452"/>
      <c r="L135" s="452"/>
      <c r="M135" s="452"/>
      <c r="N135" s="452"/>
      <c r="O135" s="452"/>
      <c r="P135" s="452"/>
      <c r="Q135" s="452"/>
      <c r="R135" s="452"/>
      <c r="S135" s="452"/>
      <c r="T135" s="452"/>
      <c r="U135" s="448"/>
      <c r="V135" s="435"/>
      <c r="W135" s="444"/>
      <c r="X135" s="444"/>
      <c r="Y135" s="416"/>
    </row>
    <row r="136" spans="1:25" ht="22.5" customHeight="1" thickTop="1" thickBot="1" x14ac:dyDescent="0.3">
      <c r="A136" s="444">
        <v>1</v>
      </c>
      <c r="B136" s="444" t="s">
        <v>1344</v>
      </c>
      <c r="C136" s="436" t="s">
        <v>1357</v>
      </c>
      <c r="D136" s="436" t="s">
        <v>1357</v>
      </c>
      <c r="E136" s="444" t="s">
        <v>1357</v>
      </c>
      <c r="F136" s="436" t="s">
        <v>1344</v>
      </c>
      <c r="G136" s="435" t="s">
        <v>1410</v>
      </c>
      <c r="H136" s="436"/>
      <c r="I136" s="436"/>
      <c r="J136" s="441" t="s">
        <v>1777</v>
      </c>
      <c r="K136" s="452"/>
      <c r="L136" s="452"/>
      <c r="M136" s="452"/>
      <c r="N136" s="452"/>
      <c r="O136" s="452"/>
      <c r="P136" s="452"/>
      <c r="Q136" s="452"/>
      <c r="R136" s="452"/>
      <c r="S136" s="452"/>
      <c r="T136" s="452"/>
      <c r="U136" s="448"/>
      <c r="V136" s="435"/>
      <c r="W136" s="444"/>
      <c r="X136" s="444"/>
      <c r="Y136" s="416"/>
    </row>
    <row r="137" spans="1:25" ht="22.5" customHeight="1" thickTop="1" thickBot="1" x14ac:dyDescent="0.3">
      <c r="A137" s="444">
        <v>1</v>
      </c>
      <c r="B137" s="444" t="s">
        <v>1344</v>
      </c>
      <c r="C137" s="436" t="s">
        <v>1357</v>
      </c>
      <c r="D137" s="436" t="s">
        <v>1357</v>
      </c>
      <c r="E137" s="444" t="s">
        <v>1357</v>
      </c>
      <c r="F137" s="436" t="s">
        <v>1344</v>
      </c>
      <c r="G137" s="435" t="s">
        <v>1433</v>
      </c>
      <c r="H137" s="436"/>
      <c r="I137" s="436"/>
      <c r="J137" s="441" t="s">
        <v>1778</v>
      </c>
      <c r="K137" s="452"/>
      <c r="L137" s="452"/>
      <c r="M137" s="452"/>
      <c r="N137" s="452"/>
      <c r="O137" s="452"/>
      <c r="P137" s="452"/>
      <c r="Q137" s="452"/>
      <c r="R137" s="452"/>
      <c r="S137" s="452"/>
      <c r="T137" s="452"/>
      <c r="U137" s="448"/>
      <c r="V137" s="435"/>
      <c r="W137" s="444"/>
      <c r="X137" s="444"/>
      <c r="Y137" s="416"/>
    </row>
    <row r="138" spans="1:25" ht="22.5" customHeight="1" thickTop="1" thickBot="1" x14ac:dyDescent="0.3">
      <c r="A138" s="444">
        <v>1</v>
      </c>
      <c r="B138" s="444" t="s">
        <v>1344</v>
      </c>
      <c r="C138" s="436" t="s">
        <v>1357</v>
      </c>
      <c r="D138" s="436" t="s">
        <v>1357</v>
      </c>
      <c r="E138" s="444" t="s">
        <v>1357</v>
      </c>
      <c r="F138" s="436" t="s">
        <v>1344</v>
      </c>
      <c r="G138" s="435" t="s">
        <v>1437</v>
      </c>
      <c r="H138" s="436"/>
      <c r="I138" s="436"/>
      <c r="J138" s="441" t="s">
        <v>1779</v>
      </c>
      <c r="K138" s="452"/>
      <c r="L138" s="452"/>
      <c r="M138" s="452"/>
      <c r="N138" s="452"/>
      <c r="O138" s="452"/>
      <c r="P138" s="452"/>
      <c r="Q138" s="452"/>
      <c r="R138" s="452"/>
      <c r="S138" s="452"/>
      <c r="T138" s="452"/>
      <c r="U138" s="448"/>
      <c r="V138" s="435"/>
      <c r="W138" s="444"/>
      <c r="X138" s="444"/>
      <c r="Y138" s="416"/>
    </row>
    <row r="139" spans="1:25" ht="22.5" customHeight="1" thickTop="1" thickBot="1" x14ac:dyDescent="0.3">
      <c r="A139" s="444">
        <v>1</v>
      </c>
      <c r="B139" s="444" t="s">
        <v>1344</v>
      </c>
      <c r="C139" s="436" t="s">
        <v>1357</v>
      </c>
      <c r="D139" s="436" t="s">
        <v>1357</v>
      </c>
      <c r="E139" s="444" t="s">
        <v>1357</v>
      </c>
      <c r="F139" s="436" t="s">
        <v>1344</v>
      </c>
      <c r="G139" s="435" t="s">
        <v>1441</v>
      </c>
      <c r="H139" s="436"/>
      <c r="I139" s="436"/>
      <c r="J139" s="441" t="s">
        <v>1776</v>
      </c>
      <c r="K139" s="452"/>
      <c r="L139" s="452"/>
      <c r="M139" s="452"/>
      <c r="N139" s="452"/>
      <c r="O139" s="452"/>
      <c r="P139" s="452"/>
      <c r="Q139" s="452"/>
      <c r="R139" s="452"/>
      <c r="S139" s="452"/>
      <c r="T139" s="452"/>
      <c r="U139" s="448"/>
      <c r="V139" s="435"/>
      <c r="W139" s="444"/>
      <c r="X139" s="444"/>
      <c r="Y139" s="416"/>
    </row>
    <row r="140" spans="1:25" ht="22.5" customHeight="1" thickTop="1" thickBot="1" x14ac:dyDescent="0.3">
      <c r="A140" s="444">
        <v>1</v>
      </c>
      <c r="B140" s="444" t="s">
        <v>1344</v>
      </c>
      <c r="C140" s="436" t="s">
        <v>1357</v>
      </c>
      <c r="D140" s="436" t="s">
        <v>1357</v>
      </c>
      <c r="E140" s="444" t="s">
        <v>1357</v>
      </c>
      <c r="F140" s="435" t="s">
        <v>1357</v>
      </c>
      <c r="G140" s="436"/>
      <c r="H140" s="436"/>
      <c r="I140" s="436"/>
      <c r="J140" s="437" t="s">
        <v>1421</v>
      </c>
      <c r="K140" s="451"/>
      <c r="L140" s="451"/>
      <c r="M140" s="451"/>
      <c r="N140" s="451"/>
      <c r="O140" s="451"/>
      <c r="P140" s="451"/>
      <c r="Q140" s="451"/>
      <c r="R140" s="451"/>
      <c r="S140" s="451"/>
      <c r="T140" s="451"/>
      <c r="U140" s="446"/>
      <c r="V140" s="435"/>
      <c r="W140" s="444" t="s">
        <v>1418</v>
      </c>
      <c r="X140" s="444"/>
      <c r="Y140" s="416" t="s">
        <v>1342</v>
      </c>
    </row>
    <row r="141" spans="1:25" ht="22.5" customHeight="1" thickTop="1" thickBot="1" x14ac:dyDescent="0.3">
      <c r="A141" s="444">
        <v>1</v>
      </c>
      <c r="B141" s="444" t="s">
        <v>1344</v>
      </c>
      <c r="C141" s="436" t="s">
        <v>1357</v>
      </c>
      <c r="D141" s="436" t="s">
        <v>1357</v>
      </c>
      <c r="E141" s="444" t="s">
        <v>1357</v>
      </c>
      <c r="F141" s="436" t="s">
        <v>1357</v>
      </c>
      <c r="G141" s="435" t="s">
        <v>1344</v>
      </c>
      <c r="H141" s="436"/>
      <c r="I141" s="436"/>
      <c r="J141" s="441" t="s">
        <v>1422</v>
      </c>
      <c r="K141" s="452"/>
      <c r="L141" s="452"/>
      <c r="M141" s="452"/>
      <c r="N141" s="452"/>
      <c r="O141" s="452"/>
      <c r="P141" s="452"/>
      <c r="Q141" s="452"/>
      <c r="R141" s="452"/>
      <c r="S141" s="452"/>
      <c r="T141" s="452"/>
      <c r="U141" s="448"/>
      <c r="V141" s="435"/>
      <c r="W141" s="444"/>
      <c r="X141" s="444"/>
      <c r="Y141" s="416" t="s">
        <v>1342</v>
      </c>
    </row>
    <row r="142" spans="1:25" ht="22.5" customHeight="1" thickTop="1" thickBot="1" x14ac:dyDescent="0.3">
      <c r="A142" s="444">
        <v>1</v>
      </c>
      <c r="B142" s="444" t="s">
        <v>1344</v>
      </c>
      <c r="C142" s="436" t="s">
        <v>1357</v>
      </c>
      <c r="D142" s="436" t="s">
        <v>1357</v>
      </c>
      <c r="E142" s="444" t="s">
        <v>1357</v>
      </c>
      <c r="F142" s="436" t="s">
        <v>1357</v>
      </c>
      <c r="G142" s="435" t="s">
        <v>1357</v>
      </c>
      <c r="H142" s="436"/>
      <c r="I142" s="436"/>
      <c r="J142" s="441" t="s">
        <v>1423</v>
      </c>
      <c r="K142" s="452"/>
      <c r="L142" s="452"/>
      <c r="M142" s="452"/>
      <c r="N142" s="452"/>
      <c r="O142" s="452"/>
      <c r="P142" s="452"/>
      <c r="Q142" s="452"/>
      <c r="R142" s="452"/>
      <c r="S142" s="452"/>
      <c r="T142" s="452"/>
      <c r="U142" s="448"/>
      <c r="V142" s="435"/>
      <c r="W142" s="444"/>
      <c r="X142" s="444"/>
      <c r="Y142" s="416" t="s">
        <v>1342</v>
      </c>
    </row>
    <row r="143" spans="1:25" ht="22.5" customHeight="1" thickTop="1" thickBot="1" x14ac:dyDescent="0.3">
      <c r="A143" s="444">
        <v>1</v>
      </c>
      <c r="B143" s="444" t="s">
        <v>1344</v>
      </c>
      <c r="C143" s="436" t="s">
        <v>1357</v>
      </c>
      <c r="D143" s="436" t="s">
        <v>1357</v>
      </c>
      <c r="E143" s="444" t="s">
        <v>1357</v>
      </c>
      <c r="F143" s="436" t="s">
        <v>1357</v>
      </c>
      <c r="G143" s="435" t="s">
        <v>1381</v>
      </c>
      <c r="H143" s="436"/>
      <c r="I143" s="436"/>
      <c r="J143" s="441" t="s">
        <v>1785</v>
      </c>
      <c r="K143" s="452"/>
      <c r="L143" s="452"/>
      <c r="M143" s="452"/>
      <c r="N143" s="452"/>
      <c r="O143" s="452"/>
      <c r="P143" s="452"/>
      <c r="Q143" s="452"/>
      <c r="R143" s="452"/>
      <c r="S143" s="452"/>
      <c r="T143" s="452"/>
      <c r="U143" s="448"/>
      <c r="V143" s="435"/>
      <c r="W143" s="444"/>
      <c r="X143" s="444"/>
      <c r="Y143" s="416"/>
    </row>
    <row r="144" spans="1:25" ht="22.5" customHeight="1" thickTop="1" thickBot="1" x14ac:dyDescent="0.3">
      <c r="A144" s="444">
        <v>1</v>
      </c>
      <c r="B144" s="444" t="s">
        <v>1344</v>
      </c>
      <c r="C144" s="436" t="s">
        <v>1357</v>
      </c>
      <c r="D144" s="436" t="s">
        <v>1357</v>
      </c>
      <c r="E144" s="444" t="s">
        <v>1357</v>
      </c>
      <c r="F144" s="436" t="s">
        <v>1357</v>
      </c>
      <c r="G144" s="435" t="s">
        <v>1385</v>
      </c>
      <c r="H144" s="436"/>
      <c r="I144" s="436"/>
      <c r="J144" s="441" t="s">
        <v>1786</v>
      </c>
      <c r="K144" s="452"/>
      <c r="L144" s="452"/>
      <c r="M144" s="452"/>
      <c r="N144" s="452"/>
      <c r="O144" s="452"/>
      <c r="P144" s="452"/>
      <c r="Q144" s="452"/>
      <c r="R144" s="452"/>
      <c r="S144" s="452"/>
      <c r="T144" s="452"/>
      <c r="U144" s="448"/>
      <c r="V144" s="435"/>
      <c r="W144" s="444"/>
      <c r="X144" s="444"/>
      <c r="Y144" s="416"/>
    </row>
    <row r="145" spans="1:25" ht="22.5" customHeight="1" thickTop="1" thickBot="1" x14ac:dyDescent="0.3">
      <c r="A145" s="444">
        <v>1</v>
      </c>
      <c r="B145" s="444" t="s">
        <v>1344</v>
      </c>
      <c r="C145" s="436" t="s">
        <v>1357</v>
      </c>
      <c r="D145" s="436" t="s">
        <v>1357</v>
      </c>
      <c r="E145" s="444" t="s">
        <v>1357</v>
      </c>
      <c r="F145" s="436" t="s">
        <v>1357</v>
      </c>
      <c r="G145" s="435" t="s">
        <v>1410</v>
      </c>
      <c r="H145" s="436"/>
      <c r="I145" s="436"/>
      <c r="J145" s="441" t="s">
        <v>1787</v>
      </c>
      <c r="K145" s="452"/>
      <c r="L145" s="452"/>
      <c r="M145" s="452"/>
      <c r="N145" s="452"/>
      <c r="O145" s="452"/>
      <c r="P145" s="452"/>
      <c r="Q145" s="452"/>
      <c r="R145" s="452"/>
      <c r="S145" s="452"/>
      <c r="T145" s="452"/>
      <c r="U145" s="448"/>
      <c r="V145" s="435"/>
      <c r="W145" s="444"/>
      <c r="X145" s="444"/>
      <c r="Y145" s="416"/>
    </row>
    <row r="146" spans="1:25" ht="22.5" customHeight="1" thickTop="1" thickBot="1" x14ac:dyDescent="0.3">
      <c r="A146" s="444">
        <v>1</v>
      </c>
      <c r="B146" s="444" t="s">
        <v>1344</v>
      </c>
      <c r="C146" s="436" t="s">
        <v>1357</v>
      </c>
      <c r="D146" s="436" t="s">
        <v>1357</v>
      </c>
      <c r="E146" s="444" t="s">
        <v>1357</v>
      </c>
      <c r="F146" s="436" t="s">
        <v>1357</v>
      </c>
      <c r="G146" s="435" t="s">
        <v>1433</v>
      </c>
      <c r="H146" s="436"/>
      <c r="I146" s="436"/>
      <c r="J146" s="441" t="s">
        <v>1788</v>
      </c>
      <c r="K146" s="452"/>
      <c r="L146" s="452"/>
      <c r="M146" s="452"/>
      <c r="N146" s="452"/>
      <c r="O146" s="452"/>
      <c r="P146" s="452"/>
      <c r="Q146" s="452"/>
      <c r="R146" s="452"/>
      <c r="S146" s="452"/>
      <c r="T146" s="452"/>
      <c r="U146" s="448"/>
      <c r="V146" s="435"/>
      <c r="W146" s="444"/>
      <c r="X146" s="444"/>
      <c r="Y146" s="416"/>
    </row>
    <row r="147" spans="1:25" ht="22.5" customHeight="1" thickTop="1" thickBot="1" x14ac:dyDescent="0.3">
      <c r="A147" s="444">
        <v>1</v>
      </c>
      <c r="B147" s="444" t="s">
        <v>1344</v>
      </c>
      <c r="C147" s="436" t="s">
        <v>1357</v>
      </c>
      <c r="D147" s="436" t="s">
        <v>1357</v>
      </c>
      <c r="E147" s="444" t="s">
        <v>1357</v>
      </c>
      <c r="F147" s="436" t="s">
        <v>1357</v>
      </c>
      <c r="G147" s="435" t="s">
        <v>1437</v>
      </c>
      <c r="H147" s="436"/>
      <c r="I147" s="436"/>
      <c r="J147" s="441" t="s">
        <v>1789</v>
      </c>
      <c r="K147" s="452"/>
      <c r="L147" s="452"/>
      <c r="M147" s="452"/>
      <c r="N147" s="452"/>
      <c r="O147" s="452"/>
      <c r="P147" s="452"/>
      <c r="Q147" s="452"/>
      <c r="R147" s="452"/>
      <c r="S147" s="452"/>
      <c r="T147" s="452"/>
      <c r="U147" s="448"/>
      <c r="V147" s="435"/>
      <c r="W147" s="444"/>
      <c r="X147" s="444"/>
      <c r="Y147" s="416"/>
    </row>
    <row r="148" spans="1:25" ht="22.5" customHeight="1" thickTop="1" thickBot="1" x14ac:dyDescent="0.3">
      <c r="A148" s="444">
        <v>1</v>
      </c>
      <c r="B148" s="444" t="s">
        <v>1344</v>
      </c>
      <c r="C148" s="436" t="s">
        <v>1357</v>
      </c>
      <c r="D148" s="436" t="s">
        <v>1357</v>
      </c>
      <c r="E148" s="444" t="s">
        <v>1357</v>
      </c>
      <c r="F148" s="436" t="s">
        <v>1357</v>
      </c>
      <c r="G148" s="435" t="s">
        <v>1441</v>
      </c>
      <c r="H148" s="436"/>
      <c r="I148" s="436"/>
      <c r="J148" s="441" t="s">
        <v>1786</v>
      </c>
      <c r="K148" s="452"/>
      <c r="L148" s="452"/>
      <c r="M148" s="452"/>
      <c r="N148" s="452"/>
      <c r="O148" s="452"/>
      <c r="P148" s="452"/>
      <c r="Q148" s="452"/>
      <c r="R148" s="452"/>
      <c r="S148" s="452"/>
      <c r="T148" s="452"/>
      <c r="U148" s="448"/>
      <c r="V148" s="435"/>
      <c r="W148" s="444"/>
      <c r="X148" s="444"/>
      <c r="Y148" s="416"/>
    </row>
    <row r="149" spans="1:25" ht="22.5" customHeight="1" thickTop="1" thickBot="1" x14ac:dyDescent="0.3">
      <c r="A149" s="444">
        <v>1</v>
      </c>
      <c r="B149" s="444" t="s">
        <v>1344</v>
      </c>
      <c r="C149" s="436" t="s">
        <v>1357</v>
      </c>
      <c r="D149" s="436" t="s">
        <v>1357</v>
      </c>
      <c r="E149" s="444" t="s">
        <v>1357</v>
      </c>
      <c r="F149" s="435" t="s">
        <v>1381</v>
      </c>
      <c r="G149" s="436"/>
      <c r="H149" s="436"/>
      <c r="I149" s="436"/>
      <c r="J149" s="437" t="s">
        <v>1424</v>
      </c>
      <c r="K149" s="451"/>
      <c r="L149" s="451"/>
      <c r="M149" s="451"/>
      <c r="N149" s="451"/>
      <c r="O149" s="451"/>
      <c r="P149" s="451"/>
      <c r="Q149" s="451"/>
      <c r="R149" s="451"/>
      <c r="S149" s="451"/>
      <c r="T149" s="451"/>
      <c r="U149" s="446"/>
      <c r="V149" s="435"/>
      <c r="W149" s="444"/>
      <c r="X149" s="444"/>
      <c r="Y149" s="416" t="s">
        <v>1342</v>
      </c>
    </row>
    <row r="150" spans="1:25" ht="22.5" customHeight="1" thickTop="1" thickBot="1" x14ac:dyDescent="0.3">
      <c r="A150" s="444">
        <v>1</v>
      </c>
      <c r="B150" s="444" t="s">
        <v>1344</v>
      </c>
      <c r="C150" s="436" t="s">
        <v>1357</v>
      </c>
      <c r="D150" s="436" t="s">
        <v>1357</v>
      </c>
      <c r="E150" s="444" t="s">
        <v>1357</v>
      </c>
      <c r="F150" s="436" t="s">
        <v>1381</v>
      </c>
      <c r="G150" s="435" t="s">
        <v>1344</v>
      </c>
      <c r="H150" s="436"/>
      <c r="I150" s="436"/>
      <c r="J150" s="441" t="s">
        <v>1425</v>
      </c>
      <c r="K150" s="452"/>
      <c r="L150" s="452"/>
      <c r="M150" s="452"/>
      <c r="N150" s="452"/>
      <c r="O150" s="452"/>
      <c r="P150" s="452"/>
      <c r="Q150" s="452"/>
      <c r="R150" s="452"/>
      <c r="S150" s="452"/>
      <c r="T150" s="452"/>
      <c r="U150" s="448"/>
      <c r="V150" s="435"/>
      <c r="W150" s="444"/>
      <c r="X150" s="444"/>
      <c r="Y150" s="416" t="s">
        <v>1342</v>
      </c>
    </row>
    <row r="151" spans="1:25" ht="22.5" customHeight="1" thickTop="1" thickBot="1" x14ac:dyDescent="0.3">
      <c r="A151" s="444">
        <v>1</v>
      </c>
      <c r="B151" s="444" t="s">
        <v>1344</v>
      </c>
      <c r="C151" s="436" t="s">
        <v>1357</v>
      </c>
      <c r="D151" s="436" t="s">
        <v>1357</v>
      </c>
      <c r="E151" s="444" t="s">
        <v>1357</v>
      </c>
      <c r="F151" s="436" t="s">
        <v>1381</v>
      </c>
      <c r="G151" s="435" t="s">
        <v>1357</v>
      </c>
      <c r="H151" s="436"/>
      <c r="I151" s="436"/>
      <c r="J151" s="441" t="s">
        <v>1426</v>
      </c>
      <c r="K151" s="452"/>
      <c r="L151" s="452"/>
      <c r="M151" s="452"/>
      <c r="N151" s="452"/>
      <c r="O151" s="452"/>
      <c r="P151" s="452"/>
      <c r="Q151" s="452"/>
      <c r="R151" s="452"/>
      <c r="S151" s="452"/>
      <c r="T151" s="452"/>
      <c r="U151" s="448"/>
      <c r="V151" s="435"/>
      <c r="W151" s="444"/>
      <c r="X151" s="444"/>
      <c r="Y151" s="416" t="s">
        <v>1342</v>
      </c>
    </row>
    <row r="152" spans="1:25" ht="22.5" customHeight="1" thickTop="1" thickBot="1" x14ac:dyDescent="0.3">
      <c r="A152" s="444">
        <v>1</v>
      </c>
      <c r="B152" s="444" t="s">
        <v>1344</v>
      </c>
      <c r="C152" s="436" t="s">
        <v>1357</v>
      </c>
      <c r="D152" s="436" t="s">
        <v>1357</v>
      </c>
      <c r="E152" s="444" t="s">
        <v>1357</v>
      </c>
      <c r="F152" s="436" t="s">
        <v>1381</v>
      </c>
      <c r="G152" s="435" t="s">
        <v>1381</v>
      </c>
      <c r="H152" s="436"/>
      <c r="I152" s="436"/>
      <c r="J152" s="441" t="s">
        <v>1790</v>
      </c>
      <c r="K152" s="452"/>
      <c r="L152" s="452"/>
      <c r="M152" s="452"/>
      <c r="N152" s="452"/>
      <c r="O152" s="452"/>
      <c r="P152" s="452"/>
      <c r="Q152" s="452"/>
      <c r="R152" s="452"/>
      <c r="S152" s="452"/>
      <c r="T152" s="452"/>
      <c r="U152" s="448"/>
      <c r="V152" s="435"/>
      <c r="W152" s="444"/>
      <c r="X152" s="444"/>
      <c r="Y152" s="416"/>
    </row>
    <row r="153" spans="1:25" ht="22.5" customHeight="1" thickTop="1" thickBot="1" x14ac:dyDescent="0.3">
      <c r="A153" s="444">
        <v>1</v>
      </c>
      <c r="B153" s="444" t="s">
        <v>1344</v>
      </c>
      <c r="C153" s="436" t="s">
        <v>1357</v>
      </c>
      <c r="D153" s="436" t="s">
        <v>1357</v>
      </c>
      <c r="E153" s="444" t="s">
        <v>1357</v>
      </c>
      <c r="F153" s="436" t="s">
        <v>1381</v>
      </c>
      <c r="G153" s="435" t="s">
        <v>1385</v>
      </c>
      <c r="H153" s="436"/>
      <c r="I153" s="436"/>
      <c r="J153" s="441" t="s">
        <v>1791</v>
      </c>
      <c r="K153" s="452"/>
      <c r="L153" s="452"/>
      <c r="M153" s="452"/>
      <c r="N153" s="452"/>
      <c r="O153" s="452"/>
      <c r="P153" s="452"/>
      <c r="Q153" s="452"/>
      <c r="R153" s="452"/>
      <c r="S153" s="452"/>
      <c r="T153" s="452"/>
      <c r="U153" s="448"/>
      <c r="V153" s="435"/>
      <c r="W153" s="444"/>
      <c r="X153" s="444"/>
      <c r="Y153" s="416"/>
    </row>
    <row r="154" spans="1:25" ht="22.5" customHeight="1" thickTop="1" thickBot="1" x14ac:dyDescent="0.3">
      <c r="A154" s="444">
        <v>1</v>
      </c>
      <c r="B154" s="444" t="s">
        <v>1344</v>
      </c>
      <c r="C154" s="436" t="s">
        <v>1357</v>
      </c>
      <c r="D154" s="436" t="s">
        <v>1357</v>
      </c>
      <c r="E154" s="444" t="s">
        <v>1357</v>
      </c>
      <c r="F154" s="436" t="s">
        <v>1381</v>
      </c>
      <c r="G154" s="435" t="s">
        <v>1410</v>
      </c>
      <c r="H154" s="436"/>
      <c r="I154" s="436"/>
      <c r="J154" s="441" t="s">
        <v>1792</v>
      </c>
      <c r="K154" s="452"/>
      <c r="L154" s="452"/>
      <c r="M154" s="452"/>
      <c r="N154" s="452"/>
      <c r="O154" s="452"/>
      <c r="P154" s="452"/>
      <c r="Q154" s="452"/>
      <c r="R154" s="452"/>
      <c r="S154" s="452"/>
      <c r="T154" s="452"/>
      <c r="U154" s="448"/>
      <c r="V154" s="435"/>
      <c r="W154" s="444"/>
      <c r="X154" s="444"/>
      <c r="Y154" s="416"/>
    </row>
    <row r="155" spans="1:25" ht="22.5" customHeight="1" thickTop="1" thickBot="1" x14ac:dyDescent="0.3">
      <c r="A155" s="444">
        <v>1</v>
      </c>
      <c r="B155" s="444" t="s">
        <v>1344</v>
      </c>
      <c r="C155" s="436" t="s">
        <v>1357</v>
      </c>
      <c r="D155" s="436" t="s">
        <v>1357</v>
      </c>
      <c r="E155" s="444" t="s">
        <v>1357</v>
      </c>
      <c r="F155" s="436" t="s">
        <v>1381</v>
      </c>
      <c r="G155" s="435" t="s">
        <v>1433</v>
      </c>
      <c r="H155" s="436"/>
      <c r="I155" s="436"/>
      <c r="J155" s="441" t="s">
        <v>1793</v>
      </c>
      <c r="K155" s="452"/>
      <c r="L155" s="452"/>
      <c r="M155" s="452"/>
      <c r="N155" s="452"/>
      <c r="O155" s="452"/>
      <c r="P155" s="452"/>
      <c r="Q155" s="452"/>
      <c r="R155" s="452"/>
      <c r="S155" s="452"/>
      <c r="T155" s="452"/>
      <c r="U155" s="448"/>
      <c r="V155" s="435"/>
      <c r="W155" s="444"/>
      <c r="X155" s="444"/>
      <c r="Y155" s="416"/>
    </row>
    <row r="156" spans="1:25" ht="22.5" customHeight="1" thickTop="1" thickBot="1" x14ac:dyDescent="0.3">
      <c r="A156" s="444">
        <v>1</v>
      </c>
      <c r="B156" s="444" t="s">
        <v>1344</v>
      </c>
      <c r="C156" s="436" t="s">
        <v>1357</v>
      </c>
      <c r="D156" s="436" t="s">
        <v>1357</v>
      </c>
      <c r="E156" s="444" t="s">
        <v>1357</v>
      </c>
      <c r="F156" s="436" t="s">
        <v>1381</v>
      </c>
      <c r="G156" s="435" t="s">
        <v>1437</v>
      </c>
      <c r="H156" s="436"/>
      <c r="I156" s="436"/>
      <c r="J156" s="441" t="s">
        <v>1794</v>
      </c>
      <c r="K156" s="452"/>
      <c r="L156" s="452"/>
      <c r="M156" s="452"/>
      <c r="N156" s="452"/>
      <c r="O156" s="452"/>
      <c r="P156" s="452"/>
      <c r="Q156" s="452"/>
      <c r="R156" s="452"/>
      <c r="S156" s="452"/>
      <c r="T156" s="452"/>
      <c r="U156" s="448"/>
      <c r="V156" s="435"/>
      <c r="W156" s="444"/>
      <c r="X156" s="444"/>
      <c r="Y156" s="416"/>
    </row>
    <row r="157" spans="1:25" ht="22.5" customHeight="1" thickTop="1" thickBot="1" x14ac:dyDescent="0.3">
      <c r="A157" s="444">
        <v>1</v>
      </c>
      <c r="B157" s="444" t="s">
        <v>1344</v>
      </c>
      <c r="C157" s="436" t="s">
        <v>1357</v>
      </c>
      <c r="D157" s="436" t="s">
        <v>1357</v>
      </c>
      <c r="E157" s="444" t="s">
        <v>1357</v>
      </c>
      <c r="F157" s="436" t="s">
        <v>1381</v>
      </c>
      <c r="G157" s="435" t="s">
        <v>1441</v>
      </c>
      <c r="H157" s="436"/>
      <c r="I157" s="436"/>
      <c r="J157" s="441" t="s">
        <v>1791</v>
      </c>
      <c r="K157" s="452"/>
      <c r="L157" s="452"/>
      <c r="M157" s="452"/>
      <c r="N157" s="452"/>
      <c r="O157" s="452"/>
      <c r="P157" s="452"/>
      <c r="Q157" s="452"/>
      <c r="R157" s="452"/>
      <c r="S157" s="452"/>
      <c r="T157" s="452"/>
      <c r="U157" s="448"/>
      <c r="V157" s="435"/>
      <c r="W157" s="444"/>
      <c r="X157" s="444"/>
      <c r="Y157" s="416"/>
    </row>
    <row r="158" spans="1:25" ht="22.5" customHeight="1" thickTop="1" thickBot="1" x14ac:dyDescent="0.3">
      <c r="A158" s="444">
        <v>1</v>
      </c>
      <c r="B158" s="444" t="s">
        <v>1344</v>
      </c>
      <c r="C158" s="436" t="s">
        <v>1357</v>
      </c>
      <c r="D158" s="436" t="s">
        <v>1357</v>
      </c>
      <c r="E158" s="444" t="s">
        <v>1357</v>
      </c>
      <c r="F158" s="435" t="s">
        <v>1385</v>
      </c>
      <c r="G158" s="436"/>
      <c r="H158" s="436"/>
      <c r="I158" s="436"/>
      <c r="J158" s="437" t="s">
        <v>1427</v>
      </c>
      <c r="K158" s="451"/>
      <c r="L158" s="451"/>
      <c r="M158" s="451"/>
      <c r="N158" s="451"/>
      <c r="O158" s="451"/>
      <c r="P158" s="451"/>
      <c r="Q158" s="451"/>
      <c r="R158" s="451"/>
      <c r="S158" s="451"/>
      <c r="T158" s="451"/>
      <c r="U158" s="446"/>
      <c r="V158" s="435"/>
      <c r="W158" s="444"/>
      <c r="X158" s="444"/>
      <c r="Y158" s="416" t="s">
        <v>1342</v>
      </c>
    </row>
    <row r="159" spans="1:25" ht="22.5" customHeight="1" thickTop="1" thickBot="1" x14ac:dyDescent="0.3">
      <c r="A159" s="444">
        <v>1</v>
      </c>
      <c r="B159" s="444" t="s">
        <v>1344</v>
      </c>
      <c r="C159" s="436" t="s">
        <v>1357</v>
      </c>
      <c r="D159" s="436" t="s">
        <v>1357</v>
      </c>
      <c r="E159" s="444" t="s">
        <v>1357</v>
      </c>
      <c r="F159" s="436" t="s">
        <v>1385</v>
      </c>
      <c r="G159" s="435" t="s">
        <v>1344</v>
      </c>
      <c r="H159" s="436"/>
      <c r="I159" s="436"/>
      <c r="J159" s="441" t="s">
        <v>1428</v>
      </c>
      <c r="K159" s="452"/>
      <c r="L159" s="452"/>
      <c r="M159" s="452"/>
      <c r="N159" s="452"/>
      <c r="O159" s="452"/>
      <c r="P159" s="452"/>
      <c r="Q159" s="452"/>
      <c r="R159" s="452"/>
      <c r="S159" s="452"/>
      <c r="T159" s="452"/>
      <c r="U159" s="448"/>
      <c r="V159" s="435"/>
      <c r="W159" s="444"/>
      <c r="X159" s="444"/>
      <c r="Y159" s="416" t="s">
        <v>1342</v>
      </c>
    </row>
    <row r="160" spans="1:25" ht="22.5" customHeight="1" thickTop="1" thickBot="1" x14ac:dyDescent="0.3">
      <c r="A160" s="444">
        <v>1</v>
      </c>
      <c r="B160" s="444" t="s">
        <v>1344</v>
      </c>
      <c r="C160" s="436" t="s">
        <v>1357</v>
      </c>
      <c r="D160" s="436" t="s">
        <v>1357</v>
      </c>
      <c r="E160" s="444" t="s">
        <v>1357</v>
      </c>
      <c r="F160" s="436" t="s">
        <v>1385</v>
      </c>
      <c r="G160" s="435" t="s">
        <v>1357</v>
      </c>
      <c r="H160" s="436"/>
      <c r="I160" s="436"/>
      <c r="J160" s="441" t="s">
        <v>1429</v>
      </c>
      <c r="K160" s="452"/>
      <c r="L160" s="452"/>
      <c r="M160" s="452"/>
      <c r="N160" s="452"/>
      <c r="O160" s="452"/>
      <c r="P160" s="452"/>
      <c r="Q160" s="452"/>
      <c r="R160" s="452"/>
      <c r="S160" s="452"/>
      <c r="T160" s="452"/>
      <c r="U160" s="448"/>
      <c r="V160" s="435"/>
      <c r="W160" s="444"/>
      <c r="X160" s="444"/>
      <c r="Y160" s="416" t="s">
        <v>1342</v>
      </c>
    </row>
    <row r="161" spans="1:25" ht="22.5" customHeight="1" thickTop="1" thickBot="1" x14ac:dyDescent="0.3">
      <c r="A161" s="444">
        <v>1</v>
      </c>
      <c r="B161" s="444" t="s">
        <v>1344</v>
      </c>
      <c r="C161" s="436" t="s">
        <v>1357</v>
      </c>
      <c r="D161" s="436" t="s">
        <v>1357</v>
      </c>
      <c r="E161" s="444" t="s">
        <v>1357</v>
      </c>
      <c r="F161" s="435" t="s">
        <v>1410</v>
      </c>
      <c r="G161" s="436"/>
      <c r="H161" s="436"/>
      <c r="I161" s="436"/>
      <c r="J161" s="437" t="s">
        <v>1430</v>
      </c>
      <c r="K161" s="451"/>
      <c r="L161" s="451"/>
      <c r="M161" s="451"/>
      <c r="N161" s="451"/>
      <c r="O161" s="451"/>
      <c r="P161" s="451"/>
      <c r="Q161" s="451"/>
      <c r="R161" s="451"/>
      <c r="S161" s="451"/>
      <c r="T161" s="451"/>
      <c r="U161" s="446"/>
      <c r="V161" s="435"/>
      <c r="W161" s="444"/>
      <c r="X161" s="444"/>
      <c r="Y161" s="416" t="s">
        <v>1342</v>
      </c>
    </row>
    <row r="162" spans="1:25" ht="22.5" customHeight="1" thickTop="1" thickBot="1" x14ac:dyDescent="0.3">
      <c r="A162" s="444">
        <v>1</v>
      </c>
      <c r="B162" s="444" t="s">
        <v>1344</v>
      </c>
      <c r="C162" s="436" t="s">
        <v>1357</v>
      </c>
      <c r="D162" s="436" t="s">
        <v>1357</v>
      </c>
      <c r="E162" s="444" t="s">
        <v>1357</v>
      </c>
      <c r="F162" s="436" t="s">
        <v>1410</v>
      </c>
      <c r="G162" s="435" t="s">
        <v>1344</v>
      </c>
      <c r="H162" s="436"/>
      <c r="I162" s="436"/>
      <c r="J162" s="441" t="s">
        <v>1431</v>
      </c>
      <c r="K162" s="452"/>
      <c r="L162" s="452"/>
      <c r="M162" s="452"/>
      <c r="N162" s="452"/>
      <c r="O162" s="452"/>
      <c r="P162" s="452"/>
      <c r="Q162" s="452"/>
      <c r="R162" s="452"/>
      <c r="S162" s="452"/>
      <c r="T162" s="452"/>
      <c r="U162" s="448"/>
      <c r="V162" s="435"/>
      <c r="W162" s="444"/>
      <c r="X162" s="444"/>
      <c r="Y162" s="416" t="s">
        <v>1342</v>
      </c>
    </row>
    <row r="163" spans="1:25" ht="22.5" customHeight="1" thickTop="1" thickBot="1" x14ac:dyDescent="0.3">
      <c r="A163" s="444">
        <v>1</v>
      </c>
      <c r="B163" s="444" t="s">
        <v>1344</v>
      </c>
      <c r="C163" s="436" t="s">
        <v>1357</v>
      </c>
      <c r="D163" s="436" t="s">
        <v>1357</v>
      </c>
      <c r="E163" s="444" t="s">
        <v>1357</v>
      </c>
      <c r="F163" s="436" t="s">
        <v>1410</v>
      </c>
      <c r="G163" s="435" t="s">
        <v>1357</v>
      </c>
      <c r="H163" s="436"/>
      <c r="I163" s="436"/>
      <c r="J163" s="441" t="s">
        <v>1432</v>
      </c>
      <c r="K163" s="452"/>
      <c r="L163" s="452"/>
      <c r="M163" s="452"/>
      <c r="N163" s="452"/>
      <c r="O163" s="452"/>
      <c r="P163" s="452"/>
      <c r="Q163" s="452"/>
      <c r="R163" s="452"/>
      <c r="S163" s="452"/>
      <c r="T163" s="452"/>
      <c r="U163" s="448"/>
      <c r="V163" s="435"/>
      <c r="W163" s="444"/>
      <c r="X163" s="444"/>
      <c r="Y163" s="416" t="s">
        <v>1342</v>
      </c>
    </row>
    <row r="164" spans="1:25" ht="22.5" customHeight="1" thickTop="1" thickBot="1" x14ac:dyDescent="0.3">
      <c r="A164" s="444">
        <v>1</v>
      </c>
      <c r="B164" s="444" t="s">
        <v>1344</v>
      </c>
      <c r="C164" s="436" t="s">
        <v>1357</v>
      </c>
      <c r="D164" s="436" t="s">
        <v>1357</v>
      </c>
      <c r="E164" s="444" t="s">
        <v>1357</v>
      </c>
      <c r="F164" s="435" t="s">
        <v>1433</v>
      </c>
      <c r="G164" s="436"/>
      <c r="H164" s="436"/>
      <c r="I164" s="436"/>
      <c r="J164" s="437" t="s">
        <v>1434</v>
      </c>
      <c r="K164" s="451"/>
      <c r="L164" s="451"/>
      <c r="M164" s="451"/>
      <c r="N164" s="451"/>
      <c r="O164" s="451"/>
      <c r="P164" s="451"/>
      <c r="Q164" s="451"/>
      <c r="R164" s="451"/>
      <c r="S164" s="451"/>
      <c r="T164" s="451"/>
      <c r="U164" s="446"/>
      <c r="V164" s="435"/>
      <c r="W164" s="444"/>
      <c r="X164" s="444"/>
      <c r="Y164" s="416" t="s">
        <v>1342</v>
      </c>
    </row>
    <row r="165" spans="1:25" ht="22.5" customHeight="1" thickTop="1" thickBot="1" x14ac:dyDescent="0.3">
      <c r="A165" s="444">
        <v>1</v>
      </c>
      <c r="B165" s="444" t="s">
        <v>1344</v>
      </c>
      <c r="C165" s="436" t="s">
        <v>1357</v>
      </c>
      <c r="D165" s="436" t="s">
        <v>1357</v>
      </c>
      <c r="E165" s="444" t="s">
        <v>1357</v>
      </c>
      <c r="F165" s="436" t="s">
        <v>1433</v>
      </c>
      <c r="G165" s="435" t="s">
        <v>1344</v>
      </c>
      <c r="H165" s="436"/>
      <c r="I165" s="436"/>
      <c r="J165" s="441" t="s">
        <v>1435</v>
      </c>
      <c r="K165" s="452"/>
      <c r="L165" s="452"/>
      <c r="M165" s="452"/>
      <c r="N165" s="452"/>
      <c r="O165" s="452"/>
      <c r="P165" s="452"/>
      <c r="Q165" s="452"/>
      <c r="R165" s="452"/>
      <c r="S165" s="452"/>
      <c r="T165" s="452"/>
      <c r="U165" s="448"/>
      <c r="V165" s="435"/>
      <c r="W165" s="444"/>
      <c r="X165" s="444"/>
      <c r="Y165" s="416" t="s">
        <v>1342</v>
      </c>
    </row>
    <row r="166" spans="1:25" ht="22.5" customHeight="1" thickTop="1" thickBot="1" x14ac:dyDescent="0.3">
      <c r="A166" s="444">
        <v>1</v>
      </c>
      <c r="B166" s="444" t="s">
        <v>1344</v>
      </c>
      <c r="C166" s="436" t="s">
        <v>1357</v>
      </c>
      <c r="D166" s="436" t="s">
        <v>1357</v>
      </c>
      <c r="E166" s="444" t="s">
        <v>1357</v>
      </c>
      <c r="F166" s="436" t="s">
        <v>1433</v>
      </c>
      <c r="G166" s="435" t="s">
        <v>1357</v>
      </c>
      <c r="H166" s="436"/>
      <c r="I166" s="436"/>
      <c r="J166" s="441" t="s">
        <v>1436</v>
      </c>
      <c r="K166" s="452"/>
      <c r="L166" s="452"/>
      <c r="M166" s="452"/>
      <c r="N166" s="452"/>
      <c r="O166" s="452"/>
      <c r="P166" s="452"/>
      <c r="Q166" s="452"/>
      <c r="R166" s="452"/>
      <c r="S166" s="452"/>
      <c r="T166" s="452"/>
      <c r="U166" s="448"/>
      <c r="V166" s="435"/>
      <c r="W166" s="444"/>
      <c r="X166" s="444"/>
      <c r="Y166" s="416" t="s">
        <v>1342</v>
      </c>
    </row>
    <row r="167" spans="1:25" ht="22.5" customHeight="1" thickTop="1" thickBot="1" x14ac:dyDescent="0.3">
      <c r="A167" s="444">
        <v>1</v>
      </c>
      <c r="B167" s="444" t="s">
        <v>1344</v>
      </c>
      <c r="C167" s="436" t="s">
        <v>1357</v>
      </c>
      <c r="D167" s="436" t="s">
        <v>1357</v>
      </c>
      <c r="E167" s="444" t="s">
        <v>1357</v>
      </c>
      <c r="F167" s="435" t="s">
        <v>1437</v>
      </c>
      <c r="G167" s="436"/>
      <c r="H167" s="436"/>
      <c r="I167" s="436"/>
      <c r="J167" s="437" t="s">
        <v>1438</v>
      </c>
      <c r="K167" s="451"/>
      <c r="L167" s="451"/>
      <c r="M167" s="451"/>
      <c r="N167" s="451"/>
      <c r="O167" s="451"/>
      <c r="P167" s="451"/>
      <c r="Q167" s="451"/>
      <c r="R167" s="451"/>
      <c r="S167" s="451"/>
      <c r="T167" s="451"/>
      <c r="U167" s="446"/>
      <c r="V167" s="435"/>
      <c r="W167" s="444"/>
      <c r="X167" s="444"/>
      <c r="Y167" s="416" t="s">
        <v>1342</v>
      </c>
    </row>
    <row r="168" spans="1:25" ht="22.5" customHeight="1" thickTop="1" thickBot="1" x14ac:dyDescent="0.3">
      <c r="A168" s="444">
        <v>1</v>
      </c>
      <c r="B168" s="444" t="s">
        <v>1344</v>
      </c>
      <c r="C168" s="436" t="s">
        <v>1357</v>
      </c>
      <c r="D168" s="436" t="s">
        <v>1357</v>
      </c>
      <c r="E168" s="444" t="s">
        <v>1357</v>
      </c>
      <c r="F168" s="436" t="s">
        <v>1437</v>
      </c>
      <c r="G168" s="435" t="s">
        <v>1344</v>
      </c>
      <c r="H168" s="436"/>
      <c r="I168" s="436"/>
      <c r="J168" s="441" t="s">
        <v>1439</v>
      </c>
      <c r="K168" s="452"/>
      <c r="L168" s="452"/>
      <c r="M168" s="452"/>
      <c r="N168" s="452"/>
      <c r="O168" s="452"/>
      <c r="P168" s="452"/>
      <c r="Q168" s="452"/>
      <c r="R168" s="452"/>
      <c r="S168" s="452"/>
      <c r="T168" s="452"/>
      <c r="U168" s="448"/>
      <c r="V168" s="435"/>
      <c r="W168" s="444"/>
      <c r="X168" s="444"/>
      <c r="Y168" s="416" t="s">
        <v>1342</v>
      </c>
    </row>
    <row r="169" spans="1:25" ht="22.5" customHeight="1" thickTop="1" thickBot="1" x14ac:dyDescent="0.3">
      <c r="A169" s="444">
        <v>1</v>
      </c>
      <c r="B169" s="444" t="s">
        <v>1344</v>
      </c>
      <c r="C169" s="436" t="s">
        <v>1357</v>
      </c>
      <c r="D169" s="436" t="s">
        <v>1357</v>
      </c>
      <c r="E169" s="444" t="s">
        <v>1357</v>
      </c>
      <c r="F169" s="436" t="s">
        <v>1437</v>
      </c>
      <c r="G169" s="435" t="s">
        <v>1357</v>
      </c>
      <c r="H169" s="436"/>
      <c r="I169" s="436"/>
      <c r="J169" s="441" t="s">
        <v>1440</v>
      </c>
      <c r="K169" s="452"/>
      <c r="L169" s="452"/>
      <c r="M169" s="452"/>
      <c r="N169" s="452"/>
      <c r="O169" s="452"/>
      <c r="P169" s="452"/>
      <c r="Q169" s="452"/>
      <c r="R169" s="452"/>
      <c r="S169" s="452"/>
      <c r="T169" s="452"/>
      <c r="U169" s="448"/>
      <c r="V169" s="435"/>
      <c r="W169" s="444"/>
      <c r="X169" s="444"/>
      <c r="Y169" s="416" t="s">
        <v>1342</v>
      </c>
    </row>
    <row r="170" spans="1:25" ht="22.5" customHeight="1" thickTop="1" thickBot="1" x14ac:dyDescent="0.3">
      <c r="A170" s="444">
        <v>1</v>
      </c>
      <c r="B170" s="444" t="s">
        <v>1344</v>
      </c>
      <c r="C170" s="436" t="s">
        <v>1357</v>
      </c>
      <c r="D170" s="436" t="s">
        <v>1357</v>
      </c>
      <c r="E170" s="444" t="s">
        <v>1357</v>
      </c>
      <c r="F170" s="435" t="s">
        <v>1441</v>
      </c>
      <c r="G170" s="436"/>
      <c r="H170" s="436"/>
      <c r="I170" s="436"/>
      <c r="J170" s="437" t="s">
        <v>1442</v>
      </c>
      <c r="K170" s="451"/>
      <c r="L170" s="451"/>
      <c r="M170" s="451"/>
      <c r="N170" s="451"/>
      <c r="O170" s="451"/>
      <c r="P170" s="451"/>
      <c r="Q170" s="451"/>
      <c r="R170" s="451"/>
      <c r="S170" s="451"/>
      <c r="T170" s="451"/>
      <c r="U170" s="446"/>
      <c r="V170" s="435"/>
      <c r="W170" s="444"/>
      <c r="X170" s="444"/>
      <c r="Y170" s="416" t="s">
        <v>1342</v>
      </c>
    </row>
    <row r="171" spans="1:25" ht="22.5" customHeight="1" thickTop="1" thickBot="1" x14ac:dyDescent="0.3">
      <c r="A171" s="444">
        <v>1</v>
      </c>
      <c r="B171" s="444" t="s">
        <v>1344</v>
      </c>
      <c r="C171" s="436" t="s">
        <v>1357</v>
      </c>
      <c r="D171" s="436" t="s">
        <v>1357</v>
      </c>
      <c r="E171" s="444" t="s">
        <v>1357</v>
      </c>
      <c r="F171" s="436" t="s">
        <v>1441</v>
      </c>
      <c r="G171" s="435" t="s">
        <v>1344</v>
      </c>
      <c r="H171" s="436"/>
      <c r="I171" s="436"/>
      <c r="J171" s="441" t="s">
        <v>1443</v>
      </c>
      <c r="K171" s="452"/>
      <c r="L171" s="452"/>
      <c r="M171" s="452"/>
      <c r="N171" s="452"/>
      <c r="O171" s="452"/>
      <c r="P171" s="452"/>
      <c r="Q171" s="452"/>
      <c r="R171" s="452"/>
      <c r="S171" s="452"/>
      <c r="T171" s="452"/>
      <c r="U171" s="448"/>
      <c r="V171" s="435"/>
      <c r="W171" s="444"/>
      <c r="X171" s="444"/>
      <c r="Y171" s="416" t="s">
        <v>1342</v>
      </c>
    </row>
    <row r="172" spans="1:25" ht="22.5" customHeight="1" thickTop="1" thickBot="1" x14ac:dyDescent="0.3">
      <c r="A172" s="444">
        <v>1</v>
      </c>
      <c r="B172" s="444" t="s">
        <v>1344</v>
      </c>
      <c r="C172" s="436" t="s">
        <v>1357</v>
      </c>
      <c r="D172" s="436" t="s">
        <v>1357</v>
      </c>
      <c r="E172" s="444" t="s">
        <v>1357</v>
      </c>
      <c r="F172" s="436" t="s">
        <v>1441</v>
      </c>
      <c r="G172" s="435" t="s">
        <v>1357</v>
      </c>
      <c r="H172" s="436"/>
      <c r="I172" s="436"/>
      <c r="J172" s="441" t="s">
        <v>1444</v>
      </c>
      <c r="K172" s="452"/>
      <c r="L172" s="452"/>
      <c r="M172" s="452"/>
      <c r="N172" s="452"/>
      <c r="O172" s="452"/>
      <c r="P172" s="452"/>
      <c r="Q172" s="452"/>
      <c r="R172" s="452"/>
      <c r="S172" s="452"/>
      <c r="T172" s="452"/>
      <c r="U172" s="448"/>
      <c r="V172" s="435"/>
      <c r="W172" s="444"/>
      <c r="X172" s="444"/>
      <c r="Y172" s="416" t="s">
        <v>1342</v>
      </c>
    </row>
    <row r="173" spans="1:25" ht="22.5" customHeight="1" thickTop="1" thickBot="1" x14ac:dyDescent="0.3">
      <c r="A173" s="429" t="s">
        <v>1340</v>
      </c>
      <c r="B173" s="430" t="s">
        <v>1344</v>
      </c>
      <c r="C173" s="430" t="s">
        <v>1357</v>
      </c>
      <c r="D173" s="430" t="s">
        <v>1381</v>
      </c>
      <c r="E173" s="430"/>
      <c r="F173" s="431"/>
      <c r="G173" s="431"/>
      <c r="H173" s="431"/>
      <c r="I173" s="431"/>
      <c r="J173" s="432" t="s">
        <v>1445</v>
      </c>
      <c r="K173" s="433"/>
      <c r="L173" s="433"/>
      <c r="M173" s="433"/>
      <c r="N173" s="433"/>
      <c r="O173" s="433"/>
      <c r="P173" s="433"/>
      <c r="Q173" s="433"/>
      <c r="R173" s="433"/>
      <c r="S173" s="433"/>
      <c r="T173" s="433"/>
      <c r="U173" s="434"/>
      <c r="V173" s="430"/>
      <c r="W173" s="429" t="s">
        <v>1446</v>
      </c>
      <c r="X173" s="429" t="s">
        <v>1447</v>
      </c>
      <c r="Y173" s="416" t="s">
        <v>1342</v>
      </c>
    </row>
    <row r="174" spans="1:25" s="174" customFormat="1" ht="22.5" customHeight="1" thickTop="1" thickBot="1" x14ac:dyDescent="0.3">
      <c r="A174" s="435" t="s">
        <v>1340</v>
      </c>
      <c r="B174" s="435" t="s">
        <v>1344</v>
      </c>
      <c r="C174" s="435" t="s">
        <v>1357</v>
      </c>
      <c r="D174" s="435" t="s">
        <v>1381</v>
      </c>
      <c r="E174" s="435" t="s">
        <v>1344</v>
      </c>
      <c r="F174" s="435"/>
      <c r="G174" s="435"/>
      <c r="H174" s="436"/>
      <c r="I174" s="436"/>
      <c r="J174" s="437" t="s">
        <v>1266</v>
      </c>
      <c r="K174" s="451"/>
      <c r="L174" s="451"/>
      <c r="M174" s="451"/>
      <c r="N174" s="451"/>
      <c r="O174" s="451"/>
      <c r="P174" s="451"/>
      <c r="Q174" s="451"/>
      <c r="R174" s="451"/>
      <c r="S174" s="451"/>
      <c r="T174" s="451"/>
      <c r="U174" s="446"/>
      <c r="V174" s="440"/>
      <c r="W174" s="440" t="s">
        <v>1448</v>
      </c>
      <c r="X174" s="440" t="s">
        <v>1449</v>
      </c>
      <c r="Y174" s="416" t="s">
        <v>1342</v>
      </c>
    </row>
    <row r="175" spans="1:25" ht="22.5" customHeight="1" thickTop="1" thickBot="1" x14ac:dyDescent="0.3">
      <c r="A175" s="444" t="s">
        <v>1340</v>
      </c>
      <c r="B175" s="436" t="s">
        <v>1344</v>
      </c>
      <c r="C175" s="436" t="s">
        <v>1357</v>
      </c>
      <c r="D175" s="436" t="s">
        <v>1381</v>
      </c>
      <c r="E175" s="436" t="s">
        <v>1344</v>
      </c>
      <c r="F175" s="435" t="s">
        <v>1344</v>
      </c>
      <c r="G175" s="436"/>
      <c r="H175" s="436"/>
      <c r="I175" s="436"/>
      <c r="J175" s="437" t="s">
        <v>1450</v>
      </c>
      <c r="K175" s="451"/>
      <c r="L175" s="451"/>
      <c r="M175" s="451"/>
      <c r="N175" s="451"/>
      <c r="O175" s="451"/>
      <c r="P175" s="451"/>
      <c r="Q175" s="451"/>
      <c r="R175" s="451"/>
      <c r="S175" s="451"/>
      <c r="T175" s="451"/>
      <c r="U175" s="446"/>
      <c r="V175" s="444"/>
      <c r="W175" s="444" t="s">
        <v>1451</v>
      </c>
      <c r="X175" s="444" t="s">
        <v>1452</v>
      </c>
      <c r="Y175" s="416" t="s">
        <v>1342</v>
      </c>
    </row>
    <row r="176" spans="1:25" ht="22.5" customHeight="1" thickTop="1" thickBot="1" x14ac:dyDescent="0.3">
      <c r="A176" s="444" t="s">
        <v>1340</v>
      </c>
      <c r="B176" s="436" t="s">
        <v>1344</v>
      </c>
      <c r="C176" s="436" t="s">
        <v>1357</v>
      </c>
      <c r="D176" s="436" t="s">
        <v>1381</v>
      </c>
      <c r="E176" s="436" t="s">
        <v>1344</v>
      </c>
      <c r="F176" s="436" t="s">
        <v>1344</v>
      </c>
      <c r="G176" s="435" t="s">
        <v>1344</v>
      </c>
      <c r="H176" s="436"/>
      <c r="I176" s="436"/>
      <c r="J176" s="441" t="s">
        <v>1453</v>
      </c>
      <c r="K176" s="451"/>
      <c r="L176" s="451"/>
      <c r="M176" s="451"/>
      <c r="N176" s="451"/>
      <c r="O176" s="451"/>
      <c r="P176" s="451"/>
      <c r="Q176" s="451"/>
      <c r="R176" s="451"/>
      <c r="S176" s="451"/>
      <c r="T176" s="451"/>
      <c r="U176" s="446"/>
      <c r="V176" s="444"/>
      <c r="W176" s="444"/>
      <c r="X176" s="444"/>
      <c r="Y176" s="416" t="s">
        <v>1342</v>
      </c>
    </row>
    <row r="177" spans="1:25" ht="22.5" customHeight="1" thickTop="1" thickBot="1" x14ac:dyDescent="0.3">
      <c r="A177" s="444" t="s">
        <v>1340</v>
      </c>
      <c r="B177" s="436" t="s">
        <v>1344</v>
      </c>
      <c r="C177" s="436" t="s">
        <v>1357</v>
      </c>
      <c r="D177" s="436" t="s">
        <v>1381</v>
      </c>
      <c r="E177" s="436" t="s">
        <v>1344</v>
      </c>
      <c r="F177" s="436" t="s">
        <v>1344</v>
      </c>
      <c r="G177" s="435" t="s">
        <v>1357</v>
      </c>
      <c r="H177" s="436"/>
      <c r="I177" s="436"/>
      <c r="J177" s="441" t="s">
        <v>1454</v>
      </c>
      <c r="K177" s="452"/>
      <c r="L177" s="452"/>
      <c r="M177" s="452"/>
      <c r="N177" s="452"/>
      <c r="O177" s="452"/>
      <c r="P177" s="452"/>
      <c r="Q177" s="452"/>
      <c r="R177" s="452"/>
      <c r="S177" s="452"/>
      <c r="T177" s="452"/>
      <c r="U177" s="448"/>
      <c r="V177" s="444"/>
      <c r="W177" s="444"/>
      <c r="X177" s="444"/>
      <c r="Y177" s="416" t="s">
        <v>1342</v>
      </c>
    </row>
    <row r="178" spans="1:25" ht="22.5" customHeight="1" thickTop="1" thickBot="1" x14ac:dyDescent="0.3">
      <c r="A178" s="444" t="s">
        <v>1340</v>
      </c>
      <c r="B178" s="436" t="s">
        <v>1344</v>
      </c>
      <c r="C178" s="436" t="s">
        <v>1357</v>
      </c>
      <c r="D178" s="436" t="s">
        <v>1381</v>
      </c>
      <c r="E178" s="436" t="s">
        <v>1344</v>
      </c>
      <c r="F178" s="436" t="s">
        <v>1344</v>
      </c>
      <c r="G178" s="435" t="s">
        <v>1381</v>
      </c>
      <c r="H178" s="436"/>
      <c r="I178" s="436"/>
      <c r="J178" s="441" t="s">
        <v>1827</v>
      </c>
      <c r="K178" s="452"/>
      <c r="L178" s="452"/>
      <c r="M178" s="452"/>
      <c r="N178" s="452"/>
      <c r="O178" s="452"/>
      <c r="P178" s="452"/>
      <c r="Q178" s="452"/>
      <c r="R178" s="452"/>
      <c r="S178" s="452"/>
      <c r="T178" s="452"/>
      <c r="U178" s="448"/>
      <c r="V178" s="444"/>
      <c r="W178" s="444"/>
      <c r="X178" s="444"/>
      <c r="Y178" s="416"/>
    </row>
    <row r="179" spans="1:25" ht="22.5" customHeight="1" thickTop="1" thickBot="1" x14ac:dyDescent="0.3">
      <c r="A179" s="444" t="s">
        <v>1340</v>
      </c>
      <c r="B179" s="436" t="s">
        <v>1344</v>
      </c>
      <c r="C179" s="436" t="s">
        <v>1357</v>
      </c>
      <c r="D179" s="436" t="s">
        <v>1381</v>
      </c>
      <c r="E179" s="436" t="s">
        <v>1344</v>
      </c>
      <c r="F179" s="436" t="s">
        <v>1344</v>
      </c>
      <c r="G179" s="435" t="s">
        <v>1385</v>
      </c>
      <c r="H179" s="436"/>
      <c r="I179" s="436"/>
      <c r="J179" s="441" t="s">
        <v>1828</v>
      </c>
      <c r="K179" s="452"/>
      <c r="L179" s="452"/>
      <c r="M179" s="452"/>
      <c r="N179" s="452"/>
      <c r="O179" s="452"/>
      <c r="P179" s="452"/>
      <c r="Q179" s="452"/>
      <c r="R179" s="452"/>
      <c r="S179" s="452"/>
      <c r="T179" s="452"/>
      <c r="U179" s="448"/>
      <c r="V179" s="444"/>
      <c r="W179" s="444"/>
      <c r="X179" s="444"/>
      <c r="Y179" s="416"/>
    </row>
    <row r="180" spans="1:25" ht="22.5" customHeight="1" thickTop="1" thickBot="1" x14ac:dyDescent="0.3">
      <c r="A180" s="444" t="s">
        <v>1340</v>
      </c>
      <c r="B180" s="436" t="s">
        <v>1344</v>
      </c>
      <c r="C180" s="436" t="s">
        <v>1357</v>
      </c>
      <c r="D180" s="436" t="s">
        <v>1381</v>
      </c>
      <c r="E180" s="436" t="s">
        <v>1344</v>
      </c>
      <c r="F180" s="436" t="s">
        <v>1344</v>
      </c>
      <c r="G180" s="435" t="s">
        <v>1410</v>
      </c>
      <c r="H180" s="436"/>
      <c r="I180" s="436"/>
      <c r="J180" s="441" t="s">
        <v>1829</v>
      </c>
      <c r="K180" s="452"/>
      <c r="L180" s="452"/>
      <c r="M180" s="452"/>
      <c r="N180" s="452"/>
      <c r="O180" s="452"/>
      <c r="P180" s="452"/>
      <c r="Q180" s="452"/>
      <c r="R180" s="452"/>
      <c r="S180" s="452"/>
      <c r="T180" s="452"/>
      <c r="U180" s="448"/>
      <c r="V180" s="444"/>
      <c r="W180" s="444"/>
      <c r="X180" s="444"/>
      <c r="Y180" s="416"/>
    </row>
    <row r="181" spans="1:25" ht="22.5" customHeight="1" thickTop="1" thickBot="1" x14ac:dyDescent="0.3">
      <c r="A181" s="444" t="s">
        <v>1340</v>
      </c>
      <c r="B181" s="436" t="s">
        <v>1344</v>
      </c>
      <c r="C181" s="436" t="s">
        <v>1357</v>
      </c>
      <c r="D181" s="436" t="s">
        <v>1381</v>
      </c>
      <c r="E181" s="436" t="s">
        <v>1344</v>
      </c>
      <c r="F181" s="436" t="s">
        <v>1344</v>
      </c>
      <c r="G181" s="435" t="s">
        <v>1433</v>
      </c>
      <c r="H181" s="436"/>
      <c r="I181" s="436"/>
      <c r="J181" s="441" t="s">
        <v>1830</v>
      </c>
      <c r="K181" s="452"/>
      <c r="L181" s="452"/>
      <c r="M181" s="452"/>
      <c r="N181" s="452"/>
      <c r="O181" s="452"/>
      <c r="P181" s="452"/>
      <c r="Q181" s="452"/>
      <c r="R181" s="452"/>
      <c r="S181" s="452"/>
      <c r="T181" s="452"/>
      <c r="U181" s="448"/>
      <c r="V181" s="444"/>
      <c r="W181" s="444"/>
      <c r="X181" s="444"/>
      <c r="Y181" s="416"/>
    </row>
    <row r="182" spans="1:25" ht="22.5" customHeight="1" thickTop="1" thickBot="1" x14ac:dyDescent="0.3">
      <c r="A182" s="444" t="s">
        <v>1340</v>
      </c>
      <c r="B182" s="436" t="s">
        <v>1344</v>
      </c>
      <c r="C182" s="436" t="s">
        <v>1357</v>
      </c>
      <c r="D182" s="436" t="s">
        <v>1381</v>
      </c>
      <c r="E182" s="436" t="s">
        <v>1344</v>
      </c>
      <c r="F182" s="436" t="s">
        <v>1344</v>
      </c>
      <c r="G182" s="435" t="s">
        <v>1437</v>
      </c>
      <c r="H182" s="436"/>
      <c r="I182" s="436"/>
      <c r="J182" s="441" t="s">
        <v>1831</v>
      </c>
      <c r="K182" s="452"/>
      <c r="L182" s="452"/>
      <c r="M182" s="452"/>
      <c r="N182" s="452"/>
      <c r="O182" s="452"/>
      <c r="P182" s="452"/>
      <c r="Q182" s="452"/>
      <c r="R182" s="452"/>
      <c r="S182" s="452"/>
      <c r="T182" s="452"/>
      <c r="U182" s="448"/>
      <c r="V182" s="444"/>
      <c r="W182" s="444"/>
      <c r="X182" s="444"/>
      <c r="Y182" s="416"/>
    </row>
    <row r="183" spans="1:25" ht="22.5" customHeight="1" thickTop="1" thickBot="1" x14ac:dyDescent="0.3">
      <c r="A183" s="444" t="s">
        <v>1340</v>
      </c>
      <c r="B183" s="436" t="s">
        <v>1344</v>
      </c>
      <c r="C183" s="436" t="s">
        <v>1357</v>
      </c>
      <c r="D183" s="436" t="s">
        <v>1381</v>
      </c>
      <c r="E183" s="436" t="s">
        <v>1344</v>
      </c>
      <c r="F183" s="436" t="s">
        <v>1344</v>
      </c>
      <c r="G183" s="435" t="s">
        <v>1441</v>
      </c>
      <c r="H183" s="436"/>
      <c r="I183" s="436"/>
      <c r="J183" s="441" t="s">
        <v>1828</v>
      </c>
      <c r="K183" s="452"/>
      <c r="L183" s="452"/>
      <c r="M183" s="452"/>
      <c r="N183" s="452"/>
      <c r="O183" s="452"/>
      <c r="P183" s="452"/>
      <c r="Q183" s="452"/>
      <c r="R183" s="452"/>
      <c r="S183" s="452"/>
      <c r="T183" s="452"/>
      <c r="U183" s="448"/>
      <c r="V183" s="444"/>
      <c r="W183" s="444"/>
      <c r="X183" s="444"/>
      <c r="Y183" s="416"/>
    </row>
    <row r="184" spans="1:25" s="495" customFormat="1" ht="22.5" customHeight="1" thickTop="1" thickBot="1" x14ac:dyDescent="0.3">
      <c r="A184" s="488" t="s">
        <v>1340</v>
      </c>
      <c r="B184" s="489" t="s">
        <v>1344</v>
      </c>
      <c r="C184" s="489" t="s">
        <v>1357</v>
      </c>
      <c r="D184" s="489" t="s">
        <v>1381</v>
      </c>
      <c r="E184" s="489" t="s">
        <v>1344</v>
      </c>
      <c r="F184" s="490" t="s">
        <v>1357</v>
      </c>
      <c r="G184" s="489"/>
      <c r="H184" s="489"/>
      <c r="I184" s="489"/>
      <c r="J184" s="491" t="s">
        <v>1826</v>
      </c>
      <c r="K184" s="492"/>
      <c r="L184" s="492"/>
      <c r="M184" s="492"/>
      <c r="N184" s="492"/>
      <c r="O184" s="492"/>
      <c r="P184" s="492"/>
      <c r="Q184" s="492"/>
      <c r="R184" s="492"/>
      <c r="S184" s="492"/>
      <c r="T184" s="492"/>
      <c r="U184" s="493"/>
      <c r="V184" s="488"/>
      <c r="W184" s="488" t="s">
        <v>1455</v>
      </c>
      <c r="X184" s="488" t="s">
        <v>1456</v>
      </c>
      <c r="Y184" s="494" t="s">
        <v>1342</v>
      </c>
    </row>
    <row r="185" spans="1:25" ht="22.5" customHeight="1" thickTop="1" thickBot="1" x14ac:dyDescent="0.3">
      <c r="A185" s="444"/>
      <c r="B185" s="436"/>
      <c r="C185" s="436"/>
      <c r="D185" s="436"/>
      <c r="E185" s="436"/>
      <c r="F185" s="436"/>
      <c r="G185" s="435"/>
      <c r="H185" s="436"/>
      <c r="I185" s="436"/>
      <c r="J185" s="441"/>
      <c r="K185" s="452"/>
      <c r="L185" s="452"/>
      <c r="M185" s="452"/>
      <c r="N185" s="452"/>
      <c r="O185" s="452"/>
      <c r="P185" s="452"/>
      <c r="Q185" s="452"/>
      <c r="R185" s="452"/>
      <c r="S185" s="452"/>
      <c r="T185" s="452"/>
      <c r="U185" s="448"/>
      <c r="V185" s="444"/>
      <c r="W185" s="444"/>
      <c r="X185" s="444"/>
      <c r="Y185" s="416"/>
    </row>
    <row r="186" spans="1:25" ht="22.5" customHeight="1" thickTop="1" thickBot="1" x14ac:dyDescent="0.3">
      <c r="A186" s="429" t="s">
        <v>1340</v>
      </c>
      <c r="B186" s="430" t="s">
        <v>1344</v>
      </c>
      <c r="C186" s="430" t="s">
        <v>1357</v>
      </c>
      <c r="D186" s="430" t="s">
        <v>1385</v>
      </c>
      <c r="E186" s="430"/>
      <c r="F186" s="431"/>
      <c r="G186" s="431"/>
      <c r="H186" s="431"/>
      <c r="I186" s="431"/>
      <c r="J186" s="432" t="s">
        <v>1457</v>
      </c>
      <c r="K186" s="450"/>
      <c r="L186" s="450"/>
      <c r="M186" s="450"/>
      <c r="N186" s="450"/>
      <c r="O186" s="450"/>
      <c r="P186" s="450"/>
      <c r="Q186" s="450"/>
      <c r="R186" s="450"/>
      <c r="S186" s="450"/>
      <c r="T186" s="450"/>
      <c r="U186" s="434"/>
      <c r="V186" s="430"/>
      <c r="W186" s="429" t="s">
        <v>1415</v>
      </c>
      <c r="X186" s="429" t="s">
        <v>1416</v>
      </c>
      <c r="Y186" s="416" t="s">
        <v>1342</v>
      </c>
    </row>
    <row r="187" spans="1:25" s="174" customFormat="1" ht="22.5" customHeight="1" thickTop="1" thickBot="1" x14ac:dyDescent="0.3">
      <c r="A187" s="440" t="s">
        <v>1340</v>
      </c>
      <c r="B187" s="440" t="s">
        <v>1344</v>
      </c>
      <c r="C187" s="435" t="s">
        <v>1357</v>
      </c>
      <c r="D187" s="435" t="s">
        <v>1385</v>
      </c>
      <c r="E187" s="435" t="s">
        <v>1344</v>
      </c>
      <c r="F187" s="435"/>
      <c r="G187" s="435"/>
      <c r="H187" s="436"/>
      <c r="I187" s="436"/>
      <c r="J187" s="437" t="s">
        <v>1458</v>
      </c>
      <c r="K187" s="451"/>
      <c r="L187" s="451"/>
      <c r="M187" s="451"/>
      <c r="N187" s="451"/>
      <c r="O187" s="451"/>
      <c r="P187" s="451"/>
      <c r="Q187" s="451"/>
      <c r="R187" s="451"/>
      <c r="S187" s="451"/>
      <c r="T187" s="451"/>
      <c r="U187" s="446"/>
      <c r="V187" s="435"/>
      <c r="W187" s="440" t="s">
        <v>1459</v>
      </c>
      <c r="X187" s="440"/>
      <c r="Y187" s="416" t="s">
        <v>1342</v>
      </c>
    </row>
    <row r="188" spans="1:25" s="174" customFormat="1" ht="22.5" customHeight="1" thickTop="1" thickBot="1" x14ac:dyDescent="0.3">
      <c r="A188" s="444" t="s">
        <v>1340</v>
      </c>
      <c r="B188" s="444" t="s">
        <v>1344</v>
      </c>
      <c r="C188" s="436" t="s">
        <v>1357</v>
      </c>
      <c r="D188" s="436" t="s">
        <v>1385</v>
      </c>
      <c r="E188" s="444" t="s">
        <v>1344</v>
      </c>
      <c r="F188" s="435" t="s">
        <v>1344</v>
      </c>
      <c r="G188" s="435"/>
      <c r="H188" s="436"/>
      <c r="I188" s="436"/>
      <c r="J188" s="437" t="s">
        <v>1460</v>
      </c>
      <c r="K188" s="451"/>
      <c r="L188" s="451"/>
      <c r="M188" s="451"/>
      <c r="N188" s="451"/>
      <c r="O188" s="451"/>
      <c r="P188" s="451"/>
      <c r="Q188" s="451"/>
      <c r="R188" s="451"/>
      <c r="S188" s="451"/>
      <c r="T188" s="451"/>
      <c r="U188" s="446"/>
      <c r="V188" s="435"/>
      <c r="W188" s="440"/>
      <c r="X188" s="440"/>
      <c r="Y188" s="416"/>
    </row>
    <row r="189" spans="1:25" ht="22.5" customHeight="1" thickTop="1" thickBot="1" x14ac:dyDescent="0.3">
      <c r="A189" s="444" t="s">
        <v>1340</v>
      </c>
      <c r="B189" s="444" t="s">
        <v>1344</v>
      </c>
      <c r="C189" s="436" t="s">
        <v>1357</v>
      </c>
      <c r="D189" s="436" t="s">
        <v>1385</v>
      </c>
      <c r="E189" s="444" t="s">
        <v>1344</v>
      </c>
      <c r="F189" s="436" t="s">
        <v>1344</v>
      </c>
      <c r="G189" s="435" t="s">
        <v>1344</v>
      </c>
      <c r="H189" s="436"/>
      <c r="I189" s="436"/>
      <c r="J189" s="437" t="s">
        <v>1461</v>
      </c>
      <c r="K189" s="451"/>
      <c r="L189" s="451"/>
      <c r="M189" s="451"/>
      <c r="N189" s="451"/>
      <c r="O189" s="451"/>
      <c r="P189" s="451"/>
      <c r="Q189" s="451"/>
      <c r="R189" s="451"/>
      <c r="S189" s="451"/>
      <c r="T189" s="451"/>
      <c r="U189" s="446"/>
      <c r="V189" s="435"/>
      <c r="W189" s="444" t="s">
        <v>1418</v>
      </c>
      <c r="X189" s="444"/>
      <c r="Y189" s="416" t="s">
        <v>1342</v>
      </c>
    </row>
    <row r="190" spans="1:25" ht="22.5" customHeight="1" thickTop="1" thickBot="1" x14ac:dyDescent="0.3">
      <c r="A190" s="444" t="s">
        <v>1340</v>
      </c>
      <c r="B190" s="444" t="s">
        <v>1344</v>
      </c>
      <c r="C190" s="436" t="s">
        <v>1357</v>
      </c>
      <c r="D190" s="436" t="s">
        <v>1385</v>
      </c>
      <c r="E190" s="444" t="s">
        <v>1344</v>
      </c>
      <c r="F190" s="436" t="s">
        <v>1344</v>
      </c>
      <c r="G190" s="436" t="s">
        <v>1344</v>
      </c>
      <c r="H190" s="436" t="s">
        <v>1344</v>
      </c>
      <c r="I190" s="436"/>
      <c r="J190" s="437" t="s">
        <v>1462</v>
      </c>
      <c r="K190" s="452"/>
      <c r="L190" s="452"/>
      <c r="M190" s="452"/>
      <c r="N190" s="452"/>
      <c r="O190" s="452"/>
      <c r="P190" s="452"/>
      <c r="Q190" s="452"/>
      <c r="R190" s="452"/>
      <c r="S190" s="452"/>
      <c r="T190" s="452"/>
      <c r="U190" s="446"/>
      <c r="V190" s="435"/>
      <c r="W190" s="444"/>
      <c r="X190" s="444"/>
      <c r="Y190" s="416" t="s">
        <v>1342</v>
      </c>
    </row>
    <row r="191" spans="1:25" ht="22.5" customHeight="1" thickTop="1" thickBot="1" x14ac:dyDescent="0.3">
      <c r="A191" s="444" t="s">
        <v>1340</v>
      </c>
      <c r="B191" s="444" t="s">
        <v>1344</v>
      </c>
      <c r="C191" s="436" t="s">
        <v>1357</v>
      </c>
      <c r="D191" s="436" t="s">
        <v>1385</v>
      </c>
      <c r="E191" s="444" t="s">
        <v>1344</v>
      </c>
      <c r="F191" s="436" t="s">
        <v>1344</v>
      </c>
      <c r="G191" s="436" t="s">
        <v>1344</v>
      </c>
      <c r="H191" s="436" t="s">
        <v>1344</v>
      </c>
      <c r="I191" s="436" t="s">
        <v>1344</v>
      </c>
      <c r="J191" s="441" t="s">
        <v>1463</v>
      </c>
      <c r="K191" s="452"/>
      <c r="L191" s="452"/>
      <c r="M191" s="452"/>
      <c r="N191" s="452"/>
      <c r="O191" s="452"/>
      <c r="P191" s="452"/>
      <c r="Q191" s="452"/>
      <c r="R191" s="452"/>
      <c r="S191" s="452"/>
      <c r="T191" s="452"/>
      <c r="U191" s="448"/>
      <c r="V191" s="435"/>
      <c r="W191" s="444"/>
      <c r="X191" s="444"/>
      <c r="Y191" s="416"/>
    </row>
    <row r="192" spans="1:25" ht="22.5" customHeight="1" thickTop="1" thickBot="1" x14ac:dyDescent="0.3">
      <c r="A192" s="444" t="s">
        <v>1340</v>
      </c>
      <c r="B192" s="444" t="s">
        <v>1344</v>
      </c>
      <c r="C192" s="436" t="s">
        <v>1357</v>
      </c>
      <c r="D192" s="436" t="s">
        <v>1385</v>
      </c>
      <c r="E192" s="444" t="s">
        <v>1344</v>
      </c>
      <c r="F192" s="436" t="s">
        <v>1344</v>
      </c>
      <c r="G192" s="436" t="s">
        <v>1344</v>
      </c>
      <c r="H192" s="436" t="s">
        <v>1344</v>
      </c>
      <c r="I192" s="436" t="s">
        <v>1357</v>
      </c>
      <c r="J192" s="441" t="s">
        <v>1464</v>
      </c>
      <c r="K192" s="452"/>
      <c r="L192" s="452"/>
      <c r="M192" s="452"/>
      <c r="N192" s="452"/>
      <c r="O192" s="452"/>
      <c r="P192" s="452"/>
      <c r="Q192" s="452"/>
      <c r="R192" s="452"/>
      <c r="S192" s="452"/>
      <c r="T192" s="452"/>
      <c r="U192" s="448"/>
      <c r="V192" s="435"/>
      <c r="W192" s="444"/>
      <c r="X192" s="444"/>
      <c r="Y192" s="416"/>
    </row>
    <row r="193" spans="1:25" ht="22.5" customHeight="1" thickTop="1" thickBot="1" x14ac:dyDescent="0.3">
      <c r="A193" s="444" t="s">
        <v>1340</v>
      </c>
      <c r="B193" s="444" t="s">
        <v>1344</v>
      </c>
      <c r="C193" s="436" t="s">
        <v>1357</v>
      </c>
      <c r="D193" s="436" t="s">
        <v>1385</v>
      </c>
      <c r="E193" s="444" t="s">
        <v>1344</v>
      </c>
      <c r="F193" s="436" t="s">
        <v>1344</v>
      </c>
      <c r="G193" s="436" t="s">
        <v>1344</v>
      </c>
      <c r="H193" s="436" t="s">
        <v>1357</v>
      </c>
      <c r="I193" s="436"/>
      <c r="J193" s="437" t="s">
        <v>1465</v>
      </c>
      <c r="K193" s="452"/>
      <c r="L193" s="452"/>
      <c r="M193" s="452"/>
      <c r="N193" s="452"/>
      <c r="O193" s="452"/>
      <c r="P193" s="452"/>
      <c r="Q193" s="452"/>
      <c r="R193" s="452"/>
      <c r="S193" s="452"/>
      <c r="T193" s="452"/>
      <c r="U193" s="446"/>
      <c r="V193" s="435"/>
      <c r="W193" s="444"/>
      <c r="X193" s="444"/>
      <c r="Y193" s="416" t="s">
        <v>1342</v>
      </c>
    </row>
    <row r="194" spans="1:25" ht="22.5" customHeight="1" thickTop="1" thickBot="1" x14ac:dyDescent="0.3">
      <c r="A194" s="444" t="s">
        <v>1340</v>
      </c>
      <c r="B194" s="444" t="s">
        <v>1344</v>
      </c>
      <c r="C194" s="436" t="s">
        <v>1357</v>
      </c>
      <c r="D194" s="436" t="s">
        <v>1385</v>
      </c>
      <c r="E194" s="444" t="s">
        <v>1344</v>
      </c>
      <c r="F194" s="436" t="s">
        <v>1344</v>
      </c>
      <c r="G194" s="436" t="s">
        <v>1344</v>
      </c>
      <c r="H194" s="436" t="s">
        <v>1357</v>
      </c>
      <c r="I194" s="436" t="s">
        <v>1344</v>
      </c>
      <c r="J194" s="441" t="s">
        <v>1466</v>
      </c>
      <c r="K194" s="452"/>
      <c r="L194" s="452"/>
      <c r="M194" s="452"/>
      <c r="N194" s="452"/>
      <c r="O194" s="452"/>
      <c r="P194" s="452"/>
      <c r="Q194" s="452"/>
      <c r="R194" s="452"/>
      <c r="S194" s="452"/>
      <c r="T194" s="452"/>
      <c r="U194" s="448"/>
      <c r="V194" s="435"/>
      <c r="W194" s="444"/>
      <c r="X194" s="444"/>
      <c r="Y194" s="416"/>
    </row>
    <row r="195" spans="1:25" ht="22.5" customHeight="1" thickTop="1" thickBot="1" x14ac:dyDescent="0.3">
      <c r="A195" s="444" t="s">
        <v>1340</v>
      </c>
      <c r="B195" s="444" t="s">
        <v>1344</v>
      </c>
      <c r="C195" s="436" t="s">
        <v>1357</v>
      </c>
      <c r="D195" s="436" t="s">
        <v>1385</v>
      </c>
      <c r="E195" s="444" t="s">
        <v>1344</v>
      </c>
      <c r="F195" s="436" t="s">
        <v>1344</v>
      </c>
      <c r="G195" s="436" t="s">
        <v>1344</v>
      </c>
      <c r="H195" s="436" t="s">
        <v>1357</v>
      </c>
      <c r="I195" s="436" t="s">
        <v>1357</v>
      </c>
      <c r="J195" s="441" t="s">
        <v>1467</v>
      </c>
      <c r="K195" s="452"/>
      <c r="L195" s="452"/>
      <c r="M195" s="452"/>
      <c r="N195" s="452"/>
      <c r="O195" s="452"/>
      <c r="P195" s="452"/>
      <c r="Q195" s="452"/>
      <c r="R195" s="452"/>
      <c r="S195" s="452"/>
      <c r="T195" s="452"/>
      <c r="U195" s="448"/>
      <c r="V195" s="435"/>
      <c r="W195" s="444"/>
      <c r="X195" s="444"/>
      <c r="Y195" s="416"/>
    </row>
    <row r="196" spans="1:25" ht="22.5" customHeight="1" thickTop="1" thickBot="1" x14ac:dyDescent="0.3">
      <c r="A196" s="444" t="s">
        <v>1340</v>
      </c>
      <c r="B196" s="444" t="s">
        <v>1344</v>
      </c>
      <c r="C196" s="436" t="s">
        <v>1357</v>
      </c>
      <c r="D196" s="436" t="s">
        <v>1385</v>
      </c>
      <c r="E196" s="444" t="s">
        <v>1344</v>
      </c>
      <c r="F196" s="435" t="s">
        <v>1357</v>
      </c>
      <c r="G196" s="436"/>
      <c r="H196" s="436"/>
      <c r="I196" s="436"/>
      <c r="J196" s="437" t="s">
        <v>1468</v>
      </c>
      <c r="K196" s="452"/>
      <c r="L196" s="452"/>
      <c r="M196" s="452"/>
      <c r="N196" s="452"/>
      <c r="O196" s="452"/>
      <c r="P196" s="452"/>
      <c r="Q196" s="452"/>
      <c r="R196" s="452"/>
      <c r="S196" s="452"/>
      <c r="T196" s="452"/>
      <c r="U196" s="446"/>
      <c r="V196" s="435"/>
      <c r="W196" s="444"/>
      <c r="X196" s="444"/>
      <c r="Y196" s="416"/>
    </row>
    <row r="197" spans="1:25" ht="22.5" customHeight="1" thickTop="1" thickBot="1" x14ac:dyDescent="0.3">
      <c r="A197" s="444" t="s">
        <v>1340</v>
      </c>
      <c r="B197" s="444" t="s">
        <v>1344</v>
      </c>
      <c r="C197" s="436" t="s">
        <v>1357</v>
      </c>
      <c r="D197" s="436" t="s">
        <v>1385</v>
      </c>
      <c r="E197" s="444" t="s">
        <v>1344</v>
      </c>
      <c r="F197" s="436" t="s">
        <v>1357</v>
      </c>
      <c r="G197" s="435" t="s">
        <v>1344</v>
      </c>
      <c r="H197" s="436"/>
      <c r="I197" s="436"/>
      <c r="J197" s="441" t="s">
        <v>1469</v>
      </c>
      <c r="K197" s="452"/>
      <c r="L197" s="452"/>
      <c r="M197" s="452"/>
      <c r="N197" s="452"/>
      <c r="O197" s="452"/>
      <c r="P197" s="452"/>
      <c r="Q197" s="452"/>
      <c r="R197" s="452"/>
      <c r="S197" s="452"/>
      <c r="T197" s="452"/>
      <c r="U197" s="448"/>
      <c r="V197" s="435"/>
      <c r="W197" s="444"/>
      <c r="X197" s="444"/>
      <c r="Y197" s="416"/>
    </row>
    <row r="198" spans="1:25" ht="22.5" customHeight="1" thickTop="1" thickBot="1" x14ac:dyDescent="0.3">
      <c r="A198" s="444" t="s">
        <v>1340</v>
      </c>
      <c r="B198" s="444" t="s">
        <v>1344</v>
      </c>
      <c r="C198" s="436" t="s">
        <v>1357</v>
      </c>
      <c r="D198" s="436" t="s">
        <v>1385</v>
      </c>
      <c r="E198" s="444" t="s">
        <v>1344</v>
      </c>
      <c r="F198" s="436" t="s">
        <v>1357</v>
      </c>
      <c r="G198" s="435" t="s">
        <v>1357</v>
      </c>
      <c r="H198" s="436"/>
      <c r="I198" s="436"/>
      <c r="J198" s="441" t="s">
        <v>1470</v>
      </c>
      <c r="K198" s="452"/>
      <c r="L198" s="452"/>
      <c r="M198" s="452"/>
      <c r="N198" s="452"/>
      <c r="O198" s="452"/>
      <c r="P198" s="452"/>
      <c r="Q198" s="452"/>
      <c r="R198" s="452"/>
      <c r="S198" s="452"/>
      <c r="T198" s="452"/>
      <c r="U198" s="448"/>
      <c r="V198" s="435"/>
      <c r="W198" s="444"/>
      <c r="X198" s="444"/>
      <c r="Y198" s="416"/>
    </row>
    <row r="199" spans="1:25" s="174" customFormat="1" ht="22.5" customHeight="1" thickTop="1" thickBot="1" x14ac:dyDescent="0.3">
      <c r="A199" s="440" t="s">
        <v>1340</v>
      </c>
      <c r="B199" s="440" t="s">
        <v>1344</v>
      </c>
      <c r="C199" s="435" t="s">
        <v>1357</v>
      </c>
      <c r="D199" s="435" t="s">
        <v>1385</v>
      </c>
      <c r="E199" s="435" t="s">
        <v>1357</v>
      </c>
      <c r="F199" s="435"/>
      <c r="G199" s="435"/>
      <c r="H199" s="436"/>
      <c r="I199" s="436"/>
      <c r="J199" s="437" t="s">
        <v>1471</v>
      </c>
      <c r="K199" s="453"/>
      <c r="L199" s="453"/>
      <c r="M199" s="453"/>
      <c r="N199" s="453"/>
      <c r="O199" s="453"/>
      <c r="P199" s="453"/>
      <c r="Q199" s="453"/>
      <c r="R199" s="453"/>
      <c r="S199" s="453"/>
      <c r="T199" s="453"/>
      <c r="U199" s="439"/>
      <c r="V199" s="435"/>
      <c r="W199" s="440" t="s">
        <v>1472</v>
      </c>
      <c r="X199" s="440"/>
      <c r="Y199" s="416" t="s">
        <v>1342</v>
      </c>
    </row>
    <row r="200" spans="1:25" ht="22.5" customHeight="1" thickTop="1" thickBot="1" x14ac:dyDescent="0.3">
      <c r="A200" s="436" t="s">
        <v>1340</v>
      </c>
      <c r="B200" s="444" t="s">
        <v>1344</v>
      </c>
      <c r="C200" s="436" t="s">
        <v>1357</v>
      </c>
      <c r="D200" s="436" t="s">
        <v>1385</v>
      </c>
      <c r="E200" s="436" t="s">
        <v>1357</v>
      </c>
      <c r="F200" s="435" t="s">
        <v>1344</v>
      </c>
      <c r="G200" s="436"/>
      <c r="H200" s="436"/>
      <c r="I200" s="436"/>
      <c r="J200" s="437" t="s">
        <v>1473</v>
      </c>
      <c r="K200" s="451"/>
      <c r="L200" s="451"/>
      <c r="M200" s="451"/>
      <c r="N200" s="451"/>
      <c r="O200" s="451"/>
      <c r="P200" s="451"/>
      <c r="Q200" s="451"/>
      <c r="R200" s="451"/>
      <c r="S200" s="451"/>
      <c r="T200" s="451"/>
      <c r="U200" s="446"/>
      <c r="V200" s="435"/>
      <c r="W200" s="444" t="s">
        <v>1474</v>
      </c>
      <c r="X200" s="444" t="s">
        <v>1475</v>
      </c>
      <c r="Y200" s="416" t="s">
        <v>1342</v>
      </c>
    </row>
    <row r="201" spans="1:25" ht="22.5" customHeight="1" thickTop="1" thickBot="1" x14ac:dyDescent="0.3">
      <c r="A201" s="444" t="s">
        <v>1340</v>
      </c>
      <c r="B201" s="444" t="s">
        <v>1344</v>
      </c>
      <c r="C201" s="436" t="s">
        <v>1357</v>
      </c>
      <c r="D201" s="436" t="s">
        <v>1385</v>
      </c>
      <c r="E201" s="436" t="s">
        <v>1357</v>
      </c>
      <c r="F201" s="436" t="s">
        <v>1344</v>
      </c>
      <c r="G201" s="435" t="s">
        <v>1344</v>
      </c>
      <c r="H201" s="436"/>
      <c r="I201" s="436"/>
      <c r="J201" s="441" t="s">
        <v>1476</v>
      </c>
      <c r="K201" s="452"/>
      <c r="L201" s="452"/>
      <c r="M201" s="452"/>
      <c r="N201" s="452"/>
      <c r="O201" s="452"/>
      <c r="P201" s="452"/>
      <c r="Q201" s="452"/>
      <c r="R201" s="452"/>
      <c r="S201" s="452"/>
      <c r="T201" s="452"/>
      <c r="U201" s="448"/>
      <c r="V201" s="435"/>
      <c r="W201" s="444"/>
      <c r="X201" s="444"/>
      <c r="Y201" s="416" t="s">
        <v>1342</v>
      </c>
    </row>
    <row r="202" spans="1:25" ht="22.5" customHeight="1" thickTop="1" thickBot="1" x14ac:dyDescent="0.3">
      <c r="A202" s="444" t="s">
        <v>1340</v>
      </c>
      <c r="B202" s="444" t="s">
        <v>1344</v>
      </c>
      <c r="C202" s="436" t="s">
        <v>1357</v>
      </c>
      <c r="D202" s="436" t="s">
        <v>1385</v>
      </c>
      <c r="E202" s="436" t="s">
        <v>1357</v>
      </c>
      <c r="F202" s="436" t="s">
        <v>1344</v>
      </c>
      <c r="G202" s="435" t="s">
        <v>1357</v>
      </c>
      <c r="H202" s="436"/>
      <c r="I202" s="436"/>
      <c r="J202" s="441" t="s">
        <v>1477</v>
      </c>
      <c r="K202" s="452"/>
      <c r="L202" s="452"/>
      <c r="M202" s="452"/>
      <c r="N202" s="452"/>
      <c r="O202" s="452"/>
      <c r="P202" s="452"/>
      <c r="Q202" s="452"/>
      <c r="R202" s="452"/>
      <c r="S202" s="452"/>
      <c r="T202" s="452"/>
      <c r="U202" s="448"/>
      <c r="V202" s="435"/>
      <c r="W202" s="444"/>
      <c r="X202" s="444"/>
      <c r="Y202" s="416" t="s">
        <v>1342</v>
      </c>
    </row>
    <row r="203" spans="1:25" ht="22.5" customHeight="1" thickTop="1" thickBot="1" x14ac:dyDescent="0.3">
      <c r="A203" s="444" t="s">
        <v>1340</v>
      </c>
      <c r="B203" s="444" t="s">
        <v>1344</v>
      </c>
      <c r="C203" s="436" t="s">
        <v>1357</v>
      </c>
      <c r="D203" s="436" t="s">
        <v>1385</v>
      </c>
      <c r="E203" s="436" t="s">
        <v>1357</v>
      </c>
      <c r="F203" s="435" t="s">
        <v>1357</v>
      </c>
      <c r="G203" s="436"/>
      <c r="H203" s="436"/>
      <c r="I203" s="436"/>
      <c r="J203" s="437" t="s">
        <v>1478</v>
      </c>
      <c r="K203" s="451"/>
      <c r="L203" s="451"/>
      <c r="M203" s="451"/>
      <c r="N203" s="451"/>
      <c r="O203" s="451"/>
      <c r="P203" s="451"/>
      <c r="Q203" s="451"/>
      <c r="R203" s="451"/>
      <c r="S203" s="451"/>
      <c r="T203" s="451"/>
      <c r="U203" s="446"/>
      <c r="V203" s="435"/>
      <c r="W203" s="444"/>
      <c r="X203" s="444"/>
      <c r="Y203" s="416" t="s">
        <v>1342</v>
      </c>
    </row>
    <row r="204" spans="1:25" ht="22.5" customHeight="1" thickTop="1" thickBot="1" x14ac:dyDescent="0.3">
      <c r="A204" s="444" t="s">
        <v>1340</v>
      </c>
      <c r="B204" s="444" t="s">
        <v>1344</v>
      </c>
      <c r="C204" s="436" t="s">
        <v>1357</v>
      </c>
      <c r="D204" s="436" t="s">
        <v>1385</v>
      </c>
      <c r="E204" s="436" t="s">
        <v>1357</v>
      </c>
      <c r="F204" s="436" t="s">
        <v>1357</v>
      </c>
      <c r="G204" s="435" t="s">
        <v>1344</v>
      </c>
      <c r="H204" s="436"/>
      <c r="I204" s="436"/>
      <c r="J204" s="441" t="s">
        <v>1479</v>
      </c>
      <c r="K204" s="452"/>
      <c r="L204" s="452"/>
      <c r="M204" s="452"/>
      <c r="N204" s="452"/>
      <c r="O204" s="452"/>
      <c r="P204" s="452"/>
      <c r="Q204" s="452"/>
      <c r="R204" s="452"/>
      <c r="S204" s="452"/>
      <c r="T204" s="452"/>
      <c r="U204" s="448"/>
      <c r="V204" s="435"/>
      <c r="W204" s="444"/>
      <c r="X204" s="444"/>
      <c r="Y204" s="416" t="s">
        <v>1342</v>
      </c>
    </row>
    <row r="205" spans="1:25" ht="22.5" customHeight="1" thickTop="1" thickBot="1" x14ac:dyDescent="0.3">
      <c r="A205" s="444" t="s">
        <v>1340</v>
      </c>
      <c r="B205" s="444" t="s">
        <v>1344</v>
      </c>
      <c r="C205" s="436" t="s">
        <v>1357</v>
      </c>
      <c r="D205" s="436" t="s">
        <v>1385</v>
      </c>
      <c r="E205" s="436" t="s">
        <v>1357</v>
      </c>
      <c r="F205" s="436" t="s">
        <v>1357</v>
      </c>
      <c r="G205" s="435" t="s">
        <v>1357</v>
      </c>
      <c r="H205" s="436"/>
      <c r="I205" s="436"/>
      <c r="J205" s="441" t="s">
        <v>1480</v>
      </c>
      <c r="K205" s="452"/>
      <c r="L205" s="452"/>
      <c r="M205" s="452"/>
      <c r="N205" s="452"/>
      <c r="O205" s="452"/>
      <c r="P205" s="452"/>
      <c r="Q205" s="452"/>
      <c r="R205" s="452"/>
      <c r="S205" s="452"/>
      <c r="T205" s="452"/>
      <c r="U205" s="448"/>
      <c r="V205" s="435"/>
      <c r="W205" s="444"/>
      <c r="X205" s="444"/>
      <c r="Y205" s="416" t="s">
        <v>1342</v>
      </c>
    </row>
    <row r="206" spans="1:25" ht="22.5" customHeight="1" thickTop="1" thickBot="1" x14ac:dyDescent="0.3">
      <c r="A206" s="444" t="s">
        <v>1340</v>
      </c>
      <c r="B206" s="444" t="s">
        <v>1344</v>
      </c>
      <c r="C206" s="436" t="s">
        <v>1357</v>
      </c>
      <c r="D206" s="436" t="s">
        <v>1385</v>
      </c>
      <c r="E206" s="436" t="s">
        <v>1357</v>
      </c>
      <c r="F206" s="435" t="s">
        <v>1381</v>
      </c>
      <c r="G206" s="436"/>
      <c r="H206" s="436"/>
      <c r="I206" s="436"/>
      <c r="J206" s="437" t="s">
        <v>1481</v>
      </c>
      <c r="K206" s="451"/>
      <c r="L206" s="451"/>
      <c r="M206" s="451"/>
      <c r="N206" s="451"/>
      <c r="O206" s="451"/>
      <c r="P206" s="451"/>
      <c r="Q206" s="451"/>
      <c r="R206" s="451"/>
      <c r="S206" s="451"/>
      <c r="T206" s="451"/>
      <c r="U206" s="446"/>
      <c r="V206" s="435"/>
      <c r="W206" s="444"/>
      <c r="X206" s="444"/>
      <c r="Y206" s="416" t="s">
        <v>1342</v>
      </c>
    </row>
    <row r="207" spans="1:25" ht="22.5" customHeight="1" thickTop="1" thickBot="1" x14ac:dyDescent="0.3">
      <c r="A207" s="444" t="s">
        <v>1340</v>
      </c>
      <c r="B207" s="444" t="s">
        <v>1344</v>
      </c>
      <c r="C207" s="436" t="s">
        <v>1357</v>
      </c>
      <c r="D207" s="436" t="s">
        <v>1385</v>
      </c>
      <c r="E207" s="436" t="s">
        <v>1357</v>
      </c>
      <c r="F207" s="436" t="s">
        <v>1381</v>
      </c>
      <c r="G207" s="435" t="s">
        <v>1344</v>
      </c>
      <c r="H207" s="436"/>
      <c r="I207" s="436"/>
      <c r="J207" s="441" t="s">
        <v>1482</v>
      </c>
      <c r="K207" s="452"/>
      <c r="L207" s="452"/>
      <c r="M207" s="452"/>
      <c r="N207" s="452"/>
      <c r="O207" s="452"/>
      <c r="P207" s="452"/>
      <c r="Q207" s="452"/>
      <c r="R207" s="452"/>
      <c r="S207" s="452"/>
      <c r="T207" s="452"/>
      <c r="U207" s="448"/>
      <c r="V207" s="435"/>
      <c r="W207" s="444"/>
      <c r="X207" s="444"/>
      <c r="Y207" s="416" t="s">
        <v>1342</v>
      </c>
    </row>
    <row r="208" spans="1:25" ht="22.5" customHeight="1" thickTop="1" thickBot="1" x14ac:dyDescent="0.3">
      <c r="A208" s="444" t="s">
        <v>1340</v>
      </c>
      <c r="B208" s="444" t="s">
        <v>1344</v>
      </c>
      <c r="C208" s="436" t="s">
        <v>1357</v>
      </c>
      <c r="D208" s="436" t="s">
        <v>1385</v>
      </c>
      <c r="E208" s="436" t="s">
        <v>1357</v>
      </c>
      <c r="F208" s="436" t="s">
        <v>1381</v>
      </c>
      <c r="G208" s="435" t="s">
        <v>1357</v>
      </c>
      <c r="H208" s="436"/>
      <c r="I208" s="436"/>
      <c r="J208" s="441" t="s">
        <v>1483</v>
      </c>
      <c r="K208" s="452"/>
      <c r="L208" s="452"/>
      <c r="M208" s="452"/>
      <c r="N208" s="452"/>
      <c r="O208" s="452"/>
      <c r="P208" s="452"/>
      <c r="Q208" s="452"/>
      <c r="R208" s="452"/>
      <c r="S208" s="452"/>
      <c r="T208" s="452"/>
      <c r="U208" s="448"/>
      <c r="V208" s="435"/>
      <c r="W208" s="444"/>
      <c r="X208" s="444"/>
      <c r="Y208" s="416" t="s">
        <v>1342</v>
      </c>
    </row>
    <row r="209" spans="1:25" ht="22.5" customHeight="1" thickTop="1" thickBot="1" x14ac:dyDescent="0.3">
      <c r="A209" s="444" t="s">
        <v>1340</v>
      </c>
      <c r="B209" s="444" t="s">
        <v>1344</v>
      </c>
      <c r="C209" s="436" t="s">
        <v>1357</v>
      </c>
      <c r="D209" s="436" t="s">
        <v>1385</v>
      </c>
      <c r="E209" s="436" t="s">
        <v>1357</v>
      </c>
      <c r="F209" s="435" t="s">
        <v>1385</v>
      </c>
      <c r="G209" s="436"/>
      <c r="H209" s="436"/>
      <c r="I209" s="436"/>
      <c r="J209" s="437" t="s">
        <v>1484</v>
      </c>
      <c r="K209" s="451"/>
      <c r="L209" s="451"/>
      <c r="M209" s="451"/>
      <c r="N209" s="451"/>
      <c r="O209" s="451"/>
      <c r="P209" s="451"/>
      <c r="Q209" s="451"/>
      <c r="R209" s="451"/>
      <c r="S209" s="451"/>
      <c r="T209" s="451"/>
      <c r="U209" s="446"/>
      <c r="V209" s="435"/>
      <c r="W209" s="444"/>
      <c r="X209" s="444"/>
      <c r="Y209" s="416" t="s">
        <v>1342</v>
      </c>
    </row>
    <row r="210" spans="1:25" ht="22.5" customHeight="1" thickTop="1" thickBot="1" x14ac:dyDescent="0.3">
      <c r="A210" s="444" t="s">
        <v>1340</v>
      </c>
      <c r="B210" s="444" t="s">
        <v>1344</v>
      </c>
      <c r="C210" s="436" t="s">
        <v>1357</v>
      </c>
      <c r="D210" s="436" t="s">
        <v>1385</v>
      </c>
      <c r="E210" s="436" t="s">
        <v>1357</v>
      </c>
      <c r="F210" s="436" t="s">
        <v>1385</v>
      </c>
      <c r="G210" s="435" t="s">
        <v>1344</v>
      </c>
      <c r="H210" s="436"/>
      <c r="I210" s="436"/>
      <c r="J210" s="441" t="s">
        <v>1485</v>
      </c>
      <c r="K210" s="452"/>
      <c r="L210" s="452"/>
      <c r="M210" s="452"/>
      <c r="N210" s="452"/>
      <c r="O210" s="452"/>
      <c r="P210" s="452"/>
      <c r="Q210" s="452"/>
      <c r="R210" s="452"/>
      <c r="S210" s="452"/>
      <c r="T210" s="452"/>
      <c r="U210" s="448"/>
      <c r="V210" s="435"/>
      <c r="W210" s="444"/>
      <c r="X210" s="444"/>
      <c r="Y210" s="416" t="s">
        <v>1342</v>
      </c>
    </row>
    <row r="211" spans="1:25" ht="22.5" customHeight="1" thickTop="1" thickBot="1" x14ac:dyDescent="0.3">
      <c r="A211" s="444" t="s">
        <v>1340</v>
      </c>
      <c r="B211" s="444" t="s">
        <v>1344</v>
      </c>
      <c r="C211" s="436" t="s">
        <v>1357</v>
      </c>
      <c r="D211" s="436" t="s">
        <v>1385</v>
      </c>
      <c r="E211" s="436" t="s">
        <v>1357</v>
      </c>
      <c r="F211" s="436" t="s">
        <v>1385</v>
      </c>
      <c r="G211" s="435" t="s">
        <v>1357</v>
      </c>
      <c r="H211" s="436"/>
      <c r="I211" s="436"/>
      <c r="J211" s="441" t="s">
        <v>1486</v>
      </c>
      <c r="K211" s="452"/>
      <c r="L211" s="452"/>
      <c r="M211" s="452"/>
      <c r="N211" s="452"/>
      <c r="O211" s="452"/>
      <c r="P211" s="452"/>
      <c r="Q211" s="452"/>
      <c r="R211" s="452"/>
      <c r="S211" s="452"/>
      <c r="T211" s="452"/>
      <c r="U211" s="448"/>
      <c r="V211" s="435"/>
      <c r="W211" s="444"/>
      <c r="X211" s="444"/>
      <c r="Y211" s="416" t="s">
        <v>1342</v>
      </c>
    </row>
    <row r="212" spans="1:25" s="499" customFormat="1" ht="22.5" customHeight="1" thickTop="1" thickBot="1" x14ac:dyDescent="0.3">
      <c r="A212" s="496" t="s">
        <v>1340</v>
      </c>
      <c r="B212" s="490" t="s">
        <v>1344</v>
      </c>
      <c r="C212" s="490" t="s">
        <v>1357</v>
      </c>
      <c r="D212" s="490" t="s">
        <v>1410</v>
      </c>
      <c r="E212" s="490"/>
      <c r="F212" s="490"/>
      <c r="G212" s="490"/>
      <c r="H212" s="489"/>
      <c r="I212" s="489"/>
      <c r="J212" s="491" t="s">
        <v>1487</v>
      </c>
      <c r="K212" s="497"/>
      <c r="L212" s="497"/>
      <c r="M212" s="497"/>
      <c r="N212" s="497"/>
      <c r="O212" s="497"/>
      <c r="P212" s="497"/>
      <c r="Q212" s="497"/>
      <c r="R212" s="497"/>
      <c r="S212" s="497"/>
      <c r="T212" s="497"/>
      <c r="U212" s="498"/>
      <c r="V212" s="490"/>
      <c r="W212" s="490"/>
      <c r="X212" s="490"/>
      <c r="Y212" s="494" t="s">
        <v>1342</v>
      </c>
    </row>
    <row r="213" spans="1:25" s="499" customFormat="1" ht="22.5" customHeight="1" thickTop="1" thickBot="1" x14ac:dyDescent="0.3">
      <c r="A213" s="496"/>
      <c r="B213" s="496"/>
      <c r="C213" s="490"/>
      <c r="D213" s="490"/>
      <c r="E213" s="490"/>
      <c r="F213" s="490"/>
      <c r="G213" s="490"/>
      <c r="H213" s="489"/>
      <c r="I213" s="489"/>
      <c r="J213" s="491"/>
      <c r="K213" s="497"/>
      <c r="L213" s="497"/>
      <c r="M213" s="497"/>
      <c r="N213" s="497"/>
      <c r="O213" s="497"/>
      <c r="P213" s="497"/>
      <c r="Q213" s="497"/>
      <c r="R213" s="497"/>
      <c r="S213" s="497"/>
      <c r="T213" s="497"/>
      <c r="U213" s="498"/>
      <c r="V213" s="490"/>
      <c r="W213" s="496"/>
      <c r="X213" s="496"/>
      <c r="Y213" s="494"/>
    </row>
    <row r="214" spans="1:25" s="495" customFormat="1" ht="22.5" customHeight="1" thickTop="1" thickBot="1" x14ac:dyDescent="0.3">
      <c r="A214" s="488"/>
      <c r="B214" s="490"/>
      <c r="C214" s="490"/>
      <c r="D214" s="490"/>
      <c r="E214" s="490"/>
      <c r="F214" s="490"/>
      <c r="G214" s="490"/>
      <c r="H214" s="489"/>
      <c r="I214" s="489"/>
      <c r="J214" s="491"/>
      <c r="K214" s="497"/>
      <c r="L214" s="497"/>
      <c r="M214" s="497"/>
      <c r="N214" s="497"/>
      <c r="O214" s="497"/>
      <c r="P214" s="497"/>
      <c r="Q214" s="497"/>
      <c r="R214" s="497"/>
      <c r="S214" s="497"/>
      <c r="T214" s="497"/>
      <c r="U214" s="497"/>
      <c r="V214" s="490"/>
      <c r="W214" s="490"/>
      <c r="X214" s="490"/>
      <c r="Y214" s="494"/>
    </row>
    <row r="215" spans="1:25" s="174" customFormat="1" ht="22.5" customHeight="1" thickTop="1" thickBot="1" x14ac:dyDescent="0.3">
      <c r="A215" s="417" t="s">
        <v>1340</v>
      </c>
      <c r="B215" s="418" t="s">
        <v>1357</v>
      </c>
      <c r="C215" s="418"/>
      <c r="D215" s="418"/>
      <c r="E215" s="418"/>
      <c r="F215" s="418"/>
      <c r="G215" s="418"/>
      <c r="H215" s="419"/>
      <c r="I215" s="419"/>
      <c r="J215" s="420" t="s">
        <v>1516</v>
      </c>
      <c r="K215" s="421"/>
      <c r="L215" s="421"/>
      <c r="M215" s="421"/>
      <c r="N215" s="421"/>
      <c r="O215" s="421"/>
      <c r="P215" s="421"/>
      <c r="Q215" s="421"/>
      <c r="R215" s="421"/>
      <c r="S215" s="421"/>
      <c r="T215" s="421"/>
      <c r="U215" s="422"/>
      <c r="V215" s="417"/>
      <c r="W215" s="417" t="s">
        <v>1517</v>
      </c>
      <c r="X215" s="417"/>
      <c r="Y215" s="416" t="s">
        <v>1342</v>
      </c>
    </row>
    <row r="216" spans="1:25" s="174" customFormat="1" ht="22.5" customHeight="1" thickTop="1" thickBot="1" x14ac:dyDescent="0.3">
      <c r="A216" s="423" t="s">
        <v>1340</v>
      </c>
      <c r="B216" s="424" t="s">
        <v>1357</v>
      </c>
      <c r="C216" s="424" t="s">
        <v>1344</v>
      </c>
      <c r="D216" s="424"/>
      <c r="E216" s="424"/>
      <c r="F216" s="424"/>
      <c r="G216" s="424"/>
      <c r="H216" s="425"/>
      <c r="I216" s="425"/>
      <c r="J216" s="426" t="s">
        <v>1518</v>
      </c>
      <c r="K216" s="427"/>
      <c r="L216" s="427"/>
      <c r="M216" s="427"/>
      <c r="N216" s="427"/>
      <c r="O216" s="427"/>
      <c r="P216" s="427"/>
      <c r="Q216" s="427"/>
      <c r="R216" s="427"/>
      <c r="S216" s="427"/>
      <c r="T216" s="427"/>
      <c r="U216" s="428"/>
      <c r="V216" s="424"/>
      <c r="W216" s="423" t="s">
        <v>1519</v>
      </c>
      <c r="X216" s="424"/>
      <c r="Y216" s="416" t="s">
        <v>1342</v>
      </c>
    </row>
    <row r="217" spans="1:25" s="174" customFormat="1" ht="22.5" customHeight="1" thickTop="1" thickBot="1" x14ac:dyDescent="0.3">
      <c r="A217" s="429" t="s">
        <v>1340</v>
      </c>
      <c r="B217" s="430" t="s">
        <v>1357</v>
      </c>
      <c r="C217" s="430" t="s">
        <v>1344</v>
      </c>
      <c r="D217" s="430" t="s">
        <v>1344</v>
      </c>
      <c r="E217" s="430"/>
      <c r="F217" s="430"/>
      <c r="G217" s="430"/>
      <c r="H217" s="431"/>
      <c r="I217" s="431"/>
      <c r="J217" s="432" t="s">
        <v>1520</v>
      </c>
      <c r="K217" s="433"/>
      <c r="L217" s="433"/>
      <c r="M217" s="433"/>
      <c r="N217" s="433"/>
      <c r="O217" s="433"/>
      <c r="P217" s="433"/>
      <c r="Q217" s="433"/>
      <c r="R217" s="433"/>
      <c r="S217" s="433"/>
      <c r="T217" s="433"/>
      <c r="U217" s="434"/>
      <c r="V217" s="430"/>
      <c r="W217" s="429" t="s">
        <v>1521</v>
      </c>
      <c r="X217" s="429"/>
      <c r="Y217" s="416" t="s">
        <v>1342</v>
      </c>
    </row>
    <row r="218" spans="1:25" s="174" customFormat="1" ht="22.5" customHeight="1" thickTop="1" thickBot="1" x14ac:dyDescent="0.3">
      <c r="A218" s="440" t="s">
        <v>1340</v>
      </c>
      <c r="B218" s="435" t="s">
        <v>1357</v>
      </c>
      <c r="C218" s="435" t="s">
        <v>1344</v>
      </c>
      <c r="D218" s="435" t="s">
        <v>1344</v>
      </c>
      <c r="E218" s="435" t="s">
        <v>1344</v>
      </c>
      <c r="F218" s="435"/>
      <c r="G218" s="435"/>
      <c r="H218" s="436"/>
      <c r="I218" s="436"/>
      <c r="J218" s="437" t="s">
        <v>1522</v>
      </c>
      <c r="K218" s="438"/>
      <c r="L218" s="438"/>
      <c r="M218" s="438"/>
      <c r="N218" s="438"/>
      <c r="O218" s="438"/>
      <c r="P218" s="438"/>
      <c r="Q218" s="438"/>
      <c r="R218" s="438"/>
      <c r="S218" s="438"/>
      <c r="T218" s="438"/>
      <c r="U218" s="439"/>
      <c r="V218" s="435"/>
      <c r="W218" s="440" t="s">
        <v>1523</v>
      </c>
      <c r="X218" s="440"/>
      <c r="Y218" s="416" t="s">
        <v>1342</v>
      </c>
    </row>
    <row r="219" spans="1:25" ht="22.5" customHeight="1" thickTop="1" thickBot="1" x14ac:dyDescent="0.3">
      <c r="A219" s="444" t="s">
        <v>1340</v>
      </c>
      <c r="B219" s="436" t="s">
        <v>1357</v>
      </c>
      <c r="C219" s="436" t="s">
        <v>1344</v>
      </c>
      <c r="D219" s="436" t="s">
        <v>1344</v>
      </c>
      <c r="E219" s="436" t="s">
        <v>1344</v>
      </c>
      <c r="F219" s="435" t="s">
        <v>1344</v>
      </c>
      <c r="G219" s="436"/>
      <c r="H219" s="436"/>
      <c r="I219" s="436"/>
      <c r="J219" s="441" t="s">
        <v>1524</v>
      </c>
      <c r="K219" s="442"/>
      <c r="L219" s="442"/>
      <c r="M219" s="442"/>
      <c r="N219" s="442"/>
      <c r="O219" s="442"/>
      <c r="P219" s="442"/>
      <c r="Q219" s="442"/>
      <c r="R219" s="442"/>
      <c r="S219" s="442"/>
      <c r="T219" s="442"/>
      <c r="U219" s="443"/>
      <c r="V219" s="435"/>
      <c r="W219" s="444" t="s">
        <v>1525</v>
      </c>
      <c r="X219" s="444"/>
      <c r="Y219" s="416" t="s">
        <v>1342</v>
      </c>
    </row>
    <row r="220" spans="1:25" ht="22.5" customHeight="1" thickTop="1" thickBot="1" x14ac:dyDescent="0.3">
      <c r="A220" s="444" t="s">
        <v>1340</v>
      </c>
      <c r="B220" s="436" t="s">
        <v>1357</v>
      </c>
      <c r="C220" s="436" t="s">
        <v>1344</v>
      </c>
      <c r="D220" s="436" t="s">
        <v>1344</v>
      </c>
      <c r="E220" s="436" t="s">
        <v>1344</v>
      </c>
      <c r="F220" s="435" t="s">
        <v>1357</v>
      </c>
      <c r="G220" s="436"/>
      <c r="H220" s="436"/>
      <c r="I220" s="436"/>
      <c r="J220" s="441" t="s">
        <v>1526</v>
      </c>
      <c r="K220" s="442"/>
      <c r="L220" s="442"/>
      <c r="M220" s="442"/>
      <c r="N220" s="442"/>
      <c r="O220" s="442"/>
      <c r="P220" s="442"/>
      <c r="Q220" s="442"/>
      <c r="R220" s="442"/>
      <c r="S220" s="442"/>
      <c r="T220" s="442"/>
      <c r="U220" s="443"/>
      <c r="V220" s="435"/>
      <c r="W220" s="444" t="s">
        <v>1527</v>
      </c>
      <c r="X220" s="444"/>
      <c r="Y220" s="416" t="s">
        <v>1342</v>
      </c>
    </row>
    <row r="221" spans="1:25" ht="22.5" customHeight="1" thickTop="1" thickBot="1" x14ac:dyDescent="0.3">
      <c r="A221" s="444" t="s">
        <v>1340</v>
      </c>
      <c r="B221" s="436" t="s">
        <v>1357</v>
      </c>
      <c r="C221" s="436" t="s">
        <v>1344</v>
      </c>
      <c r="D221" s="436" t="s">
        <v>1344</v>
      </c>
      <c r="E221" s="436" t="s">
        <v>1344</v>
      </c>
      <c r="F221" s="435" t="s">
        <v>1381</v>
      </c>
      <c r="G221" s="436"/>
      <c r="H221" s="436"/>
      <c r="I221" s="436"/>
      <c r="J221" s="441" t="s">
        <v>1528</v>
      </c>
      <c r="K221" s="442"/>
      <c r="L221" s="442"/>
      <c r="M221" s="442"/>
      <c r="N221" s="442"/>
      <c r="O221" s="442"/>
      <c r="P221" s="442"/>
      <c r="Q221" s="442"/>
      <c r="R221" s="442"/>
      <c r="S221" s="442"/>
      <c r="T221" s="442"/>
      <c r="U221" s="443"/>
      <c r="V221" s="435"/>
      <c r="W221" s="444" t="s">
        <v>1529</v>
      </c>
      <c r="X221" s="444"/>
      <c r="Y221" s="416" t="s">
        <v>1342</v>
      </c>
    </row>
    <row r="222" spans="1:25" ht="22.5" customHeight="1" thickTop="1" thickBot="1" x14ac:dyDescent="0.3">
      <c r="A222" s="444" t="s">
        <v>1340</v>
      </c>
      <c r="B222" s="436" t="s">
        <v>1357</v>
      </c>
      <c r="C222" s="436" t="s">
        <v>1344</v>
      </c>
      <c r="D222" s="436" t="s">
        <v>1344</v>
      </c>
      <c r="E222" s="436" t="s">
        <v>1344</v>
      </c>
      <c r="F222" s="436" t="s">
        <v>1381</v>
      </c>
      <c r="G222" s="435" t="s">
        <v>1344</v>
      </c>
      <c r="H222" s="436"/>
      <c r="I222" s="436"/>
      <c r="J222" s="441" t="s">
        <v>1530</v>
      </c>
      <c r="K222" s="438"/>
      <c r="L222" s="438"/>
      <c r="M222" s="438"/>
      <c r="N222" s="438"/>
      <c r="O222" s="438"/>
      <c r="P222" s="438"/>
      <c r="Q222" s="438"/>
      <c r="R222" s="438"/>
      <c r="S222" s="438"/>
      <c r="T222" s="438"/>
      <c r="U222" s="439"/>
      <c r="V222" s="435"/>
      <c r="W222" s="444" t="s">
        <v>1531</v>
      </c>
      <c r="X222" s="444"/>
      <c r="Y222" s="416" t="s">
        <v>1342</v>
      </c>
    </row>
    <row r="223" spans="1:25" s="174" customFormat="1" ht="22.5" customHeight="1" thickTop="1" thickBot="1" x14ac:dyDescent="0.3">
      <c r="A223" s="440" t="s">
        <v>1340</v>
      </c>
      <c r="B223" s="435" t="s">
        <v>1357</v>
      </c>
      <c r="C223" s="435" t="s">
        <v>1344</v>
      </c>
      <c r="D223" s="435" t="s">
        <v>1344</v>
      </c>
      <c r="E223" s="435" t="s">
        <v>1357</v>
      </c>
      <c r="F223" s="435"/>
      <c r="G223" s="435"/>
      <c r="H223" s="436"/>
      <c r="I223" s="436"/>
      <c r="J223" s="437" t="s">
        <v>1532</v>
      </c>
      <c r="K223" s="438"/>
      <c r="L223" s="438"/>
      <c r="M223" s="438"/>
      <c r="N223" s="438"/>
      <c r="O223" s="438"/>
      <c r="P223" s="438"/>
      <c r="Q223" s="438"/>
      <c r="R223" s="438"/>
      <c r="S223" s="438"/>
      <c r="T223" s="438"/>
      <c r="U223" s="439"/>
      <c r="V223" s="435"/>
      <c r="W223" s="440" t="s">
        <v>1533</v>
      </c>
      <c r="X223" s="440"/>
      <c r="Y223" s="416" t="s">
        <v>1342</v>
      </c>
    </row>
    <row r="224" spans="1:25" ht="22.5" customHeight="1" thickTop="1" thickBot="1" x14ac:dyDescent="0.3">
      <c r="A224" s="444" t="s">
        <v>1340</v>
      </c>
      <c r="B224" s="436" t="s">
        <v>1357</v>
      </c>
      <c r="C224" s="436" t="s">
        <v>1344</v>
      </c>
      <c r="D224" s="436" t="s">
        <v>1344</v>
      </c>
      <c r="E224" s="436" t="s">
        <v>1357</v>
      </c>
      <c r="F224" s="435" t="s">
        <v>1344</v>
      </c>
      <c r="G224" s="436"/>
      <c r="H224" s="436"/>
      <c r="I224" s="436"/>
      <c r="J224" s="441" t="s">
        <v>1534</v>
      </c>
      <c r="K224" s="442"/>
      <c r="L224" s="442"/>
      <c r="M224" s="442"/>
      <c r="N224" s="442"/>
      <c r="O224" s="442"/>
      <c r="P224" s="442"/>
      <c r="Q224" s="442"/>
      <c r="R224" s="442"/>
      <c r="S224" s="442"/>
      <c r="T224" s="442"/>
      <c r="U224" s="443"/>
      <c r="V224" s="435"/>
      <c r="W224" s="444" t="s">
        <v>1535</v>
      </c>
      <c r="X224" s="444"/>
      <c r="Y224" s="416" t="s">
        <v>1342</v>
      </c>
    </row>
    <row r="225" spans="1:25" s="499" customFormat="1" ht="22.5" customHeight="1" thickTop="1" thickBot="1" x14ac:dyDescent="0.3">
      <c r="A225" s="496" t="s">
        <v>1340</v>
      </c>
      <c r="B225" s="490" t="s">
        <v>1357</v>
      </c>
      <c r="C225" s="490" t="s">
        <v>1357</v>
      </c>
      <c r="D225" s="490"/>
      <c r="E225" s="490"/>
      <c r="F225" s="490"/>
      <c r="G225" s="490"/>
      <c r="H225" s="489"/>
      <c r="I225" s="489"/>
      <c r="J225" s="491" t="s">
        <v>1536</v>
      </c>
      <c r="K225" s="497"/>
      <c r="L225" s="497"/>
      <c r="M225" s="497"/>
      <c r="N225" s="497"/>
      <c r="O225" s="497"/>
      <c r="P225" s="497"/>
      <c r="Q225" s="497"/>
      <c r="R225" s="497"/>
      <c r="S225" s="497"/>
      <c r="T225" s="497"/>
      <c r="U225" s="498"/>
      <c r="V225" s="490"/>
      <c r="W225" s="490" t="s">
        <v>1537</v>
      </c>
      <c r="X225" s="490"/>
      <c r="Y225" s="494" t="s">
        <v>1342</v>
      </c>
    </row>
    <row r="226" spans="1:25" s="499" customFormat="1" ht="22.5" customHeight="1" thickTop="1" thickBot="1" x14ac:dyDescent="0.3">
      <c r="A226" s="496"/>
      <c r="B226" s="490"/>
      <c r="C226" s="490"/>
      <c r="D226" s="490"/>
      <c r="E226" s="490"/>
      <c r="F226" s="490"/>
      <c r="G226" s="490"/>
      <c r="H226" s="489"/>
      <c r="I226" s="489"/>
      <c r="J226" s="491"/>
      <c r="K226" s="497"/>
      <c r="L226" s="497"/>
      <c r="M226" s="497"/>
      <c r="N226" s="497"/>
      <c r="O226" s="497"/>
      <c r="P226" s="497"/>
      <c r="Q226" s="497"/>
      <c r="R226" s="497"/>
      <c r="S226" s="497"/>
      <c r="T226" s="497"/>
      <c r="U226" s="498"/>
      <c r="V226" s="490"/>
      <c r="W226" s="496"/>
      <c r="X226" s="496"/>
      <c r="Y226" s="494"/>
    </row>
    <row r="227" spans="1:25" s="499" customFormat="1" ht="22.5" customHeight="1" thickTop="1" thickBot="1" x14ac:dyDescent="0.3">
      <c r="A227" s="496"/>
      <c r="B227" s="490"/>
      <c r="C227" s="490"/>
      <c r="D227" s="490"/>
      <c r="E227" s="490"/>
      <c r="F227" s="490"/>
      <c r="G227" s="490"/>
      <c r="H227" s="489"/>
      <c r="I227" s="489"/>
      <c r="J227" s="491"/>
      <c r="K227" s="497"/>
      <c r="L227" s="497"/>
      <c r="M227" s="497"/>
      <c r="N227" s="497"/>
      <c r="O227" s="497"/>
      <c r="P227" s="497"/>
      <c r="Q227" s="497"/>
      <c r="R227" s="497"/>
      <c r="S227" s="497"/>
      <c r="T227" s="497"/>
      <c r="U227" s="498"/>
      <c r="V227" s="490"/>
      <c r="W227" s="496"/>
      <c r="X227" s="496"/>
      <c r="Y227" s="494"/>
    </row>
    <row r="228" spans="1:25" s="499" customFormat="1" ht="22.5" customHeight="1" thickTop="1" thickBot="1" x14ac:dyDescent="0.3">
      <c r="A228" s="496"/>
      <c r="B228" s="490"/>
      <c r="C228" s="490"/>
      <c r="D228" s="490"/>
      <c r="E228" s="490"/>
      <c r="F228" s="490"/>
      <c r="G228" s="490"/>
      <c r="H228" s="489"/>
      <c r="I228" s="489"/>
      <c r="J228" s="491"/>
      <c r="K228" s="497"/>
      <c r="L228" s="497"/>
      <c r="M228" s="497"/>
      <c r="N228" s="497"/>
      <c r="O228" s="497"/>
      <c r="P228" s="497"/>
      <c r="Q228" s="497"/>
      <c r="R228" s="497"/>
      <c r="S228" s="497"/>
      <c r="T228" s="497"/>
      <c r="U228" s="498"/>
      <c r="V228" s="496"/>
      <c r="W228" s="496"/>
      <c r="X228" s="496"/>
      <c r="Y228" s="494"/>
    </row>
    <row r="229" spans="1:25" s="174" customFormat="1" ht="22.5" customHeight="1" thickTop="1" thickBot="1" x14ac:dyDescent="0.3">
      <c r="A229" s="423" t="s">
        <v>1340</v>
      </c>
      <c r="B229" s="424" t="s">
        <v>1357</v>
      </c>
      <c r="C229" s="424" t="s">
        <v>1381</v>
      </c>
      <c r="D229" s="424"/>
      <c r="E229" s="424"/>
      <c r="F229" s="424"/>
      <c r="G229" s="424"/>
      <c r="H229" s="425"/>
      <c r="I229" s="425"/>
      <c r="J229" s="426" t="s">
        <v>1542</v>
      </c>
      <c r="K229" s="455"/>
      <c r="L229" s="455"/>
      <c r="M229" s="455"/>
      <c r="N229" s="455"/>
      <c r="O229" s="455"/>
      <c r="P229" s="455"/>
      <c r="Q229" s="455"/>
      <c r="R229" s="455"/>
      <c r="S229" s="455"/>
      <c r="T229" s="455"/>
      <c r="U229" s="428"/>
      <c r="V229" s="424"/>
      <c r="W229" s="424" t="s">
        <v>1543</v>
      </c>
      <c r="X229" s="424"/>
      <c r="Y229" s="416" t="s">
        <v>1342</v>
      </c>
    </row>
    <row r="230" spans="1:25" s="174" customFormat="1" ht="22.5" customHeight="1" thickTop="1" thickBot="1" x14ac:dyDescent="0.3">
      <c r="A230" s="430" t="s">
        <v>1340</v>
      </c>
      <c r="B230" s="430" t="s">
        <v>1357</v>
      </c>
      <c r="C230" s="430" t="s">
        <v>1381</v>
      </c>
      <c r="D230" s="430" t="s">
        <v>1344</v>
      </c>
      <c r="E230" s="430"/>
      <c r="F230" s="430"/>
      <c r="G230" s="430"/>
      <c r="H230" s="431"/>
      <c r="I230" s="431"/>
      <c r="J230" s="432" t="s">
        <v>1544</v>
      </c>
      <c r="K230" s="450"/>
      <c r="L230" s="450"/>
      <c r="M230" s="450"/>
      <c r="N230" s="450"/>
      <c r="O230" s="450"/>
      <c r="P230" s="450"/>
      <c r="Q230" s="450"/>
      <c r="R230" s="450"/>
      <c r="S230" s="450"/>
      <c r="T230" s="450"/>
      <c r="U230" s="434"/>
      <c r="V230" s="430"/>
      <c r="W230" s="429" t="s">
        <v>1545</v>
      </c>
      <c r="X230" s="429" t="s">
        <v>1546</v>
      </c>
      <c r="Y230" s="416" t="s">
        <v>1342</v>
      </c>
    </row>
    <row r="231" spans="1:25" s="174" customFormat="1" ht="22.5" customHeight="1" thickTop="1" thickBot="1" x14ac:dyDescent="0.3">
      <c r="A231" s="440" t="s">
        <v>1340</v>
      </c>
      <c r="B231" s="435" t="s">
        <v>1357</v>
      </c>
      <c r="C231" s="435" t="s">
        <v>1381</v>
      </c>
      <c r="D231" s="435" t="s">
        <v>1344</v>
      </c>
      <c r="E231" s="435" t="s">
        <v>1344</v>
      </c>
      <c r="F231" s="435"/>
      <c r="G231" s="435"/>
      <c r="H231" s="436"/>
      <c r="I231" s="436"/>
      <c r="J231" s="437" t="s">
        <v>1547</v>
      </c>
      <c r="K231" s="453"/>
      <c r="L231" s="453"/>
      <c r="M231" s="453"/>
      <c r="N231" s="453"/>
      <c r="O231" s="453"/>
      <c r="P231" s="453"/>
      <c r="Q231" s="453"/>
      <c r="R231" s="453"/>
      <c r="S231" s="453"/>
      <c r="T231" s="453"/>
      <c r="U231" s="439"/>
      <c r="V231" s="440"/>
      <c r="W231" s="440" t="s">
        <v>1548</v>
      </c>
      <c r="X231" s="440" t="s">
        <v>1549</v>
      </c>
      <c r="Y231" s="416" t="s">
        <v>1342</v>
      </c>
    </row>
    <row r="232" spans="1:25" s="174" customFormat="1" ht="22.5" customHeight="1" thickTop="1" thickBot="1" x14ac:dyDescent="0.3">
      <c r="A232" s="440" t="s">
        <v>1340</v>
      </c>
      <c r="B232" s="435" t="s">
        <v>1357</v>
      </c>
      <c r="C232" s="435" t="s">
        <v>1381</v>
      </c>
      <c r="D232" s="435" t="s">
        <v>1344</v>
      </c>
      <c r="E232" s="435" t="s">
        <v>1357</v>
      </c>
      <c r="F232" s="435"/>
      <c r="G232" s="435"/>
      <c r="H232" s="436"/>
      <c r="I232" s="436"/>
      <c r="J232" s="437" t="s">
        <v>1550</v>
      </c>
      <c r="K232" s="453"/>
      <c r="L232" s="453"/>
      <c r="M232" s="453"/>
      <c r="N232" s="453"/>
      <c r="O232" s="453"/>
      <c r="P232" s="453"/>
      <c r="Q232" s="453"/>
      <c r="R232" s="453"/>
      <c r="S232" s="453"/>
      <c r="T232" s="453"/>
      <c r="U232" s="439"/>
      <c r="V232" s="435"/>
      <c r="W232" s="440" t="s">
        <v>1551</v>
      </c>
      <c r="X232" s="440"/>
      <c r="Y232" s="416" t="s">
        <v>1342</v>
      </c>
    </row>
    <row r="233" spans="1:25" s="174" customFormat="1" ht="22.5" customHeight="1" thickTop="1" thickBot="1" x14ac:dyDescent="0.3">
      <c r="A233" s="429" t="s">
        <v>1340</v>
      </c>
      <c r="B233" s="430" t="s">
        <v>1357</v>
      </c>
      <c r="C233" s="430" t="s">
        <v>1381</v>
      </c>
      <c r="D233" s="430" t="s">
        <v>1357</v>
      </c>
      <c r="E233" s="430"/>
      <c r="F233" s="430"/>
      <c r="G233" s="430"/>
      <c r="H233" s="431"/>
      <c r="I233" s="431"/>
      <c r="J233" s="432" t="s">
        <v>1552</v>
      </c>
      <c r="K233" s="450"/>
      <c r="L233" s="450"/>
      <c r="M233" s="450"/>
      <c r="N233" s="450"/>
      <c r="O233" s="450"/>
      <c r="P233" s="450"/>
      <c r="Q233" s="450"/>
      <c r="R233" s="450"/>
      <c r="S233" s="450"/>
      <c r="T233" s="450"/>
      <c r="U233" s="434"/>
      <c r="V233" s="430"/>
      <c r="W233" s="429" t="s">
        <v>1553</v>
      </c>
      <c r="X233" s="429"/>
      <c r="Y233" s="416" t="s">
        <v>1342</v>
      </c>
    </row>
    <row r="234" spans="1:25" s="174" customFormat="1" ht="22.5" customHeight="1" thickTop="1" thickBot="1" x14ac:dyDescent="0.3">
      <c r="A234" s="429" t="s">
        <v>1340</v>
      </c>
      <c r="B234" s="430" t="s">
        <v>1357</v>
      </c>
      <c r="C234" s="430" t="s">
        <v>1381</v>
      </c>
      <c r="D234" s="430" t="s">
        <v>1381</v>
      </c>
      <c r="E234" s="430"/>
      <c r="F234" s="430"/>
      <c r="G234" s="430"/>
      <c r="H234" s="431"/>
      <c r="I234" s="431"/>
      <c r="J234" s="432" t="s">
        <v>1554</v>
      </c>
      <c r="K234" s="450"/>
      <c r="L234" s="450"/>
      <c r="M234" s="450"/>
      <c r="N234" s="450"/>
      <c r="O234" s="450"/>
      <c r="P234" s="450"/>
      <c r="Q234" s="450"/>
      <c r="R234" s="450"/>
      <c r="S234" s="450"/>
      <c r="T234" s="450"/>
      <c r="U234" s="434"/>
      <c r="V234" s="430"/>
      <c r="W234" s="429" t="s">
        <v>1555</v>
      </c>
      <c r="X234" s="429" t="s">
        <v>1556</v>
      </c>
      <c r="Y234" s="416" t="s">
        <v>1342</v>
      </c>
    </row>
    <row r="235" spans="1:25" s="174" customFormat="1" ht="22.5" customHeight="1" thickTop="1" thickBot="1" x14ac:dyDescent="0.3">
      <c r="A235" s="423" t="s">
        <v>1340</v>
      </c>
      <c r="B235" s="424" t="s">
        <v>1357</v>
      </c>
      <c r="C235" s="424" t="s">
        <v>1385</v>
      </c>
      <c r="D235" s="424"/>
      <c r="E235" s="424"/>
      <c r="F235" s="424"/>
      <c r="G235" s="424"/>
      <c r="H235" s="425"/>
      <c r="I235" s="425"/>
      <c r="J235" s="426" t="s">
        <v>1557</v>
      </c>
      <c r="K235" s="455"/>
      <c r="L235" s="455"/>
      <c r="M235" s="455"/>
      <c r="N235" s="455"/>
      <c r="O235" s="455"/>
      <c r="P235" s="455"/>
      <c r="Q235" s="455"/>
      <c r="R235" s="455"/>
      <c r="S235" s="455"/>
      <c r="T235" s="455"/>
      <c r="U235" s="428"/>
      <c r="V235" s="424"/>
      <c r="W235" s="424" t="s">
        <v>1558</v>
      </c>
      <c r="X235" s="424"/>
      <c r="Y235" s="416" t="s">
        <v>1342</v>
      </c>
    </row>
    <row r="236" spans="1:25" s="174" customFormat="1" ht="22.5" customHeight="1" thickTop="1" thickBot="1" x14ac:dyDescent="0.3">
      <c r="A236" s="429" t="s">
        <v>1340</v>
      </c>
      <c r="B236" s="430" t="s">
        <v>1357</v>
      </c>
      <c r="C236" s="430" t="s">
        <v>1385</v>
      </c>
      <c r="D236" s="430" t="s">
        <v>1344</v>
      </c>
      <c r="E236" s="430"/>
      <c r="F236" s="430"/>
      <c r="G236" s="430"/>
      <c r="H236" s="431"/>
      <c r="I236" s="431"/>
      <c r="J236" s="432" t="s">
        <v>1559</v>
      </c>
      <c r="K236" s="450"/>
      <c r="L236" s="450"/>
      <c r="M236" s="450"/>
      <c r="N236" s="450"/>
      <c r="O236" s="450"/>
      <c r="P236" s="450"/>
      <c r="Q236" s="450"/>
      <c r="R236" s="450"/>
      <c r="S236" s="450"/>
      <c r="T236" s="450"/>
      <c r="U236" s="434"/>
      <c r="V236" s="430"/>
      <c r="W236" s="429" t="s">
        <v>1560</v>
      </c>
      <c r="X236" s="429" t="s">
        <v>1561</v>
      </c>
      <c r="Y236" s="416" t="s">
        <v>1342</v>
      </c>
    </row>
    <row r="237" spans="1:25" s="174" customFormat="1" ht="22.5" customHeight="1" thickTop="1" thickBot="1" x14ac:dyDescent="0.3">
      <c r="A237" s="440" t="s">
        <v>1340</v>
      </c>
      <c r="B237" s="435" t="s">
        <v>1357</v>
      </c>
      <c r="C237" s="435" t="s">
        <v>1385</v>
      </c>
      <c r="D237" s="435" t="s">
        <v>1344</v>
      </c>
      <c r="E237" s="435" t="s">
        <v>1344</v>
      </c>
      <c r="F237" s="435"/>
      <c r="G237" s="435"/>
      <c r="H237" s="436"/>
      <c r="I237" s="436"/>
      <c r="J237" s="437" t="s">
        <v>1562</v>
      </c>
      <c r="K237" s="453"/>
      <c r="L237" s="453"/>
      <c r="M237" s="453"/>
      <c r="N237" s="453"/>
      <c r="O237" s="453"/>
      <c r="P237" s="453"/>
      <c r="Q237" s="453"/>
      <c r="R237" s="453"/>
      <c r="S237" s="453"/>
      <c r="T237" s="453"/>
      <c r="U237" s="439"/>
      <c r="V237" s="440"/>
      <c r="W237" s="440" t="s">
        <v>1563</v>
      </c>
      <c r="X237" s="440" t="s">
        <v>1549</v>
      </c>
      <c r="Y237" s="416" t="s">
        <v>1342</v>
      </c>
    </row>
    <row r="238" spans="1:25" ht="22.5" customHeight="1" thickTop="1" thickBot="1" x14ac:dyDescent="0.3">
      <c r="A238" s="444" t="s">
        <v>1340</v>
      </c>
      <c r="B238" s="436" t="s">
        <v>1357</v>
      </c>
      <c r="C238" s="436" t="s">
        <v>1385</v>
      </c>
      <c r="D238" s="436" t="s">
        <v>1344</v>
      </c>
      <c r="E238" s="436" t="s">
        <v>1344</v>
      </c>
      <c r="F238" s="435" t="s">
        <v>1344</v>
      </c>
      <c r="G238" s="436"/>
      <c r="H238" s="436"/>
      <c r="I238" s="436"/>
      <c r="J238" s="441" t="s">
        <v>1564</v>
      </c>
      <c r="K238" s="454"/>
      <c r="L238" s="454"/>
      <c r="M238" s="454"/>
      <c r="N238" s="454"/>
      <c r="O238" s="454"/>
      <c r="P238" s="454"/>
      <c r="Q238" s="454"/>
      <c r="R238" s="454"/>
      <c r="S238" s="454"/>
      <c r="T238" s="454"/>
      <c r="U238" s="443"/>
      <c r="V238" s="436"/>
      <c r="W238" s="444" t="s">
        <v>1565</v>
      </c>
      <c r="X238" s="444"/>
      <c r="Y238" s="416" t="s">
        <v>1342</v>
      </c>
    </row>
    <row r="239" spans="1:25" ht="22.5" customHeight="1" thickTop="1" thickBot="1" x14ac:dyDescent="0.3">
      <c r="A239" s="444" t="s">
        <v>1340</v>
      </c>
      <c r="B239" s="436" t="s">
        <v>1357</v>
      </c>
      <c r="C239" s="436" t="s">
        <v>1385</v>
      </c>
      <c r="D239" s="436" t="s">
        <v>1344</v>
      </c>
      <c r="E239" s="436" t="s">
        <v>1344</v>
      </c>
      <c r="F239" s="435" t="s">
        <v>1357</v>
      </c>
      <c r="G239" s="436"/>
      <c r="H239" s="436"/>
      <c r="I239" s="436"/>
      <c r="J239" s="441" t="s">
        <v>1566</v>
      </c>
      <c r="K239" s="454"/>
      <c r="L239" s="454"/>
      <c r="M239" s="454"/>
      <c r="N239" s="454"/>
      <c r="O239" s="454"/>
      <c r="P239" s="454"/>
      <c r="Q239" s="454"/>
      <c r="R239" s="454"/>
      <c r="S239" s="454"/>
      <c r="T239" s="454"/>
      <c r="U239" s="443"/>
      <c r="V239" s="444"/>
      <c r="W239" s="444" t="s">
        <v>1567</v>
      </c>
      <c r="X239" s="444"/>
      <c r="Y239" s="416" t="s">
        <v>1342</v>
      </c>
    </row>
    <row r="240" spans="1:25" s="174" customFormat="1" ht="22.5" customHeight="1" thickTop="1" thickBot="1" x14ac:dyDescent="0.3">
      <c r="A240" s="440" t="s">
        <v>1340</v>
      </c>
      <c r="B240" s="435" t="s">
        <v>1357</v>
      </c>
      <c r="C240" s="435" t="s">
        <v>1385</v>
      </c>
      <c r="D240" s="435" t="s">
        <v>1344</v>
      </c>
      <c r="E240" s="435" t="s">
        <v>1357</v>
      </c>
      <c r="F240" s="435"/>
      <c r="G240" s="435"/>
      <c r="H240" s="436"/>
      <c r="I240" s="436"/>
      <c r="J240" s="437" t="s">
        <v>1568</v>
      </c>
      <c r="K240" s="453"/>
      <c r="L240" s="453"/>
      <c r="M240" s="453"/>
      <c r="N240" s="453"/>
      <c r="O240" s="453"/>
      <c r="P240" s="453"/>
      <c r="Q240" s="453"/>
      <c r="R240" s="453"/>
      <c r="S240" s="453"/>
      <c r="T240" s="453"/>
      <c r="U240" s="439"/>
      <c r="V240" s="440"/>
      <c r="W240" s="440" t="s">
        <v>1569</v>
      </c>
      <c r="X240" s="440"/>
      <c r="Y240" s="416" t="s">
        <v>1342</v>
      </c>
    </row>
    <row r="241" spans="1:25" ht="22.5" customHeight="1" thickTop="1" thickBot="1" x14ac:dyDescent="0.3">
      <c r="A241" s="444" t="s">
        <v>1340</v>
      </c>
      <c r="B241" s="436" t="s">
        <v>1357</v>
      </c>
      <c r="C241" s="436" t="s">
        <v>1385</v>
      </c>
      <c r="D241" s="436" t="s">
        <v>1344</v>
      </c>
      <c r="E241" s="436" t="s">
        <v>1357</v>
      </c>
      <c r="F241" s="435" t="s">
        <v>1344</v>
      </c>
      <c r="G241" s="436"/>
      <c r="H241" s="436"/>
      <c r="I241" s="436"/>
      <c r="J241" s="441" t="s">
        <v>1570</v>
      </c>
      <c r="K241" s="454"/>
      <c r="L241" s="454"/>
      <c r="M241" s="454"/>
      <c r="N241" s="454"/>
      <c r="O241" s="454"/>
      <c r="P241" s="454"/>
      <c r="Q241" s="454"/>
      <c r="R241" s="454"/>
      <c r="S241" s="454"/>
      <c r="T241" s="454"/>
      <c r="U241" s="443"/>
      <c r="V241" s="444"/>
      <c r="W241" s="444" t="s">
        <v>1571</v>
      </c>
      <c r="X241" s="444"/>
      <c r="Y241" s="416" t="s">
        <v>1342</v>
      </c>
    </row>
    <row r="242" spans="1:25" ht="22.5" customHeight="1" thickTop="1" thickBot="1" x14ac:dyDescent="0.3">
      <c r="A242" s="444" t="s">
        <v>1340</v>
      </c>
      <c r="B242" s="436" t="s">
        <v>1357</v>
      </c>
      <c r="C242" s="436" t="s">
        <v>1385</v>
      </c>
      <c r="D242" s="436" t="s">
        <v>1344</v>
      </c>
      <c r="E242" s="436" t="s">
        <v>1357</v>
      </c>
      <c r="F242" s="435" t="s">
        <v>1357</v>
      </c>
      <c r="G242" s="436"/>
      <c r="H242" s="436"/>
      <c r="I242" s="436"/>
      <c r="J242" s="441" t="s">
        <v>1572</v>
      </c>
      <c r="K242" s="454"/>
      <c r="L242" s="454"/>
      <c r="M242" s="454"/>
      <c r="N242" s="454"/>
      <c r="O242" s="454"/>
      <c r="P242" s="454"/>
      <c r="Q242" s="454"/>
      <c r="R242" s="454"/>
      <c r="S242" s="454"/>
      <c r="T242" s="454"/>
      <c r="U242" s="443"/>
      <c r="V242" s="444"/>
      <c r="W242" s="444" t="s">
        <v>1573</v>
      </c>
      <c r="X242" s="444"/>
      <c r="Y242" s="416" t="s">
        <v>1342</v>
      </c>
    </row>
    <row r="243" spans="1:25" ht="22.5" customHeight="1" thickTop="1" thickBot="1" x14ac:dyDescent="0.3">
      <c r="A243" s="444" t="s">
        <v>1340</v>
      </c>
      <c r="B243" s="436" t="s">
        <v>1357</v>
      </c>
      <c r="C243" s="436" t="s">
        <v>1385</v>
      </c>
      <c r="D243" s="436" t="s">
        <v>1344</v>
      </c>
      <c r="E243" s="436" t="s">
        <v>1357</v>
      </c>
      <c r="F243" s="435" t="s">
        <v>1381</v>
      </c>
      <c r="G243" s="436"/>
      <c r="H243" s="436"/>
      <c r="I243" s="436"/>
      <c r="J243" s="441" t="s">
        <v>1574</v>
      </c>
      <c r="K243" s="454"/>
      <c r="L243" s="454"/>
      <c r="M243" s="454"/>
      <c r="N243" s="454"/>
      <c r="O243" s="454"/>
      <c r="P243" s="454"/>
      <c r="Q243" s="454"/>
      <c r="R243" s="454"/>
      <c r="S243" s="454"/>
      <c r="T243" s="454"/>
      <c r="U243" s="443"/>
      <c r="V243" s="444"/>
      <c r="W243" s="444" t="s">
        <v>1575</v>
      </c>
      <c r="X243" s="444"/>
      <c r="Y243" s="416" t="s">
        <v>1342</v>
      </c>
    </row>
    <row r="244" spans="1:25" ht="22.5" customHeight="1" thickTop="1" thickBot="1" x14ac:dyDescent="0.3">
      <c r="A244" s="444" t="s">
        <v>1340</v>
      </c>
      <c r="B244" s="436" t="s">
        <v>1357</v>
      </c>
      <c r="C244" s="436" t="s">
        <v>1385</v>
      </c>
      <c r="D244" s="436" t="s">
        <v>1344</v>
      </c>
      <c r="E244" s="436" t="s">
        <v>1357</v>
      </c>
      <c r="F244" s="435" t="s">
        <v>1385</v>
      </c>
      <c r="G244" s="436"/>
      <c r="H244" s="436"/>
      <c r="I244" s="436"/>
      <c r="J244" s="441" t="s">
        <v>1576</v>
      </c>
      <c r="K244" s="454"/>
      <c r="L244" s="454"/>
      <c r="M244" s="454"/>
      <c r="N244" s="454"/>
      <c r="O244" s="454"/>
      <c r="P244" s="454"/>
      <c r="Q244" s="454"/>
      <c r="R244" s="454"/>
      <c r="S244" s="454"/>
      <c r="T244" s="454"/>
      <c r="U244" s="443"/>
      <c r="V244" s="444"/>
      <c r="W244" s="444" t="s">
        <v>1577</v>
      </c>
      <c r="X244" s="444"/>
      <c r="Y244" s="416" t="s">
        <v>1342</v>
      </c>
    </row>
    <row r="245" spans="1:25" ht="22.5" customHeight="1" thickTop="1" thickBot="1" x14ac:dyDescent="0.3">
      <c r="A245" s="444" t="s">
        <v>1340</v>
      </c>
      <c r="B245" s="436" t="s">
        <v>1357</v>
      </c>
      <c r="C245" s="436" t="s">
        <v>1385</v>
      </c>
      <c r="D245" s="436" t="s">
        <v>1344</v>
      </c>
      <c r="E245" s="436" t="s">
        <v>1357</v>
      </c>
      <c r="F245" s="435" t="s">
        <v>1410</v>
      </c>
      <c r="G245" s="436"/>
      <c r="H245" s="436"/>
      <c r="I245" s="436"/>
      <c r="J245" s="441" t="s">
        <v>1578</v>
      </c>
      <c r="K245" s="454"/>
      <c r="L245" s="454"/>
      <c r="M245" s="454"/>
      <c r="N245" s="454"/>
      <c r="O245" s="454"/>
      <c r="P245" s="454"/>
      <c r="Q245" s="454"/>
      <c r="R245" s="454"/>
      <c r="S245" s="454"/>
      <c r="T245" s="454"/>
      <c r="U245" s="443"/>
      <c r="V245" s="444"/>
      <c r="W245" s="444" t="s">
        <v>1579</v>
      </c>
      <c r="X245" s="444" t="s">
        <v>1580</v>
      </c>
      <c r="Y245" s="416" t="s">
        <v>1342</v>
      </c>
    </row>
    <row r="246" spans="1:25" s="174" customFormat="1" ht="22.5" customHeight="1" thickTop="1" thickBot="1" x14ac:dyDescent="0.3">
      <c r="A246" s="440" t="s">
        <v>1340</v>
      </c>
      <c r="B246" s="435" t="s">
        <v>1357</v>
      </c>
      <c r="C246" s="435" t="s">
        <v>1385</v>
      </c>
      <c r="D246" s="435" t="s">
        <v>1344</v>
      </c>
      <c r="E246" s="435" t="s">
        <v>1381</v>
      </c>
      <c r="F246" s="435"/>
      <c r="G246" s="435"/>
      <c r="H246" s="436"/>
      <c r="I246" s="436"/>
      <c r="J246" s="437" t="s">
        <v>1581</v>
      </c>
      <c r="K246" s="453"/>
      <c r="L246" s="453"/>
      <c r="M246" s="453"/>
      <c r="N246" s="453"/>
      <c r="O246" s="453"/>
      <c r="P246" s="453"/>
      <c r="Q246" s="453"/>
      <c r="R246" s="453"/>
      <c r="S246" s="453"/>
      <c r="T246" s="453"/>
      <c r="U246" s="439"/>
      <c r="V246" s="440"/>
      <c r="W246" s="440" t="s">
        <v>1582</v>
      </c>
      <c r="X246" s="440"/>
      <c r="Y246" s="416" t="s">
        <v>1342</v>
      </c>
    </row>
    <row r="247" spans="1:25" s="174" customFormat="1" ht="22.5" customHeight="1" thickTop="1" thickBot="1" x14ac:dyDescent="0.3">
      <c r="A247" s="429" t="s">
        <v>1340</v>
      </c>
      <c r="B247" s="430" t="s">
        <v>1357</v>
      </c>
      <c r="C247" s="430" t="s">
        <v>1385</v>
      </c>
      <c r="D247" s="430" t="s">
        <v>1357</v>
      </c>
      <c r="E247" s="430"/>
      <c r="F247" s="430"/>
      <c r="G247" s="430"/>
      <c r="H247" s="431"/>
      <c r="I247" s="431"/>
      <c r="J247" s="432" t="s">
        <v>1583</v>
      </c>
      <c r="K247" s="450"/>
      <c r="L247" s="450"/>
      <c r="M247" s="450"/>
      <c r="N247" s="450"/>
      <c r="O247" s="450"/>
      <c r="P247" s="450"/>
      <c r="Q247" s="450"/>
      <c r="R247" s="450"/>
      <c r="S247" s="450"/>
      <c r="T247" s="450"/>
      <c r="U247" s="434"/>
      <c r="V247" s="430"/>
      <c r="W247" s="429" t="s">
        <v>1584</v>
      </c>
      <c r="X247" s="429" t="s">
        <v>1585</v>
      </c>
      <c r="Y247" s="416" t="s">
        <v>1342</v>
      </c>
    </row>
    <row r="248" spans="1:25" s="174" customFormat="1" ht="22.5" customHeight="1" thickTop="1" thickBot="1" x14ac:dyDescent="0.3">
      <c r="A248" s="440" t="s">
        <v>1340</v>
      </c>
      <c r="B248" s="435" t="s">
        <v>1357</v>
      </c>
      <c r="C248" s="435" t="s">
        <v>1385</v>
      </c>
      <c r="D248" s="435" t="s">
        <v>1357</v>
      </c>
      <c r="E248" s="435" t="s">
        <v>1344</v>
      </c>
      <c r="F248" s="435"/>
      <c r="G248" s="435"/>
      <c r="H248" s="436"/>
      <c r="I248" s="436"/>
      <c r="J248" s="437" t="s">
        <v>1586</v>
      </c>
      <c r="K248" s="456"/>
      <c r="L248" s="456"/>
      <c r="M248" s="456"/>
      <c r="N248" s="456"/>
      <c r="O248" s="456"/>
      <c r="P248" s="456"/>
      <c r="Q248" s="456"/>
      <c r="R248" s="456"/>
      <c r="S248" s="456"/>
      <c r="T248" s="456"/>
      <c r="U248" s="457"/>
      <c r="V248" s="435"/>
      <c r="W248" s="440" t="s">
        <v>1587</v>
      </c>
      <c r="X248" s="440"/>
      <c r="Y248" s="416" t="s">
        <v>1342</v>
      </c>
    </row>
    <row r="249" spans="1:25" ht="22.5" customHeight="1" thickTop="1" thickBot="1" x14ac:dyDescent="0.3">
      <c r="A249" s="444" t="s">
        <v>1340</v>
      </c>
      <c r="B249" s="436" t="s">
        <v>1357</v>
      </c>
      <c r="C249" s="436" t="s">
        <v>1385</v>
      </c>
      <c r="D249" s="436" t="s">
        <v>1357</v>
      </c>
      <c r="E249" s="436" t="s">
        <v>1344</v>
      </c>
      <c r="F249" s="435" t="s">
        <v>1344</v>
      </c>
      <c r="G249" s="436"/>
      <c r="H249" s="436"/>
      <c r="I249" s="436"/>
      <c r="J249" s="441" t="s">
        <v>1588</v>
      </c>
      <c r="K249" s="458"/>
      <c r="L249" s="458"/>
      <c r="M249" s="458"/>
      <c r="N249" s="458"/>
      <c r="O249" s="458"/>
      <c r="P249" s="458"/>
      <c r="Q249" s="458"/>
      <c r="R249" s="458"/>
      <c r="S249" s="458"/>
      <c r="T249" s="458"/>
      <c r="U249" s="459"/>
      <c r="V249" s="436"/>
      <c r="W249" s="444" t="s">
        <v>1589</v>
      </c>
      <c r="X249" s="444"/>
      <c r="Y249" s="416" t="s">
        <v>1342</v>
      </c>
    </row>
    <row r="250" spans="1:25" ht="22.5" customHeight="1" thickTop="1" thickBot="1" x14ac:dyDescent="0.3">
      <c r="A250" s="444" t="s">
        <v>1340</v>
      </c>
      <c r="B250" s="436" t="s">
        <v>1357</v>
      </c>
      <c r="C250" s="436" t="s">
        <v>1385</v>
      </c>
      <c r="D250" s="436" t="s">
        <v>1357</v>
      </c>
      <c r="E250" s="436" t="s">
        <v>1344</v>
      </c>
      <c r="F250" s="435" t="s">
        <v>1357</v>
      </c>
      <c r="G250" s="436"/>
      <c r="H250" s="436"/>
      <c r="I250" s="436"/>
      <c r="J250" s="441" t="s">
        <v>1590</v>
      </c>
      <c r="K250" s="458"/>
      <c r="L250" s="458"/>
      <c r="M250" s="458"/>
      <c r="N250" s="458"/>
      <c r="O250" s="458"/>
      <c r="P250" s="458"/>
      <c r="Q250" s="458"/>
      <c r="R250" s="458"/>
      <c r="S250" s="458"/>
      <c r="T250" s="458"/>
      <c r="U250" s="459"/>
      <c r="V250" s="436"/>
      <c r="W250" s="444" t="s">
        <v>1591</v>
      </c>
      <c r="X250" s="444"/>
      <c r="Y250" s="416" t="s">
        <v>1342</v>
      </c>
    </row>
    <row r="251" spans="1:25" s="174" customFormat="1" ht="22.5" customHeight="1" thickTop="1" thickBot="1" x14ac:dyDescent="0.3">
      <c r="A251" s="440" t="s">
        <v>1340</v>
      </c>
      <c r="B251" s="435" t="s">
        <v>1357</v>
      </c>
      <c r="C251" s="435" t="s">
        <v>1385</v>
      </c>
      <c r="D251" s="435" t="s">
        <v>1357</v>
      </c>
      <c r="E251" s="435" t="s">
        <v>1357</v>
      </c>
      <c r="F251" s="435"/>
      <c r="G251" s="435"/>
      <c r="H251" s="436"/>
      <c r="I251" s="436"/>
      <c r="J251" s="437" t="s">
        <v>1592</v>
      </c>
      <c r="K251" s="456"/>
      <c r="L251" s="456"/>
      <c r="M251" s="456"/>
      <c r="N251" s="456"/>
      <c r="O251" s="456"/>
      <c r="P251" s="456"/>
      <c r="Q251" s="456"/>
      <c r="R251" s="456"/>
      <c r="S251" s="456"/>
      <c r="T251" s="456"/>
      <c r="U251" s="457"/>
      <c r="V251" s="435"/>
      <c r="W251" s="440" t="s">
        <v>1593</v>
      </c>
      <c r="X251" s="440"/>
      <c r="Y251" s="416" t="s">
        <v>1342</v>
      </c>
    </row>
    <row r="252" spans="1:25" s="174" customFormat="1" ht="22.5" customHeight="1" thickTop="1" thickBot="1" x14ac:dyDescent="0.3">
      <c r="A252" s="440" t="s">
        <v>1340</v>
      </c>
      <c r="B252" s="435" t="s">
        <v>1357</v>
      </c>
      <c r="C252" s="435" t="s">
        <v>1385</v>
      </c>
      <c r="D252" s="435" t="s">
        <v>1357</v>
      </c>
      <c r="E252" s="435" t="s">
        <v>1381</v>
      </c>
      <c r="F252" s="435"/>
      <c r="G252" s="435"/>
      <c r="H252" s="436"/>
      <c r="I252" s="436"/>
      <c r="J252" s="437" t="s">
        <v>1594</v>
      </c>
      <c r="K252" s="456"/>
      <c r="L252" s="456"/>
      <c r="M252" s="456"/>
      <c r="N252" s="456"/>
      <c r="O252" s="456"/>
      <c r="P252" s="456"/>
      <c r="Q252" s="456"/>
      <c r="R252" s="456"/>
      <c r="S252" s="456"/>
      <c r="T252" s="456"/>
      <c r="U252" s="457"/>
      <c r="V252" s="435"/>
      <c r="W252" s="440" t="s">
        <v>1595</v>
      </c>
      <c r="X252" s="440"/>
      <c r="Y252" s="416" t="s">
        <v>1342</v>
      </c>
    </row>
    <row r="253" spans="1:25" s="174" customFormat="1" ht="22.5" customHeight="1" thickTop="1" thickBot="1" x14ac:dyDescent="0.3">
      <c r="A253" s="429" t="s">
        <v>1340</v>
      </c>
      <c r="B253" s="430" t="s">
        <v>1357</v>
      </c>
      <c r="C253" s="430" t="s">
        <v>1385</v>
      </c>
      <c r="D253" s="430" t="s">
        <v>1381</v>
      </c>
      <c r="E253" s="430"/>
      <c r="F253" s="430"/>
      <c r="G253" s="430"/>
      <c r="H253" s="431"/>
      <c r="I253" s="431"/>
      <c r="J253" s="432" t="s">
        <v>1554</v>
      </c>
      <c r="K253" s="460"/>
      <c r="L253" s="460"/>
      <c r="M253" s="460"/>
      <c r="N253" s="460"/>
      <c r="O253" s="460"/>
      <c r="P253" s="460"/>
      <c r="Q253" s="460"/>
      <c r="R253" s="460"/>
      <c r="S253" s="460"/>
      <c r="T253" s="460"/>
      <c r="U253" s="461"/>
      <c r="V253" s="430"/>
      <c r="W253" s="429" t="s">
        <v>1596</v>
      </c>
      <c r="X253" s="429" t="s">
        <v>1556</v>
      </c>
      <c r="Y253" s="416" t="s">
        <v>1342</v>
      </c>
    </row>
    <row r="254" spans="1:25" s="174" customFormat="1" ht="22.5" customHeight="1" thickTop="1" thickBot="1" x14ac:dyDescent="0.3">
      <c r="A254" s="423" t="s">
        <v>1340</v>
      </c>
      <c r="B254" s="424" t="s">
        <v>1357</v>
      </c>
      <c r="C254" s="424" t="s">
        <v>1410</v>
      </c>
      <c r="D254" s="424"/>
      <c r="E254" s="424"/>
      <c r="F254" s="424"/>
      <c r="G254" s="424"/>
      <c r="H254" s="425"/>
      <c r="I254" s="425"/>
      <c r="J254" s="462" t="s">
        <v>1597</v>
      </c>
      <c r="K254" s="463"/>
      <c r="L254" s="463"/>
      <c r="M254" s="463"/>
      <c r="N254" s="463"/>
      <c r="O254" s="463"/>
      <c r="P254" s="463"/>
      <c r="Q254" s="463"/>
      <c r="R254" s="463"/>
      <c r="S254" s="463"/>
      <c r="T254" s="463"/>
      <c r="U254" s="464"/>
      <c r="V254" s="424"/>
      <c r="W254" s="424" t="s">
        <v>1598</v>
      </c>
      <c r="X254" s="424"/>
      <c r="Y254" s="416" t="s">
        <v>1342</v>
      </c>
    </row>
    <row r="255" spans="1:25" s="174" customFormat="1" ht="22.5" customHeight="1" thickTop="1" thickBot="1" x14ac:dyDescent="0.3">
      <c r="A255" s="429" t="s">
        <v>1340</v>
      </c>
      <c r="B255" s="430" t="s">
        <v>1357</v>
      </c>
      <c r="C255" s="430" t="s">
        <v>1410</v>
      </c>
      <c r="D255" s="430" t="s">
        <v>1344</v>
      </c>
      <c r="E255" s="430"/>
      <c r="F255" s="430"/>
      <c r="G255" s="430"/>
      <c r="H255" s="431"/>
      <c r="I255" s="431"/>
      <c r="J255" s="432" t="s">
        <v>1265</v>
      </c>
      <c r="K255" s="460"/>
      <c r="L255" s="460"/>
      <c r="M255" s="460"/>
      <c r="N255" s="460"/>
      <c r="O255" s="460"/>
      <c r="P255" s="460"/>
      <c r="Q255" s="460"/>
      <c r="R255" s="460"/>
      <c r="S255" s="460"/>
      <c r="T255" s="460"/>
      <c r="U255" s="461"/>
      <c r="V255" s="430"/>
      <c r="W255" s="429"/>
      <c r="X255" s="429"/>
      <c r="Y255" s="416"/>
    </row>
    <row r="256" spans="1:25" ht="22.5" customHeight="1" thickTop="1" thickBot="1" x14ac:dyDescent="0.3">
      <c r="A256" s="444" t="s">
        <v>1340</v>
      </c>
      <c r="B256" s="436" t="s">
        <v>1357</v>
      </c>
      <c r="C256" s="436" t="s">
        <v>1410</v>
      </c>
      <c r="D256" s="436" t="s">
        <v>1344</v>
      </c>
      <c r="E256" s="435" t="s">
        <v>1344</v>
      </c>
      <c r="F256" s="436"/>
      <c r="G256" s="436"/>
      <c r="H256" s="436"/>
      <c r="I256" s="436"/>
      <c r="J256" s="441" t="s">
        <v>1599</v>
      </c>
      <c r="K256" s="465"/>
      <c r="L256" s="465"/>
      <c r="M256" s="465"/>
      <c r="N256" s="465"/>
      <c r="O256" s="465"/>
      <c r="P256" s="465"/>
      <c r="Q256" s="465"/>
      <c r="R256" s="465"/>
      <c r="S256" s="465"/>
      <c r="T256" s="465"/>
      <c r="U256" s="466"/>
      <c r="V256" s="436"/>
      <c r="W256" s="444"/>
      <c r="X256" s="444"/>
      <c r="Y256" s="449"/>
    </row>
    <row r="257" spans="1:25" ht="22.5" customHeight="1" thickTop="1" thickBot="1" x14ac:dyDescent="0.3">
      <c r="A257" s="444" t="s">
        <v>1340</v>
      </c>
      <c r="B257" s="436" t="s">
        <v>1357</v>
      </c>
      <c r="C257" s="436" t="s">
        <v>1410</v>
      </c>
      <c r="D257" s="436" t="s">
        <v>1344</v>
      </c>
      <c r="E257" s="435" t="s">
        <v>1357</v>
      </c>
      <c r="F257" s="436"/>
      <c r="G257" s="436"/>
      <c r="H257" s="436"/>
      <c r="I257" s="436"/>
      <c r="J257" s="441" t="s">
        <v>1600</v>
      </c>
      <c r="K257" s="465"/>
      <c r="L257" s="465"/>
      <c r="M257" s="465"/>
      <c r="N257" s="465"/>
      <c r="O257" s="465"/>
      <c r="P257" s="465"/>
      <c r="Q257" s="465"/>
      <c r="R257" s="465"/>
      <c r="S257" s="465"/>
      <c r="T257" s="465"/>
      <c r="U257" s="466"/>
      <c r="V257" s="436"/>
      <c r="W257" s="444"/>
      <c r="X257" s="444"/>
      <c r="Y257" s="449"/>
    </row>
    <row r="258" spans="1:25" ht="22.5" customHeight="1" thickTop="1" thickBot="1" x14ac:dyDescent="0.3">
      <c r="A258" s="444" t="s">
        <v>1340</v>
      </c>
      <c r="B258" s="436" t="s">
        <v>1357</v>
      </c>
      <c r="C258" s="436" t="s">
        <v>1410</v>
      </c>
      <c r="D258" s="436" t="s">
        <v>1344</v>
      </c>
      <c r="E258" s="435" t="s">
        <v>1381</v>
      </c>
      <c r="F258" s="436"/>
      <c r="G258" s="436"/>
      <c r="H258" s="436"/>
      <c r="I258" s="436"/>
      <c r="J258" s="441" t="s">
        <v>1601</v>
      </c>
      <c r="K258" s="465"/>
      <c r="L258" s="465"/>
      <c r="M258" s="465"/>
      <c r="N258" s="465"/>
      <c r="O258" s="465"/>
      <c r="P258" s="465"/>
      <c r="Q258" s="465"/>
      <c r="R258" s="465"/>
      <c r="S258" s="465"/>
      <c r="T258" s="465"/>
      <c r="U258" s="466"/>
      <c r="V258" s="436"/>
      <c r="W258" s="444"/>
      <c r="X258" s="444"/>
      <c r="Y258" s="449"/>
    </row>
    <row r="259" spans="1:25" s="174" customFormat="1" ht="22.5" customHeight="1" thickTop="1" thickBot="1" x14ac:dyDescent="0.3">
      <c r="A259" s="429" t="s">
        <v>1340</v>
      </c>
      <c r="B259" s="430" t="s">
        <v>1357</v>
      </c>
      <c r="C259" s="430" t="s">
        <v>1410</v>
      </c>
      <c r="D259" s="430" t="s">
        <v>1357</v>
      </c>
      <c r="E259" s="430"/>
      <c r="F259" s="430"/>
      <c r="G259" s="430"/>
      <c r="H259" s="431"/>
      <c r="I259" s="431"/>
      <c r="J259" s="432" t="s">
        <v>1488</v>
      </c>
      <c r="K259" s="460"/>
      <c r="L259" s="460"/>
      <c r="M259" s="460"/>
      <c r="N259" s="460"/>
      <c r="O259" s="460"/>
      <c r="P259" s="460"/>
      <c r="Q259" s="460"/>
      <c r="R259" s="460"/>
      <c r="S259" s="460"/>
      <c r="T259" s="460"/>
      <c r="U259" s="461"/>
      <c r="V259" s="430"/>
      <c r="W259" s="429"/>
      <c r="X259" s="429"/>
      <c r="Y259" s="416" t="s">
        <v>1342</v>
      </c>
    </row>
    <row r="260" spans="1:25" s="174" customFormat="1" ht="22.5" customHeight="1" thickTop="1" thickBot="1" x14ac:dyDescent="0.3">
      <c r="A260" s="440" t="s">
        <v>1340</v>
      </c>
      <c r="B260" s="435" t="s">
        <v>1357</v>
      </c>
      <c r="C260" s="435" t="s">
        <v>1410</v>
      </c>
      <c r="D260" s="435" t="s">
        <v>1357</v>
      </c>
      <c r="E260" s="435" t="s">
        <v>1344</v>
      </c>
      <c r="F260" s="435"/>
      <c r="G260" s="435"/>
      <c r="H260" s="436"/>
      <c r="I260" s="436"/>
      <c r="J260" s="437" t="s">
        <v>1602</v>
      </c>
      <c r="K260" s="456"/>
      <c r="L260" s="456"/>
      <c r="M260" s="456"/>
      <c r="N260" s="456"/>
      <c r="O260" s="456"/>
      <c r="P260" s="456"/>
      <c r="Q260" s="456"/>
      <c r="R260" s="456"/>
      <c r="S260" s="456"/>
      <c r="T260" s="456"/>
      <c r="U260" s="457"/>
      <c r="V260" s="435"/>
      <c r="W260" s="440"/>
      <c r="X260" s="440"/>
      <c r="Y260" s="416" t="s">
        <v>1342</v>
      </c>
    </row>
    <row r="261" spans="1:25" s="174" customFormat="1" ht="22.5" customHeight="1" thickTop="1" thickBot="1" x14ac:dyDescent="0.3">
      <c r="A261" s="429" t="s">
        <v>1340</v>
      </c>
      <c r="B261" s="430" t="s">
        <v>1357</v>
      </c>
      <c r="C261" s="430" t="s">
        <v>1410</v>
      </c>
      <c r="D261" s="430" t="s">
        <v>1381</v>
      </c>
      <c r="E261" s="430"/>
      <c r="F261" s="430"/>
      <c r="G261" s="430"/>
      <c r="H261" s="431"/>
      <c r="I261" s="431"/>
      <c r="J261" s="432" t="s">
        <v>1603</v>
      </c>
      <c r="K261" s="460"/>
      <c r="L261" s="460"/>
      <c r="M261" s="460"/>
      <c r="N261" s="460"/>
      <c r="O261" s="460"/>
      <c r="P261" s="460"/>
      <c r="Q261" s="460"/>
      <c r="R261" s="460"/>
      <c r="S261" s="460"/>
      <c r="T261" s="460"/>
      <c r="U261" s="461"/>
      <c r="V261" s="430"/>
      <c r="W261" s="429"/>
      <c r="X261" s="429"/>
      <c r="Y261" s="416" t="s">
        <v>1342</v>
      </c>
    </row>
    <row r="262" spans="1:25" s="174" customFormat="1" ht="22.5" customHeight="1" thickTop="1" thickBot="1" x14ac:dyDescent="0.3">
      <c r="A262" s="429" t="s">
        <v>1340</v>
      </c>
      <c r="B262" s="430" t="s">
        <v>1357</v>
      </c>
      <c r="C262" s="430" t="s">
        <v>1410</v>
      </c>
      <c r="D262" s="430" t="s">
        <v>1385</v>
      </c>
      <c r="E262" s="430"/>
      <c r="F262" s="430"/>
      <c r="G262" s="430"/>
      <c r="H262" s="431"/>
      <c r="I262" s="431"/>
      <c r="J262" s="432" t="s">
        <v>1604</v>
      </c>
      <c r="K262" s="460"/>
      <c r="L262" s="460"/>
      <c r="M262" s="460"/>
      <c r="N262" s="460"/>
      <c r="O262" s="460"/>
      <c r="P262" s="460"/>
      <c r="Q262" s="460"/>
      <c r="R262" s="460"/>
      <c r="S262" s="460"/>
      <c r="T262" s="460"/>
      <c r="U262" s="461"/>
      <c r="V262" s="430"/>
      <c r="W262" s="429"/>
      <c r="X262" s="429"/>
      <c r="Y262" s="416" t="s">
        <v>1342</v>
      </c>
    </row>
    <row r="263" spans="1:25" s="174" customFormat="1" ht="22.5" customHeight="1" thickTop="1" thickBot="1" x14ac:dyDescent="0.3">
      <c r="A263" s="429" t="s">
        <v>1340</v>
      </c>
      <c r="B263" s="430" t="s">
        <v>1357</v>
      </c>
      <c r="C263" s="430" t="s">
        <v>1410</v>
      </c>
      <c r="D263" s="430" t="s">
        <v>1410</v>
      </c>
      <c r="E263" s="430"/>
      <c r="F263" s="430"/>
      <c r="G263" s="430"/>
      <c r="H263" s="431"/>
      <c r="I263" s="431"/>
      <c r="J263" s="432" t="s">
        <v>1605</v>
      </c>
      <c r="K263" s="460"/>
      <c r="L263" s="460"/>
      <c r="M263" s="460"/>
      <c r="N263" s="460"/>
      <c r="O263" s="460"/>
      <c r="P263" s="460"/>
      <c r="Q263" s="460"/>
      <c r="R263" s="460"/>
      <c r="S263" s="460"/>
      <c r="T263" s="460"/>
      <c r="U263" s="461"/>
      <c r="V263" s="430"/>
      <c r="W263" s="429"/>
      <c r="X263" s="429"/>
      <c r="Y263" s="416" t="s">
        <v>1342</v>
      </c>
    </row>
    <row r="264" spans="1:25" s="174" customFormat="1" ht="22.5" customHeight="1" thickTop="1" thickBot="1" x14ac:dyDescent="0.3">
      <c r="A264" s="440" t="s">
        <v>1340</v>
      </c>
      <c r="B264" s="435" t="s">
        <v>1357</v>
      </c>
      <c r="C264" s="435" t="s">
        <v>1410</v>
      </c>
      <c r="D264" s="435" t="s">
        <v>1410</v>
      </c>
      <c r="E264" s="435" t="s">
        <v>1344</v>
      </c>
      <c r="F264" s="435"/>
      <c r="G264" s="435"/>
      <c r="H264" s="436"/>
      <c r="I264" s="436"/>
      <c r="J264" s="437" t="s">
        <v>1606</v>
      </c>
      <c r="K264" s="456"/>
      <c r="L264" s="456"/>
      <c r="M264" s="456"/>
      <c r="N264" s="456"/>
      <c r="O264" s="456"/>
      <c r="P264" s="456"/>
      <c r="Q264" s="456"/>
      <c r="R264" s="456"/>
      <c r="S264" s="456"/>
      <c r="T264" s="456"/>
      <c r="U264" s="457"/>
      <c r="V264" s="435"/>
      <c r="W264" s="440"/>
      <c r="X264" s="440"/>
      <c r="Y264" s="416" t="s">
        <v>1342</v>
      </c>
    </row>
    <row r="265" spans="1:25" s="174" customFormat="1" ht="22.5" customHeight="1" thickTop="1" thickBot="1" x14ac:dyDescent="0.3">
      <c r="A265" s="440" t="s">
        <v>1340</v>
      </c>
      <c r="B265" s="435" t="s">
        <v>1357</v>
      </c>
      <c r="C265" s="435" t="s">
        <v>1410</v>
      </c>
      <c r="D265" s="435" t="s">
        <v>1410</v>
      </c>
      <c r="E265" s="435" t="s">
        <v>1357</v>
      </c>
      <c r="F265" s="435"/>
      <c r="G265" s="435"/>
      <c r="H265" s="436"/>
      <c r="I265" s="436"/>
      <c r="J265" s="437" t="s">
        <v>1607</v>
      </c>
      <c r="K265" s="456"/>
      <c r="L265" s="456"/>
      <c r="M265" s="456"/>
      <c r="N265" s="456"/>
      <c r="O265" s="456"/>
      <c r="P265" s="456"/>
      <c r="Q265" s="456"/>
      <c r="R265" s="456"/>
      <c r="S265" s="456"/>
      <c r="T265" s="456"/>
      <c r="U265" s="457"/>
      <c r="V265" s="440"/>
      <c r="W265" s="440"/>
      <c r="X265" s="440"/>
      <c r="Y265" s="416" t="s">
        <v>1342</v>
      </c>
    </row>
    <row r="266" spans="1:25" s="174" customFormat="1" ht="22.5" customHeight="1" thickTop="1" thickBot="1" x14ac:dyDescent="0.3">
      <c r="A266" s="429" t="s">
        <v>1340</v>
      </c>
      <c r="B266" s="430" t="s">
        <v>1357</v>
      </c>
      <c r="C266" s="430" t="s">
        <v>1410</v>
      </c>
      <c r="D266" s="430" t="s">
        <v>1433</v>
      </c>
      <c r="E266" s="430"/>
      <c r="F266" s="430"/>
      <c r="G266" s="430"/>
      <c r="H266" s="431"/>
      <c r="I266" s="431"/>
      <c r="J266" s="432" t="s">
        <v>1608</v>
      </c>
      <c r="K266" s="460"/>
      <c r="L266" s="460"/>
      <c r="M266" s="460"/>
      <c r="N266" s="460"/>
      <c r="O266" s="460"/>
      <c r="P266" s="460"/>
      <c r="Q266" s="460"/>
      <c r="R266" s="460"/>
      <c r="S266" s="460"/>
      <c r="T266" s="460"/>
      <c r="U266" s="461"/>
      <c r="V266" s="430"/>
      <c r="W266" s="429"/>
      <c r="X266" s="429"/>
      <c r="Y266" s="416" t="s">
        <v>1342</v>
      </c>
    </row>
    <row r="267" spans="1:25" s="174" customFormat="1" ht="22.5" customHeight="1" thickTop="1" thickBot="1" x14ac:dyDescent="0.3">
      <c r="A267" s="429" t="s">
        <v>1340</v>
      </c>
      <c r="B267" s="430" t="s">
        <v>1357</v>
      </c>
      <c r="C267" s="430" t="s">
        <v>1410</v>
      </c>
      <c r="D267" s="430" t="s">
        <v>1437</v>
      </c>
      <c r="E267" s="430"/>
      <c r="F267" s="430"/>
      <c r="G267" s="430"/>
      <c r="H267" s="431"/>
      <c r="I267" s="431"/>
      <c r="J267" s="432" t="s">
        <v>1609</v>
      </c>
      <c r="K267" s="460"/>
      <c r="L267" s="460"/>
      <c r="M267" s="460"/>
      <c r="N267" s="460"/>
      <c r="O267" s="460"/>
      <c r="P267" s="460"/>
      <c r="Q267" s="460"/>
      <c r="R267" s="460"/>
      <c r="S267" s="460"/>
      <c r="T267" s="460"/>
      <c r="U267" s="461"/>
      <c r="V267" s="430"/>
      <c r="W267" s="429"/>
      <c r="X267" s="429"/>
      <c r="Y267" s="416" t="s">
        <v>1342</v>
      </c>
    </row>
    <row r="268" spans="1:25" s="174" customFormat="1" ht="22.5" customHeight="1" thickTop="1" thickBot="1" x14ac:dyDescent="0.3">
      <c r="A268" s="429" t="s">
        <v>1340</v>
      </c>
      <c r="B268" s="430" t="s">
        <v>1357</v>
      </c>
      <c r="C268" s="430" t="s">
        <v>1410</v>
      </c>
      <c r="D268" s="430" t="s">
        <v>1441</v>
      </c>
      <c r="E268" s="430"/>
      <c r="F268" s="430"/>
      <c r="G268" s="430"/>
      <c r="H268" s="431"/>
      <c r="I268" s="431"/>
      <c r="J268" s="432" t="s">
        <v>1610</v>
      </c>
      <c r="K268" s="460"/>
      <c r="L268" s="460"/>
      <c r="M268" s="460"/>
      <c r="N268" s="460"/>
      <c r="O268" s="460"/>
      <c r="P268" s="460"/>
      <c r="Q268" s="460"/>
      <c r="R268" s="460"/>
      <c r="S268" s="460"/>
      <c r="T268" s="460"/>
      <c r="U268" s="461"/>
      <c r="V268" s="430"/>
      <c r="W268" s="429"/>
      <c r="X268" s="429"/>
      <c r="Y268" s="416" t="s">
        <v>1342</v>
      </c>
    </row>
    <row r="269" spans="1:25" s="174" customFormat="1" ht="22.5" customHeight="1" thickTop="1" thickBot="1" x14ac:dyDescent="0.3">
      <c r="A269" s="429" t="s">
        <v>1340</v>
      </c>
      <c r="B269" s="430" t="s">
        <v>1357</v>
      </c>
      <c r="C269" s="430" t="s">
        <v>1410</v>
      </c>
      <c r="D269" s="430" t="s">
        <v>1538</v>
      </c>
      <c r="E269" s="430"/>
      <c r="F269" s="430"/>
      <c r="G269" s="430"/>
      <c r="H269" s="431"/>
      <c r="I269" s="431"/>
      <c r="J269" s="432" t="s">
        <v>1611</v>
      </c>
      <c r="K269" s="460"/>
      <c r="L269" s="460"/>
      <c r="M269" s="460"/>
      <c r="N269" s="460"/>
      <c r="O269" s="460"/>
      <c r="P269" s="460"/>
      <c r="Q269" s="460"/>
      <c r="R269" s="460"/>
      <c r="S269" s="460"/>
      <c r="T269" s="460"/>
      <c r="U269" s="461"/>
      <c r="V269" s="430"/>
      <c r="W269" s="429"/>
      <c r="X269" s="429"/>
      <c r="Y269" s="416" t="s">
        <v>1342</v>
      </c>
    </row>
    <row r="270" spans="1:25" s="174" customFormat="1" ht="22.5" customHeight="1" thickTop="1" thickBot="1" x14ac:dyDescent="0.3">
      <c r="A270" s="429" t="s">
        <v>1340</v>
      </c>
      <c r="B270" s="430" t="s">
        <v>1357</v>
      </c>
      <c r="C270" s="430" t="s">
        <v>1410</v>
      </c>
      <c r="D270" s="430" t="s">
        <v>1539</v>
      </c>
      <c r="E270" s="430"/>
      <c r="F270" s="430"/>
      <c r="G270" s="430"/>
      <c r="H270" s="431"/>
      <c r="I270" s="431"/>
      <c r="J270" s="432" t="s">
        <v>1612</v>
      </c>
      <c r="K270" s="460"/>
      <c r="L270" s="460"/>
      <c r="M270" s="460"/>
      <c r="N270" s="460"/>
      <c r="O270" s="460"/>
      <c r="P270" s="460"/>
      <c r="Q270" s="460"/>
      <c r="R270" s="460"/>
      <c r="S270" s="460"/>
      <c r="T270" s="460"/>
      <c r="U270" s="461"/>
      <c r="V270" s="430"/>
      <c r="W270" s="429"/>
      <c r="X270" s="429"/>
      <c r="Y270" s="416" t="s">
        <v>1342</v>
      </c>
    </row>
    <row r="271" spans="1:25" s="174" customFormat="1" ht="22.5" customHeight="1" thickTop="1" thickBot="1" x14ac:dyDescent="0.3">
      <c r="A271" s="429" t="s">
        <v>1340</v>
      </c>
      <c r="B271" s="430" t="s">
        <v>1357</v>
      </c>
      <c r="C271" s="430" t="s">
        <v>1410</v>
      </c>
      <c r="D271" s="430" t="s">
        <v>1540</v>
      </c>
      <c r="E271" s="430"/>
      <c r="F271" s="430"/>
      <c r="G271" s="430"/>
      <c r="H271" s="431"/>
      <c r="I271" s="431"/>
      <c r="J271" s="432" t="s">
        <v>1613</v>
      </c>
      <c r="K271" s="460"/>
      <c r="L271" s="460"/>
      <c r="M271" s="460"/>
      <c r="N271" s="460"/>
      <c r="O271" s="460"/>
      <c r="P271" s="460"/>
      <c r="Q271" s="460"/>
      <c r="R271" s="460"/>
      <c r="S271" s="460"/>
      <c r="T271" s="460"/>
      <c r="U271" s="461"/>
      <c r="V271" s="430"/>
      <c r="W271" s="429" t="s">
        <v>1614</v>
      </c>
      <c r="X271" s="429"/>
      <c r="Y271" s="416" t="s">
        <v>1342</v>
      </c>
    </row>
    <row r="272" spans="1:25" s="174" customFormat="1" ht="22.5" customHeight="1" thickTop="1" thickBot="1" x14ac:dyDescent="0.3">
      <c r="A272" s="429" t="s">
        <v>1340</v>
      </c>
      <c r="B272" s="430" t="s">
        <v>1357</v>
      </c>
      <c r="C272" s="430" t="s">
        <v>1410</v>
      </c>
      <c r="D272" s="430" t="s">
        <v>1541</v>
      </c>
      <c r="E272" s="430"/>
      <c r="F272" s="430"/>
      <c r="G272" s="430"/>
      <c r="H272" s="431"/>
      <c r="I272" s="431"/>
      <c r="J272" s="432" t="s">
        <v>1267</v>
      </c>
      <c r="K272" s="460"/>
      <c r="L272" s="460"/>
      <c r="M272" s="460"/>
      <c r="N272" s="460"/>
      <c r="O272" s="460"/>
      <c r="P272" s="460"/>
      <c r="Q272" s="460"/>
      <c r="R272" s="460"/>
      <c r="S272" s="460"/>
      <c r="T272" s="460"/>
      <c r="U272" s="461"/>
      <c r="V272" s="430"/>
      <c r="W272" s="429" t="s">
        <v>1615</v>
      </c>
      <c r="X272" s="429"/>
      <c r="Y272" s="416" t="s">
        <v>1342</v>
      </c>
    </row>
    <row r="273" spans="1:25" s="174" customFormat="1" ht="22.5" customHeight="1" thickTop="1" thickBot="1" x14ac:dyDescent="0.3">
      <c r="A273" s="440" t="s">
        <v>1340</v>
      </c>
      <c r="B273" s="435" t="s">
        <v>1357</v>
      </c>
      <c r="C273" s="435" t="s">
        <v>1410</v>
      </c>
      <c r="D273" s="435" t="s">
        <v>1541</v>
      </c>
      <c r="E273" s="435" t="s">
        <v>1344</v>
      </c>
      <c r="F273" s="435"/>
      <c r="G273" s="435"/>
      <c r="H273" s="436"/>
      <c r="I273" s="436"/>
      <c r="J273" s="437" t="s">
        <v>1616</v>
      </c>
      <c r="K273" s="456"/>
      <c r="L273" s="456"/>
      <c r="M273" s="456"/>
      <c r="N273" s="456"/>
      <c r="O273" s="456"/>
      <c r="P273" s="456"/>
      <c r="Q273" s="456"/>
      <c r="R273" s="456"/>
      <c r="S273" s="456"/>
      <c r="T273" s="456"/>
      <c r="U273" s="457"/>
      <c r="V273" s="440"/>
      <c r="W273" s="440" t="s">
        <v>1617</v>
      </c>
      <c r="X273" s="440"/>
      <c r="Y273" s="416" t="s">
        <v>1342</v>
      </c>
    </row>
    <row r="274" spans="1:25" s="174" customFormat="1" ht="22.5" customHeight="1" thickTop="1" thickBot="1" x14ac:dyDescent="0.3">
      <c r="A274" s="440" t="s">
        <v>1340</v>
      </c>
      <c r="B274" s="435" t="s">
        <v>1357</v>
      </c>
      <c r="C274" s="435" t="s">
        <v>1410</v>
      </c>
      <c r="D274" s="435" t="s">
        <v>1541</v>
      </c>
      <c r="E274" s="435" t="s">
        <v>1357</v>
      </c>
      <c r="F274" s="435"/>
      <c r="G274" s="435"/>
      <c r="H274" s="436"/>
      <c r="I274" s="436"/>
      <c r="J274" s="437" t="s">
        <v>1618</v>
      </c>
      <c r="K274" s="456"/>
      <c r="L274" s="456"/>
      <c r="M274" s="456"/>
      <c r="N274" s="456"/>
      <c r="O274" s="456"/>
      <c r="P274" s="456"/>
      <c r="Q274" s="456"/>
      <c r="R274" s="456"/>
      <c r="S274" s="456"/>
      <c r="T274" s="456"/>
      <c r="U274" s="457"/>
      <c r="V274" s="435"/>
      <c r="W274" s="440" t="s">
        <v>1619</v>
      </c>
      <c r="X274" s="440"/>
      <c r="Y274" s="416" t="s">
        <v>1342</v>
      </c>
    </row>
    <row r="275" spans="1:25" s="174" customFormat="1" ht="22.5" customHeight="1" thickTop="1" thickBot="1" x14ac:dyDescent="0.3">
      <c r="A275" s="440" t="s">
        <v>1340</v>
      </c>
      <c r="B275" s="435" t="s">
        <v>1357</v>
      </c>
      <c r="C275" s="435" t="s">
        <v>1410</v>
      </c>
      <c r="D275" s="435" t="s">
        <v>1541</v>
      </c>
      <c r="E275" s="435" t="s">
        <v>1381</v>
      </c>
      <c r="F275" s="435"/>
      <c r="G275" s="435"/>
      <c r="H275" s="436"/>
      <c r="I275" s="436"/>
      <c r="J275" s="437" t="s">
        <v>1620</v>
      </c>
      <c r="K275" s="456"/>
      <c r="L275" s="456"/>
      <c r="M275" s="456"/>
      <c r="N275" s="456"/>
      <c r="O275" s="456"/>
      <c r="P275" s="456"/>
      <c r="Q275" s="456"/>
      <c r="R275" s="456"/>
      <c r="S275" s="456"/>
      <c r="T275" s="456"/>
      <c r="U275" s="457"/>
      <c r="V275" s="440"/>
      <c r="W275" s="440" t="s">
        <v>1621</v>
      </c>
      <c r="X275" s="440"/>
      <c r="Y275" s="416" t="s">
        <v>1342</v>
      </c>
    </row>
    <row r="276" spans="1:25" s="174" customFormat="1" ht="22.5" customHeight="1" thickTop="1" thickBot="1" x14ac:dyDescent="0.3">
      <c r="A276" s="429" t="s">
        <v>1340</v>
      </c>
      <c r="B276" s="430" t="s">
        <v>1357</v>
      </c>
      <c r="C276" s="430" t="s">
        <v>1410</v>
      </c>
      <c r="D276" s="430" t="s">
        <v>1622</v>
      </c>
      <c r="E276" s="430"/>
      <c r="F276" s="430"/>
      <c r="G276" s="430"/>
      <c r="H276" s="431"/>
      <c r="I276" s="431"/>
      <c r="J276" s="432" t="s">
        <v>1623</v>
      </c>
      <c r="K276" s="460"/>
      <c r="L276" s="460"/>
      <c r="M276" s="460"/>
      <c r="N276" s="460"/>
      <c r="O276" s="460"/>
      <c r="P276" s="460"/>
      <c r="Q276" s="460"/>
      <c r="R276" s="460"/>
      <c r="S276" s="460"/>
      <c r="T276" s="460"/>
      <c r="U276" s="461"/>
      <c r="V276" s="430"/>
      <c r="W276" s="430" t="s">
        <v>1624</v>
      </c>
      <c r="X276" s="430"/>
      <c r="Y276" s="416" t="s">
        <v>1342</v>
      </c>
    </row>
    <row r="277" spans="1:25" s="174" customFormat="1" ht="22.5" customHeight="1" thickTop="1" thickBot="1" x14ac:dyDescent="0.3">
      <c r="A277" s="440" t="s">
        <v>1340</v>
      </c>
      <c r="B277" s="435" t="s">
        <v>1357</v>
      </c>
      <c r="C277" s="435" t="s">
        <v>1410</v>
      </c>
      <c r="D277" s="435" t="s">
        <v>1622</v>
      </c>
      <c r="E277" s="435" t="s">
        <v>1344</v>
      </c>
      <c r="F277" s="435"/>
      <c r="G277" s="435"/>
      <c r="H277" s="436"/>
      <c r="I277" s="436"/>
      <c r="J277" s="437" t="s">
        <v>1625</v>
      </c>
      <c r="K277" s="467"/>
      <c r="L277" s="467"/>
      <c r="M277" s="467"/>
      <c r="N277" s="467"/>
      <c r="O277" s="467"/>
      <c r="P277" s="467"/>
      <c r="Q277" s="467"/>
      <c r="R277" s="467"/>
      <c r="S277" s="467"/>
      <c r="T277" s="467"/>
      <c r="U277" s="468"/>
      <c r="V277" s="435"/>
      <c r="W277" s="435" t="s">
        <v>1626</v>
      </c>
      <c r="X277" s="435"/>
      <c r="Y277" s="416" t="s">
        <v>1342</v>
      </c>
    </row>
    <row r="278" spans="1:25" ht="22.5" customHeight="1" thickTop="1" thickBot="1" x14ac:dyDescent="0.3">
      <c r="A278" s="444" t="s">
        <v>1340</v>
      </c>
      <c r="B278" s="436" t="s">
        <v>1357</v>
      </c>
      <c r="C278" s="436" t="s">
        <v>1410</v>
      </c>
      <c r="D278" s="436" t="s">
        <v>1622</v>
      </c>
      <c r="E278" s="436" t="s">
        <v>1344</v>
      </c>
      <c r="F278" s="435" t="s">
        <v>1344</v>
      </c>
      <c r="G278" s="436"/>
      <c r="H278" s="436"/>
      <c r="I278" s="436"/>
      <c r="J278" s="441" t="s">
        <v>1627</v>
      </c>
      <c r="K278" s="467"/>
      <c r="L278" s="467"/>
      <c r="M278" s="467"/>
      <c r="N278" s="467"/>
      <c r="O278" s="467"/>
      <c r="P278" s="467"/>
      <c r="Q278" s="467"/>
      <c r="R278" s="467"/>
      <c r="S278" s="467"/>
      <c r="T278" s="467"/>
      <c r="U278" s="468"/>
      <c r="V278" s="435"/>
      <c r="W278" s="435"/>
      <c r="X278" s="435"/>
      <c r="Y278" s="416"/>
    </row>
    <row r="279" spans="1:25" ht="22.5" customHeight="1" thickTop="1" thickBot="1" x14ac:dyDescent="0.3">
      <c r="A279" s="444" t="s">
        <v>1340</v>
      </c>
      <c r="B279" s="436" t="s">
        <v>1357</v>
      </c>
      <c r="C279" s="436" t="s">
        <v>1410</v>
      </c>
      <c r="D279" s="436" t="s">
        <v>1622</v>
      </c>
      <c r="E279" s="436" t="s">
        <v>1344</v>
      </c>
      <c r="F279" s="435" t="s">
        <v>1357</v>
      </c>
      <c r="G279" s="436"/>
      <c r="H279" s="436"/>
      <c r="I279" s="436"/>
      <c r="J279" s="441" t="s">
        <v>1628</v>
      </c>
      <c r="K279" s="467"/>
      <c r="L279" s="467"/>
      <c r="M279" s="467"/>
      <c r="N279" s="467"/>
      <c r="O279" s="467"/>
      <c r="P279" s="467"/>
      <c r="Q279" s="467"/>
      <c r="R279" s="467"/>
      <c r="S279" s="467"/>
      <c r="T279" s="467"/>
      <c r="U279" s="468"/>
      <c r="V279" s="435"/>
      <c r="W279" s="435"/>
      <c r="X279" s="435"/>
      <c r="Y279" s="416"/>
    </row>
    <row r="280" spans="1:25" s="174" customFormat="1" ht="22.5" customHeight="1" thickTop="1" thickBot="1" x14ac:dyDescent="0.3">
      <c r="A280" s="440" t="s">
        <v>1340</v>
      </c>
      <c r="B280" s="435" t="s">
        <v>1357</v>
      </c>
      <c r="C280" s="435" t="s">
        <v>1410</v>
      </c>
      <c r="D280" s="435" t="s">
        <v>1622</v>
      </c>
      <c r="E280" s="435" t="s">
        <v>1357</v>
      </c>
      <c r="F280" s="435"/>
      <c r="G280" s="435"/>
      <c r="H280" s="436"/>
      <c r="I280" s="436"/>
      <c r="J280" s="437" t="s">
        <v>1629</v>
      </c>
      <c r="K280" s="467"/>
      <c r="L280" s="467"/>
      <c r="M280" s="467"/>
      <c r="N280" s="467"/>
      <c r="O280" s="467"/>
      <c r="P280" s="467"/>
      <c r="Q280" s="467"/>
      <c r="R280" s="467"/>
      <c r="S280" s="467"/>
      <c r="T280" s="467"/>
      <c r="U280" s="468"/>
      <c r="V280" s="435"/>
      <c r="W280" s="435"/>
      <c r="X280" s="435"/>
      <c r="Y280" s="416" t="s">
        <v>1342</v>
      </c>
    </row>
    <row r="281" spans="1:25" s="174" customFormat="1" ht="22.5" customHeight="1" thickTop="1" thickBot="1" x14ac:dyDescent="0.3">
      <c r="A281" s="429">
        <v>1</v>
      </c>
      <c r="B281" s="430" t="s">
        <v>1357</v>
      </c>
      <c r="C281" s="430" t="s">
        <v>1410</v>
      </c>
      <c r="D281" s="430" t="s">
        <v>1630</v>
      </c>
      <c r="E281" s="430"/>
      <c r="F281" s="430"/>
      <c r="G281" s="430"/>
      <c r="H281" s="431"/>
      <c r="I281" s="431"/>
      <c r="J281" s="432" t="s">
        <v>1631</v>
      </c>
      <c r="K281" s="460"/>
      <c r="L281" s="460"/>
      <c r="M281" s="460"/>
      <c r="N281" s="460"/>
      <c r="O281" s="460"/>
      <c r="P281" s="460"/>
      <c r="Q281" s="460"/>
      <c r="R281" s="460"/>
      <c r="S281" s="460"/>
      <c r="T281" s="460"/>
      <c r="U281" s="461"/>
      <c r="V281" s="430"/>
      <c r="W281" s="430"/>
      <c r="X281" s="430"/>
      <c r="Y281" s="416"/>
    </row>
    <row r="282" spans="1:25" ht="22.5" customHeight="1" thickTop="1" thickBot="1" x14ac:dyDescent="0.3">
      <c r="A282" s="444">
        <v>1</v>
      </c>
      <c r="B282" s="436" t="s">
        <v>1357</v>
      </c>
      <c r="C282" s="436" t="s">
        <v>1410</v>
      </c>
      <c r="D282" s="436" t="s">
        <v>1630</v>
      </c>
      <c r="E282" s="435" t="s">
        <v>1344</v>
      </c>
      <c r="F282" s="436"/>
      <c r="G282" s="436"/>
      <c r="H282" s="436"/>
      <c r="I282" s="436"/>
      <c r="J282" s="441" t="s">
        <v>1632</v>
      </c>
      <c r="K282" s="465"/>
      <c r="L282" s="465"/>
      <c r="M282" s="465"/>
      <c r="N282" s="465"/>
      <c r="O282" s="465"/>
      <c r="P282" s="465"/>
      <c r="Q282" s="465"/>
      <c r="R282" s="465"/>
      <c r="S282" s="465"/>
      <c r="T282" s="465"/>
      <c r="U282" s="466"/>
      <c r="V282" s="436"/>
      <c r="W282" s="436"/>
      <c r="X282" s="436"/>
      <c r="Y282" s="449"/>
    </row>
    <row r="283" spans="1:25" ht="22.5" customHeight="1" thickTop="1" thickBot="1" x14ac:dyDescent="0.3">
      <c r="A283" s="444">
        <v>1</v>
      </c>
      <c r="B283" s="436" t="s">
        <v>1357</v>
      </c>
      <c r="C283" s="436" t="s">
        <v>1410</v>
      </c>
      <c r="D283" s="436" t="s">
        <v>1630</v>
      </c>
      <c r="E283" s="435" t="s">
        <v>1357</v>
      </c>
      <c r="F283" s="436"/>
      <c r="G283" s="436"/>
      <c r="H283" s="436"/>
      <c r="I283" s="436"/>
      <c r="J283" s="441" t="s">
        <v>1633</v>
      </c>
      <c r="K283" s="465"/>
      <c r="L283" s="465"/>
      <c r="M283" s="465"/>
      <c r="N283" s="465"/>
      <c r="O283" s="465"/>
      <c r="P283" s="465"/>
      <c r="Q283" s="465"/>
      <c r="R283" s="465"/>
      <c r="S283" s="465"/>
      <c r="T283" s="465"/>
      <c r="U283" s="466"/>
      <c r="V283" s="436"/>
      <c r="W283" s="436"/>
      <c r="X283" s="436"/>
      <c r="Y283" s="449"/>
    </row>
    <row r="284" spans="1:25" s="174" customFormat="1" ht="22.5" customHeight="1" thickTop="1" thickBot="1" x14ac:dyDescent="0.3">
      <c r="A284" s="423" t="s">
        <v>1340</v>
      </c>
      <c r="B284" s="424" t="s">
        <v>1357</v>
      </c>
      <c r="C284" s="424" t="s">
        <v>1433</v>
      </c>
      <c r="D284" s="424"/>
      <c r="E284" s="424"/>
      <c r="F284" s="424"/>
      <c r="G284" s="424"/>
      <c r="H284" s="425"/>
      <c r="I284" s="425"/>
      <c r="J284" s="426" t="s">
        <v>1634</v>
      </c>
      <c r="K284" s="469"/>
      <c r="L284" s="469"/>
      <c r="M284" s="469"/>
      <c r="N284" s="469"/>
      <c r="O284" s="469"/>
      <c r="P284" s="469"/>
      <c r="Q284" s="469"/>
      <c r="R284" s="469"/>
      <c r="S284" s="469"/>
      <c r="T284" s="469"/>
      <c r="U284" s="470"/>
      <c r="V284" s="424"/>
      <c r="W284" s="424" t="s">
        <v>1635</v>
      </c>
      <c r="X284" s="424" t="s">
        <v>1636</v>
      </c>
      <c r="Y284" s="416" t="s">
        <v>1342</v>
      </c>
    </row>
    <row r="285" spans="1:25" s="174" customFormat="1" ht="22.5" customHeight="1" thickTop="1" thickBot="1" x14ac:dyDescent="0.3">
      <c r="A285" s="429" t="s">
        <v>1340</v>
      </c>
      <c r="B285" s="430" t="s">
        <v>1357</v>
      </c>
      <c r="C285" s="430" t="s">
        <v>1433</v>
      </c>
      <c r="D285" s="430" t="s">
        <v>1344</v>
      </c>
      <c r="E285" s="430"/>
      <c r="F285" s="430"/>
      <c r="G285" s="430"/>
      <c r="H285" s="431"/>
      <c r="I285" s="431"/>
      <c r="J285" s="432" t="s">
        <v>1637</v>
      </c>
      <c r="K285" s="460"/>
      <c r="L285" s="460"/>
      <c r="M285" s="460"/>
      <c r="N285" s="460"/>
      <c r="O285" s="460"/>
      <c r="P285" s="460"/>
      <c r="Q285" s="460"/>
      <c r="R285" s="460"/>
      <c r="S285" s="460"/>
      <c r="T285" s="460"/>
      <c r="U285" s="461"/>
      <c r="V285" s="430"/>
      <c r="W285" s="429"/>
      <c r="X285" s="429"/>
      <c r="Y285" s="416" t="s">
        <v>1342</v>
      </c>
    </row>
    <row r="286" spans="1:25" s="174" customFormat="1" ht="22.5" customHeight="1" thickTop="1" thickBot="1" x14ac:dyDescent="0.3">
      <c r="A286" s="440" t="s">
        <v>1340</v>
      </c>
      <c r="B286" s="435" t="s">
        <v>1357</v>
      </c>
      <c r="C286" s="435" t="s">
        <v>1433</v>
      </c>
      <c r="D286" s="435" t="s">
        <v>1344</v>
      </c>
      <c r="E286" s="435" t="s">
        <v>1344</v>
      </c>
      <c r="F286" s="435"/>
      <c r="G286" s="435"/>
      <c r="H286" s="436"/>
      <c r="I286" s="436"/>
      <c r="J286" s="437" t="s">
        <v>1638</v>
      </c>
      <c r="K286" s="456"/>
      <c r="L286" s="456"/>
      <c r="M286" s="456"/>
      <c r="N286" s="456"/>
      <c r="O286" s="456"/>
      <c r="P286" s="456"/>
      <c r="Q286" s="456"/>
      <c r="R286" s="456"/>
      <c r="S286" s="456"/>
      <c r="T286" s="456"/>
      <c r="U286" s="457"/>
      <c r="V286" s="435"/>
      <c r="W286" s="440"/>
      <c r="X286" s="440"/>
      <c r="Y286" s="416" t="s">
        <v>1342</v>
      </c>
    </row>
    <row r="287" spans="1:25" s="174" customFormat="1" ht="22.5" customHeight="1" thickTop="1" thickBot="1" x14ac:dyDescent="0.3">
      <c r="A287" s="429" t="s">
        <v>1340</v>
      </c>
      <c r="B287" s="430" t="s">
        <v>1357</v>
      </c>
      <c r="C287" s="430" t="s">
        <v>1433</v>
      </c>
      <c r="D287" s="430" t="s">
        <v>1357</v>
      </c>
      <c r="E287" s="430"/>
      <c r="F287" s="430"/>
      <c r="G287" s="430"/>
      <c r="H287" s="431"/>
      <c r="I287" s="431"/>
      <c r="J287" s="432" t="s">
        <v>1639</v>
      </c>
      <c r="K287" s="460"/>
      <c r="L287" s="460"/>
      <c r="M287" s="460"/>
      <c r="N287" s="460"/>
      <c r="O287" s="460"/>
      <c r="P287" s="460"/>
      <c r="Q287" s="460"/>
      <c r="R287" s="460"/>
      <c r="S287" s="460"/>
      <c r="T287" s="460"/>
      <c r="U287" s="461"/>
      <c r="V287" s="430"/>
      <c r="W287" s="429"/>
      <c r="X287" s="429"/>
      <c r="Y287" s="416" t="s">
        <v>1342</v>
      </c>
    </row>
    <row r="288" spans="1:25" s="174" customFormat="1" ht="22.5" customHeight="1" thickTop="1" thickBot="1" x14ac:dyDescent="0.3">
      <c r="A288" s="429" t="s">
        <v>1340</v>
      </c>
      <c r="B288" s="430" t="s">
        <v>1357</v>
      </c>
      <c r="C288" s="430" t="s">
        <v>1433</v>
      </c>
      <c r="D288" s="430" t="s">
        <v>1381</v>
      </c>
      <c r="E288" s="430"/>
      <c r="F288" s="430"/>
      <c r="G288" s="430"/>
      <c r="H288" s="431"/>
      <c r="I288" s="431"/>
      <c r="J288" s="432" t="s">
        <v>1640</v>
      </c>
      <c r="K288" s="460"/>
      <c r="L288" s="460"/>
      <c r="M288" s="460"/>
      <c r="N288" s="460"/>
      <c r="O288" s="460"/>
      <c r="P288" s="460"/>
      <c r="Q288" s="460"/>
      <c r="R288" s="460"/>
      <c r="S288" s="460"/>
      <c r="T288" s="460"/>
      <c r="U288" s="461"/>
      <c r="V288" s="430"/>
      <c r="W288" s="429"/>
      <c r="X288" s="429"/>
      <c r="Y288" s="416" t="s">
        <v>1342</v>
      </c>
    </row>
    <row r="289" spans="1:25" ht="22.5" customHeight="1" thickTop="1" thickBot="1" x14ac:dyDescent="0.3">
      <c r="A289" s="444" t="s">
        <v>1340</v>
      </c>
      <c r="B289" s="436" t="s">
        <v>1357</v>
      </c>
      <c r="C289" s="436" t="s">
        <v>1433</v>
      </c>
      <c r="D289" s="436" t="s">
        <v>1381</v>
      </c>
      <c r="E289" s="435" t="s">
        <v>1344</v>
      </c>
      <c r="F289" s="436"/>
      <c r="G289" s="436"/>
      <c r="H289" s="436"/>
      <c r="I289" s="436"/>
      <c r="J289" s="441" t="s">
        <v>1641</v>
      </c>
      <c r="K289" s="458"/>
      <c r="L289" s="458"/>
      <c r="M289" s="458"/>
      <c r="N289" s="458"/>
      <c r="O289" s="458"/>
      <c r="P289" s="458"/>
      <c r="Q289" s="458"/>
      <c r="R289" s="458"/>
      <c r="S289" s="458"/>
      <c r="T289" s="458"/>
      <c r="U289" s="459"/>
      <c r="V289" s="444"/>
      <c r="W289" s="444"/>
      <c r="X289" s="444"/>
      <c r="Y289" s="449" t="s">
        <v>1342</v>
      </c>
    </row>
    <row r="290" spans="1:25" ht="22.5" customHeight="1" thickTop="1" thickBot="1" x14ac:dyDescent="0.3">
      <c r="A290" s="444" t="s">
        <v>1340</v>
      </c>
      <c r="B290" s="436" t="s">
        <v>1357</v>
      </c>
      <c r="C290" s="436" t="s">
        <v>1433</v>
      </c>
      <c r="D290" s="436" t="s">
        <v>1381</v>
      </c>
      <c r="E290" s="435" t="s">
        <v>1357</v>
      </c>
      <c r="F290" s="436"/>
      <c r="G290" s="436"/>
      <c r="H290" s="436"/>
      <c r="I290" s="436"/>
      <c r="J290" s="441" t="s">
        <v>1642</v>
      </c>
      <c r="K290" s="458"/>
      <c r="L290" s="458"/>
      <c r="M290" s="458"/>
      <c r="N290" s="458"/>
      <c r="O290" s="458"/>
      <c r="P290" s="458"/>
      <c r="Q290" s="458"/>
      <c r="R290" s="458"/>
      <c r="S290" s="458"/>
      <c r="T290" s="458"/>
      <c r="U290" s="459"/>
      <c r="V290" s="444"/>
      <c r="W290" s="444"/>
      <c r="X290" s="444"/>
      <c r="Y290" s="449" t="s">
        <v>1342</v>
      </c>
    </row>
    <row r="291" spans="1:25" ht="22.5" customHeight="1" thickTop="1" thickBot="1" x14ac:dyDescent="0.3">
      <c r="A291" s="444" t="s">
        <v>1340</v>
      </c>
      <c r="B291" s="436" t="s">
        <v>1357</v>
      </c>
      <c r="C291" s="436" t="s">
        <v>1433</v>
      </c>
      <c r="D291" s="436" t="s">
        <v>1381</v>
      </c>
      <c r="E291" s="435" t="s">
        <v>1381</v>
      </c>
      <c r="F291" s="436"/>
      <c r="G291" s="436"/>
      <c r="H291" s="436"/>
      <c r="I291" s="436"/>
      <c r="J291" s="441" t="s">
        <v>1643</v>
      </c>
      <c r="K291" s="458"/>
      <c r="L291" s="458"/>
      <c r="M291" s="458"/>
      <c r="N291" s="458"/>
      <c r="O291" s="458"/>
      <c r="P291" s="458"/>
      <c r="Q291" s="458"/>
      <c r="R291" s="458"/>
      <c r="S291" s="458"/>
      <c r="T291" s="458"/>
      <c r="U291" s="459"/>
      <c r="V291" s="444"/>
      <c r="W291" s="444"/>
      <c r="X291" s="444"/>
      <c r="Y291" s="449" t="s">
        <v>1342</v>
      </c>
    </row>
    <row r="292" spans="1:25" ht="22.5" customHeight="1" thickTop="1" thickBot="1" x14ac:dyDescent="0.3">
      <c r="A292" s="444" t="s">
        <v>1340</v>
      </c>
      <c r="B292" s="436" t="s">
        <v>1357</v>
      </c>
      <c r="C292" s="436" t="s">
        <v>1433</v>
      </c>
      <c r="D292" s="436" t="s">
        <v>1381</v>
      </c>
      <c r="E292" s="435" t="s">
        <v>1385</v>
      </c>
      <c r="F292" s="436"/>
      <c r="G292" s="436"/>
      <c r="H292" s="436"/>
      <c r="I292" s="436"/>
      <c r="J292" s="441" t="s">
        <v>1644</v>
      </c>
      <c r="K292" s="458"/>
      <c r="L292" s="458"/>
      <c r="M292" s="458"/>
      <c r="N292" s="458"/>
      <c r="O292" s="458"/>
      <c r="P292" s="458"/>
      <c r="Q292" s="458"/>
      <c r="R292" s="458"/>
      <c r="S292" s="458"/>
      <c r="T292" s="458"/>
      <c r="U292" s="459"/>
      <c r="V292" s="444"/>
      <c r="W292" s="444"/>
      <c r="X292" s="444"/>
      <c r="Y292" s="449" t="s">
        <v>1342</v>
      </c>
    </row>
    <row r="293" spans="1:25" ht="22.5" customHeight="1" thickTop="1" thickBot="1" x14ac:dyDescent="0.3">
      <c r="A293" s="444" t="s">
        <v>1340</v>
      </c>
      <c r="B293" s="436" t="s">
        <v>1357</v>
      </c>
      <c r="C293" s="436" t="s">
        <v>1433</v>
      </c>
      <c r="D293" s="436" t="s">
        <v>1381</v>
      </c>
      <c r="E293" s="435" t="s">
        <v>1410</v>
      </c>
      <c r="F293" s="436"/>
      <c r="G293" s="436"/>
      <c r="H293" s="436"/>
      <c r="I293" s="436"/>
      <c r="J293" s="441" t="s">
        <v>1645</v>
      </c>
      <c r="K293" s="458"/>
      <c r="L293" s="458"/>
      <c r="M293" s="458"/>
      <c r="N293" s="458"/>
      <c r="O293" s="458"/>
      <c r="P293" s="458"/>
      <c r="Q293" s="458"/>
      <c r="R293" s="458"/>
      <c r="S293" s="458"/>
      <c r="T293" s="458"/>
      <c r="U293" s="459"/>
      <c r="V293" s="444"/>
      <c r="W293" s="444"/>
      <c r="X293" s="444"/>
      <c r="Y293" s="449" t="s">
        <v>1342</v>
      </c>
    </row>
    <row r="294" spans="1:25" s="174" customFormat="1" ht="22.5" customHeight="1" thickTop="1" thickBot="1" x14ac:dyDescent="0.3">
      <c r="A294" s="429" t="s">
        <v>1340</v>
      </c>
      <c r="B294" s="430" t="s">
        <v>1357</v>
      </c>
      <c r="C294" s="430" t="s">
        <v>1433</v>
      </c>
      <c r="D294" s="430" t="s">
        <v>1385</v>
      </c>
      <c r="E294" s="430"/>
      <c r="F294" s="430"/>
      <c r="G294" s="430"/>
      <c r="H294" s="431"/>
      <c r="I294" s="431"/>
      <c r="J294" s="432" t="s">
        <v>1646</v>
      </c>
      <c r="K294" s="460"/>
      <c r="L294" s="460"/>
      <c r="M294" s="460"/>
      <c r="N294" s="460"/>
      <c r="O294" s="460"/>
      <c r="P294" s="460"/>
      <c r="Q294" s="460"/>
      <c r="R294" s="460"/>
      <c r="S294" s="460"/>
      <c r="T294" s="460"/>
      <c r="U294" s="461"/>
      <c r="V294" s="430"/>
      <c r="W294" s="429"/>
      <c r="X294" s="429"/>
      <c r="Y294" s="416" t="s">
        <v>1342</v>
      </c>
    </row>
    <row r="295" spans="1:25" s="174" customFormat="1" ht="22.5" customHeight="1" thickTop="1" thickBot="1" x14ac:dyDescent="0.3">
      <c r="A295" s="429" t="s">
        <v>1340</v>
      </c>
      <c r="B295" s="430" t="s">
        <v>1357</v>
      </c>
      <c r="C295" s="430" t="s">
        <v>1433</v>
      </c>
      <c r="D295" s="430" t="s">
        <v>1410</v>
      </c>
      <c r="E295" s="430"/>
      <c r="F295" s="430"/>
      <c r="G295" s="430"/>
      <c r="H295" s="431"/>
      <c r="I295" s="431"/>
      <c r="J295" s="432" t="s">
        <v>1647</v>
      </c>
      <c r="K295" s="460"/>
      <c r="L295" s="460"/>
      <c r="M295" s="460"/>
      <c r="N295" s="460"/>
      <c r="O295" s="460"/>
      <c r="P295" s="460"/>
      <c r="Q295" s="460"/>
      <c r="R295" s="460"/>
      <c r="S295" s="460"/>
      <c r="T295" s="460"/>
      <c r="U295" s="461"/>
      <c r="V295" s="430"/>
      <c r="W295" s="429"/>
      <c r="X295" s="429"/>
      <c r="Y295" s="416" t="s">
        <v>1342</v>
      </c>
    </row>
    <row r="296" spans="1:25" s="174" customFormat="1" ht="22.5" customHeight="1" thickTop="1" thickBot="1" x14ac:dyDescent="0.3">
      <c r="A296" s="429">
        <v>1</v>
      </c>
      <c r="B296" s="430" t="s">
        <v>1357</v>
      </c>
      <c r="C296" s="430" t="s">
        <v>1433</v>
      </c>
      <c r="D296" s="430" t="s">
        <v>1433</v>
      </c>
      <c r="E296" s="430"/>
      <c r="F296" s="430"/>
      <c r="G296" s="430"/>
      <c r="H296" s="431"/>
      <c r="I296" s="431"/>
      <c r="J296" s="432" t="s">
        <v>1648</v>
      </c>
      <c r="K296" s="460"/>
      <c r="L296" s="460"/>
      <c r="M296" s="460"/>
      <c r="N296" s="460"/>
      <c r="O296" s="460"/>
      <c r="P296" s="460"/>
      <c r="Q296" s="460"/>
      <c r="R296" s="460"/>
      <c r="S296" s="460"/>
      <c r="T296" s="460"/>
      <c r="U296" s="461"/>
      <c r="V296" s="430"/>
      <c r="W296" s="429"/>
      <c r="X296" s="429"/>
      <c r="Y296" s="416"/>
    </row>
    <row r="297" spans="1:25" s="499" customFormat="1" ht="22.5" customHeight="1" thickTop="1" thickBot="1" x14ac:dyDescent="0.3">
      <c r="A297" s="496" t="s">
        <v>1340</v>
      </c>
      <c r="B297" s="490" t="s">
        <v>1357</v>
      </c>
      <c r="C297" s="490" t="s">
        <v>1437</v>
      </c>
      <c r="D297" s="490"/>
      <c r="E297" s="490"/>
      <c r="F297" s="490"/>
      <c r="G297" s="490"/>
      <c r="H297" s="489"/>
      <c r="I297" s="489"/>
      <c r="J297" s="491" t="s">
        <v>1649</v>
      </c>
      <c r="K297" s="497"/>
      <c r="L297" s="497"/>
      <c r="M297" s="497"/>
      <c r="N297" s="497"/>
      <c r="O297" s="497"/>
      <c r="P297" s="497"/>
      <c r="Q297" s="497"/>
      <c r="R297" s="497"/>
      <c r="S297" s="497"/>
      <c r="T297" s="497"/>
      <c r="U297" s="498"/>
      <c r="V297" s="490"/>
      <c r="W297" s="490" t="s">
        <v>1650</v>
      </c>
      <c r="X297" s="490"/>
      <c r="Y297" s="494" t="s">
        <v>1342</v>
      </c>
    </row>
    <row r="298" spans="1:25" s="499" customFormat="1" ht="22.5" customHeight="1" thickTop="1" thickBot="1" x14ac:dyDescent="0.3">
      <c r="A298" s="496"/>
      <c r="B298" s="490"/>
      <c r="C298" s="490"/>
      <c r="D298" s="490"/>
      <c r="E298" s="490"/>
      <c r="F298" s="490"/>
      <c r="G298" s="490"/>
      <c r="H298" s="489"/>
      <c r="I298" s="489"/>
      <c r="J298" s="491"/>
      <c r="K298" s="497"/>
      <c r="L298" s="497"/>
      <c r="M298" s="497"/>
      <c r="N298" s="497"/>
      <c r="O298" s="497"/>
      <c r="P298" s="497"/>
      <c r="Q298" s="497"/>
      <c r="R298" s="497"/>
      <c r="S298" s="497"/>
      <c r="T298" s="497"/>
      <c r="U298" s="498"/>
      <c r="V298" s="490"/>
      <c r="W298" s="490"/>
      <c r="X298" s="490"/>
      <c r="Y298" s="494"/>
    </row>
    <row r="299" spans="1:25" s="499" customFormat="1" ht="22.5" customHeight="1" thickTop="1" thickBot="1" x14ac:dyDescent="0.3">
      <c r="A299" s="496"/>
      <c r="B299" s="490"/>
      <c r="C299" s="490"/>
      <c r="D299" s="490"/>
      <c r="E299" s="490"/>
      <c r="F299" s="490"/>
      <c r="G299" s="490"/>
      <c r="H299" s="489"/>
      <c r="I299" s="489"/>
      <c r="J299" s="491"/>
      <c r="K299" s="497"/>
      <c r="L299" s="497"/>
      <c r="M299" s="497"/>
      <c r="N299" s="497"/>
      <c r="O299" s="497"/>
      <c r="P299" s="497"/>
      <c r="Q299" s="497"/>
      <c r="R299" s="497"/>
      <c r="S299" s="497"/>
      <c r="T299" s="497"/>
      <c r="U299" s="498"/>
      <c r="V299" s="490"/>
      <c r="W299" s="496"/>
      <c r="X299" s="496"/>
      <c r="Y299" s="494"/>
    </row>
    <row r="300" spans="1:25" s="174" customFormat="1" ht="22.5" customHeight="1" thickTop="1" thickBot="1" x14ac:dyDescent="0.3">
      <c r="A300" s="429" t="s">
        <v>1340</v>
      </c>
      <c r="B300" s="430" t="s">
        <v>1357</v>
      </c>
      <c r="C300" s="430" t="s">
        <v>1437</v>
      </c>
      <c r="D300" s="430" t="s">
        <v>1381</v>
      </c>
      <c r="E300" s="430"/>
      <c r="F300" s="430"/>
      <c r="G300" s="430"/>
      <c r="H300" s="431"/>
      <c r="I300" s="431"/>
      <c r="J300" s="432" t="s">
        <v>1651</v>
      </c>
      <c r="K300" s="433"/>
      <c r="L300" s="433"/>
      <c r="M300" s="433"/>
      <c r="N300" s="433"/>
      <c r="O300" s="433"/>
      <c r="P300" s="433"/>
      <c r="Q300" s="433"/>
      <c r="R300" s="433"/>
      <c r="S300" s="433"/>
      <c r="T300" s="433"/>
      <c r="U300" s="434"/>
      <c r="V300" s="430"/>
      <c r="W300" s="430"/>
      <c r="X300" s="430"/>
      <c r="Y300" s="416" t="s">
        <v>1342</v>
      </c>
    </row>
    <row r="301" spans="1:25" s="174" customFormat="1" ht="22.5" customHeight="1" thickTop="1" thickBot="1" x14ac:dyDescent="0.3">
      <c r="A301" s="440" t="s">
        <v>1340</v>
      </c>
      <c r="B301" s="435" t="s">
        <v>1357</v>
      </c>
      <c r="C301" s="435" t="s">
        <v>1437</v>
      </c>
      <c r="D301" s="435" t="s">
        <v>1381</v>
      </c>
      <c r="E301" s="435" t="s">
        <v>1344</v>
      </c>
      <c r="F301" s="435"/>
      <c r="G301" s="435"/>
      <c r="H301" s="436"/>
      <c r="I301" s="436"/>
      <c r="J301" s="437" t="s">
        <v>1652</v>
      </c>
      <c r="K301" s="438"/>
      <c r="L301" s="438"/>
      <c r="M301" s="438"/>
      <c r="N301" s="438"/>
      <c r="O301" s="438"/>
      <c r="P301" s="438"/>
      <c r="Q301" s="438"/>
      <c r="R301" s="438"/>
      <c r="S301" s="438"/>
      <c r="T301" s="438"/>
      <c r="U301" s="439"/>
      <c r="V301" s="435"/>
      <c r="W301" s="440"/>
      <c r="X301" s="440"/>
      <c r="Y301" s="416" t="s">
        <v>1342</v>
      </c>
    </row>
    <row r="302" spans="1:25" ht="22.5" customHeight="1" thickTop="1" thickBot="1" x14ac:dyDescent="0.3">
      <c r="A302" s="444" t="s">
        <v>1340</v>
      </c>
      <c r="B302" s="436" t="s">
        <v>1357</v>
      </c>
      <c r="C302" s="436" t="s">
        <v>1437</v>
      </c>
      <c r="D302" s="436" t="s">
        <v>1381</v>
      </c>
      <c r="E302" s="436" t="s">
        <v>1344</v>
      </c>
      <c r="F302" s="435" t="s">
        <v>1344</v>
      </c>
      <c r="G302" s="436"/>
      <c r="H302" s="436"/>
      <c r="I302" s="436"/>
      <c r="J302" s="441" t="s">
        <v>1653</v>
      </c>
      <c r="K302" s="442"/>
      <c r="L302" s="442"/>
      <c r="M302" s="442"/>
      <c r="N302" s="438"/>
      <c r="O302" s="442"/>
      <c r="P302" s="442"/>
      <c r="Q302" s="442"/>
      <c r="R302" s="442"/>
      <c r="S302" s="438"/>
      <c r="T302" s="442"/>
      <c r="U302" s="443"/>
      <c r="V302" s="436"/>
      <c r="W302" s="444"/>
      <c r="X302" s="444"/>
      <c r="Y302" s="416" t="s">
        <v>1342</v>
      </c>
    </row>
    <row r="303" spans="1:25" s="174" customFormat="1" ht="22.5" customHeight="1" thickTop="1" thickBot="1" x14ac:dyDescent="0.3">
      <c r="A303" s="440" t="s">
        <v>1340</v>
      </c>
      <c r="B303" s="435" t="s">
        <v>1357</v>
      </c>
      <c r="C303" s="435" t="s">
        <v>1437</v>
      </c>
      <c r="D303" s="435" t="s">
        <v>1381</v>
      </c>
      <c r="E303" s="435" t="s">
        <v>1357</v>
      </c>
      <c r="F303" s="435"/>
      <c r="G303" s="435"/>
      <c r="H303" s="436"/>
      <c r="I303" s="436"/>
      <c r="J303" s="437" t="s">
        <v>1654</v>
      </c>
      <c r="K303" s="438"/>
      <c r="L303" s="438"/>
      <c r="M303" s="438"/>
      <c r="N303" s="438"/>
      <c r="O303" s="438"/>
      <c r="P303" s="438"/>
      <c r="Q303" s="438"/>
      <c r="R303" s="438"/>
      <c r="S303" s="438"/>
      <c r="T303" s="438"/>
      <c r="U303" s="439"/>
      <c r="V303" s="435"/>
      <c r="W303" s="440"/>
      <c r="X303" s="440"/>
      <c r="Y303" s="416" t="s">
        <v>1342</v>
      </c>
    </row>
    <row r="304" spans="1:25" s="174" customFormat="1" ht="22.5" customHeight="1" thickTop="1" thickBot="1" x14ac:dyDescent="0.3">
      <c r="A304" s="440" t="s">
        <v>1340</v>
      </c>
      <c r="B304" s="435" t="s">
        <v>1357</v>
      </c>
      <c r="C304" s="435" t="s">
        <v>1437</v>
      </c>
      <c r="D304" s="435" t="s">
        <v>1381</v>
      </c>
      <c r="E304" s="435" t="s">
        <v>1381</v>
      </c>
      <c r="F304" s="435"/>
      <c r="G304" s="435"/>
      <c r="H304" s="436"/>
      <c r="I304" s="436"/>
      <c r="J304" s="437" t="s">
        <v>1655</v>
      </c>
      <c r="K304" s="438"/>
      <c r="L304" s="438"/>
      <c r="M304" s="438"/>
      <c r="N304" s="438"/>
      <c r="O304" s="438"/>
      <c r="P304" s="438"/>
      <c r="Q304" s="438"/>
      <c r="R304" s="438"/>
      <c r="S304" s="438"/>
      <c r="T304" s="438"/>
      <c r="U304" s="439"/>
      <c r="V304" s="435"/>
      <c r="W304" s="440"/>
      <c r="X304" s="440"/>
      <c r="Y304" s="416" t="s">
        <v>1342</v>
      </c>
    </row>
    <row r="305" spans="1:25" ht="22.5" customHeight="1" thickTop="1" thickBot="1" x14ac:dyDescent="0.3">
      <c r="A305" s="444" t="s">
        <v>1340</v>
      </c>
      <c r="B305" s="436" t="s">
        <v>1357</v>
      </c>
      <c r="C305" s="436" t="s">
        <v>1437</v>
      </c>
      <c r="D305" s="436" t="s">
        <v>1381</v>
      </c>
      <c r="E305" s="436" t="s">
        <v>1381</v>
      </c>
      <c r="F305" s="435" t="s">
        <v>1344</v>
      </c>
      <c r="G305" s="436"/>
      <c r="H305" s="436"/>
      <c r="I305" s="436"/>
      <c r="J305" s="441" t="s">
        <v>1656</v>
      </c>
      <c r="K305" s="442"/>
      <c r="L305" s="442"/>
      <c r="M305" s="442"/>
      <c r="N305" s="438"/>
      <c r="O305" s="442"/>
      <c r="P305" s="442"/>
      <c r="Q305" s="442"/>
      <c r="R305" s="442"/>
      <c r="S305" s="438"/>
      <c r="T305" s="442"/>
      <c r="U305" s="443"/>
      <c r="V305" s="436"/>
      <c r="W305" s="444"/>
      <c r="X305" s="444"/>
      <c r="Y305" s="416" t="s">
        <v>1342</v>
      </c>
    </row>
    <row r="306" spans="1:25" ht="22.5" customHeight="1" thickTop="1" thickBot="1" x14ac:dyDescent="0.3">
      <c r="A306" s="444" t="s">
        <v>1340</v>
      </c>
      <c r="B306" s="436" t="s">
        <v>1357</v>
      </c>
      <c r="C306" s="436" t="s">
        <v>1437</v>
      </c>
      <c r="D306" s="436" t="s">
        <v>1381</v>
      </c>
      <c r="E306" s="436" t="s">
        <v>1381</v>
      </c>
      <c r="F306" s="435" t="s">
        <v>1357</v>
      </c>
      <c r="G306" s="436"/>
      <c r="H306" s="436"/>
      <c r="I306" s="436"/>
      <c r="J306" s="441" t="s">
        <v>1657</v>
      </c>
      <c r="K306" s="442"/>
      <c r="L306" s="442"/>
      <c r="M306" s="442"/>
      <c r="N306" s="438"/>
      <c r="O306" s="442"/>
      <c r="P306" s="442"/>
      <c r="Q306" s="442"/>
      <c r="R306" s="442"/>
      <c r="S306" s="438"/>
      <c r="T306" s="442"/>
      <c r="U306" s="443"/>
      <c r="V306" s="436"/>
      <c r="W306" s="444"/>
      <c r="X306" s="444"/>
      <c r="Y306" s="416" t="s">
        <v>1342</v>
      </c>
    </row>
    <row r="307" spans="1:25" ht="22.5" customHeight="1" thickTop="1" thickBot="1" x14ac:dyDescent="0.3">
      <c r="A307" s="444" t="s">
        <v>1340</v>
      </c>
      <c r="B307" s="436" t="s">
        <v>1357</v>
      </c>
      <c r="C307" s="436" t="s">
        <v>1437</v>
      </c>
      <c r="D307" s="436" t="s">
        <v>1381</v>
      </c>
      <c r="E307" s="436" t="s">
        <v>1381</v>
      </c>
      <c r="F307" s="435" t="s">
        <v>1381</v>
      </c>
      <c r="G307" s="436"/>
      <c r="H307" s="436"/>
      <c r="I307" s="436"/>
      <c r="J307" s="441" t="s">
        <v>1658</v>
      </c>
      <c r="K307" s="442"/>
      <c r="L307" s="442"/>
      <c r="M307" s="442"/>
      <c r="N307" s="438"/>
      <c r="O307" s="442"/>
      <c r="P307" s="442"/>
      <c r="Q307" s="442"/>
      <c r="R307" s="442"/>
      <c r="S307" s="438"/>
      <c r="T307" s="442"/>
      <c r="U307" s="443"/>
      <c r="V307" s="436"/>
      <c r="W307" s="444"/>
      <c r="X307" s="444"/>
      <c r="Y307" s="416" t="s">
        <v>1342</v>
      </c>
    </row>
    <row r="308" spans="1:25" ht="22.5" customHeight="1" thickTop="1" thickBot="1" x14ac:dyDescent="0.3">
      <c r="A308" s="444" t="s">
        <v>1340</v>
      </c>
      <c r="B308" s="436" t="s">
        <v>1357</v>
      </c>
      <c r="C308" s="436" t="s">
        <v>1437</v>
      </c>
      <c r="D308" s="436" t="s">
        <v>1381</v>
      </c>
      <c r="E308" s="436" t="s">
        <v>1381</v>
      </c>
      <c r="F308" s="435" t="s">
        <v>1385</v>
      </c>
      <c r="G308" s="436"/>
      <c r="H308" s="436"/>
      <c r="I308" s="436"/>
      <c r="J308" s="441" t="s">
        <v>1659</v>
      </c>
      <c r="K308" s="442"/>
      <c r="L308" s="442"/>
      <c r="M308" s="442"/>
      <c r="N308" s="438"/>
      <c r="O308" s="442"/>
      <c r="P308" s="442"/>
      <c r="Q308" s="442"/>
      <c r="R308" s="442"/>
      <c r="S308" s="438"/>
      <c r="T308" s="442"/>
      <c r="U308" s="443"/>
      <c r="V308" s="436"/>
      <c r="W308" s="444"/>
      <c r="X308" s="444"/>
      <c r="Y308" s="416" t="s">
        <v>1342</v>
      </c>
    </row>
    <row r="309" spans="1:25" ht="22.5" customHeight="1" thickTop="1" thickBot="1" x14ac:dyDescent="0.3">
      <c r="A309" s="444" t="s">
        <v>1340</v>
      </c>
      <c r="B309" s="436" t="s">
        <v>1357</v>
      </c>
      <c r="C309" s="436" t="s">
        <v>1437</v>
      </c>
      <c r="D309" s="436" t="s">
        <v>1381</v>
      </c>
      <c r="E309" s="436" t="s">
        <v>1381</v>
      </c>
      <c r="F309" s="435" t="s">
        <v>1410</v>
      </c>
      <c r="G309" s="436"/>
      <c r="H309" s="436"/>
      <c r="I309" s="436"/>
      <c r="J309" s="441" t="s">
        <v>1660</v>
      </c>
      <c r="K309" s="442"/>
      <c r="L309" s="442"/>
      <c r="M309" s="442"/>
      <c r="N309" s="438"/>
      <c r="O309" s="442"/>
      <c r="P309" s="442"/>
      <c r="Q309" s="442"/>
      <c r="R309" s="442"/>
      <c r="S309" s="438"/>
      <c r="T309" s="442"/>
      <c r="U309" s="443"/>
      <c r="V309" s="436"/>
      <c r="W309" s="444"/>
      <c r="X309" s="444"/>
      <c r="Y309" s="416" t="s">
        <v>1342</v>
      </c>
    </row>
    <row r="310" spans="1:25" s="174" customFormat="1" ht="22.5" customHeight="1" thickTop="1" thickBot="1" x14ac:dyDescent="0.3">
      <c r="A310" s="440" t="s">
        <v>1340</v>
      </c>
      <c r="B310" s="435" t="s">
        <v>1357</v>
      </c>
      <c r="C310" s="435" t="s">
        <v>1437</v>
      </c>
      <c r="D310" s="435" t="s">
        <v>1381</v>
      </c>
      <c r="E310" s="435" t="s">
        <v>1385</v>
      </c>
      <c r="F310" s="435"/>
      <c r="G310" s="435"/>
      <c r="H310" s="436"/>
      <c r="I310" s="436"/>
      <c r="J310" s="437" t="s">
        <v>1661</v>
      </c>
      <c r="K310" s="438"/>
      <c r="L310" s="438"/>
      <c r="M310" s="438"/>
      <c r="N310" s="438"/>
      <c r="O310" s="438"/>
      <c r="P310" s="438"/>
      <c r="Q310" s="438"/>
      <c r="R310" s="438"/>
      <c r="S310" s="438"/>
      <c r="T310" s="438"/>
      <c r="U310" s="439"/>
      <c r="V310" s="435"/>
      <c r="W310" s="440"/>
      <c r="X310" s="440"/>
      <c r="Y310" s="416" t="s">
        <v>1342</v>
      </c>
    </row>
    <row r="311" spans="1:25" s="174" customFormat="1" ht="22.5" customHeight="1" thickTop="1" thickBot="1" x14ac:dyDescent="0.3">
      <c r="A311" s="440" t="s">
        <v>1340</v>
      </c>
      <c r="B311" s="435" t="s">
        <v>1357</v>
      </c>
      <c r="C311" s="435" t="s">
        <v>1437</v>
      </c>
      <c r="D311" s="435" t="s">
        <v>1381</v>
      </c>
      <c r="E311" s="435" t="s">
        <v>1410</v>
      </c>
      <c r="F311" s="435"/>
      <c r="G311" s="435"/>
      <c r="H311" s="436"/>
      <c r="I311" s="436"/>
      <c r="J311" s="437" t="s">
        <v>1662</v>
      </c>
      <c r="K311" s="438"/>
      <c r="L311" s="438"/>
      <c r="M311" s="438"/>
      <c r="N311" s="438"/>
      <c r="O311" s="438"/>
      <c r="P311" s="438"/>
      <c r="Q311" s="438"/>
      <c r="R311" s="438"/>
      <c r="S311" s="438"/>
      <c r="T311" s="438"/>
      <c r="U311" s="439"/>
      <c r="V311" s="435"/>
      <c r="W311" s="440"/>
      <c r="X311" s="440"/>
      <c r="Y311" s="416" t="s">
        <v>1342</v>
      </c>
    </row>
    <row r="312" spans="1:25" ht="22.5" customHeight="1" thickTop="1" thickBot="1" x14ac:dyDescent="0.3">
      <c r="A312" s="440" t="s">
        <v>1340</v>
      </c>
      <c r="B312" s="435" t="s">
        <v>1357</v>
      </c>
      <c r="C312" s="435" t="s">
        <v>1437</v>
      </c>
      <c r="D312" s="435" t="s">
        <v>1381</v>
      </c>
      <c r="E312" s="435" t="s">
        <v>1433</v>
      </c>
      <c r="F312" s="436"/>
      <c r="G312" s="436"/>
      <c r="H312" s="436"/>
      <c r="I312" s="436"/>
      <c r="J312" s="437" t="s">
        <v>1663</v>
      </c>
      <c r="K312" s="438"/>
      <c r="L312" s="438"/>
      <c r="M312" s="438"/>
      <c r="N312" s="438"/>
      <c r="O312" s="438"/>
      <c r="P312" s="438"/>
      <c r="Q312" s="438"/>
      <c r="R312" s="438"/>
      <c r="S312" s="438"/>
      <c r="T312" s="438"/>
      <c r="U312" s="439"/>
      <c r="V312" s="435"/>
      <c r="W312" s="440"/>
      <c r="X312" s="440"/>
    </row>
    <row r="313" spans="1:25" ht="22.5" customHeight="1" thickTop="1" thickBot="1" x14ac:dyDescent="0.3">
      <c r="A313" s="440" t="s">
        <v>1340</v>
      </c>
      <c r="B313" s="435" t="s">
        <v>1357</v>
      </c>
      <c r="C313" s="435" t="s">
        <v>1437</v>
      </c>
      <c r="D313" s="435" t="s">
        <v>1381</v>
      </c>
      <c r="E313" s="435" t="s">
        <v>1437</v>
      </c>
      <c r="F313" s="436"/>
      <c r="G313" s="436"/>
      <c r="H313" s="436"/>
      <c r="I313" s="436"/>
      <c r="J313" s="437" t="s">
        <v>1664</v>
      </c>
      <c r="K313" s="438"/>
      <c r="L313" s="438"/>
      <c r="M313" s="438"/>
      <c r="N313" s="438"/>
      <c r="O313" s="438"/>
      <c r="P313" s="438"/>
      <c r="Q313" s="438"/>
      <c r="R313" s="438"/>
      <c r="S313" s="438"/>
      <c r="T313" s="438"/>
      <c r="U313" s="439"/>
      <c r="V313" s="435"/>
      <c r="W313" s="440"/>
      <c r="X313" s="440"/>
    </row>
    <row r="314" spans="1:25" ht="22.5" customHeight="1" thickTop="1" thickBot="1" x14ac:dyDescent="0.3">
      <c r="A314" s="440" t="s">
        <v>1340</v>
      </c>
      <c r="B314" s="435" t="s">
        <v>1357</v>
      </c>
      <c r="C314" s="435" t="s">
        <v>1437</v>
      </c>
      <c r="D314" s="435" t="s">
        <v>1381</v>
      </c>
      <c r="E314" s="435" t="s">
        <v>1441</v>
      </c>
      <c r="F314" s="436"/>
      <c r="G314" s="436"/>
      <c r="H314" s="436"/>
      <c r="I314" s="436"/>
      <c r="J314" s="437" t="s">
        <v>1665</v>
      </c>
      <c r="K314" s="438"/>
      <c r="L314" s="438"/>
      <c r="M314" s="438"/>
      <c r="N314" s="438"/>
      <c r="O314" s="438"/>
      <c r="P314" s="438"/>
      <c r="Q314" s="438"/>
      <c r="R314" s="438"/>
      <c r="S314" s="438"/>
      <c r="T314" s="438"/>
      <c r="U314" s="439"/>
      <c r="V314" s="435"/>
      <c r="W314" s="440"/>
      <c r="X314" s="440"/>
    </row>
    <row r="315" spans="1:25" ht="22.5" customHeight="1" thickTop="1" thickBot="1" x14ac:dyDescent="0.3">
      <c r="A315" s="444" t="s">
        <v>1340</v>
      </c>
      <c r="B315" s="436" t="s">
        <v>1357</v>
      </c>
      <c r="C315" s="436" t="s">
        <v>1437</v>
      </c>
      <c r="D315" s="436" t="s">
        <v>1381</v>
      </c>
      <c r="E315" s="436" t="s">
        <v>1441</v>
      </c>
      <c r="F315" s="435" t="s">
        <v>1344</v>
      </c>
      <c r="G315" s="436"/>
      <c r="H315" s="436"/>
      <c r="I315" s="436"/>
      <c r="J315" s="437" t="s">
        <v>1666</v>
      </c>
      <c r="K315" s="438"/>
      <c r="L315" s="438"/>
      <c r="M315" s="438"/>
      <c r="N315" s="438"/>
      <c r="O315" s="438"/>
      <c r="P315" s="438"/>
      <c r="Q315" s="438"/>
      <c r="R315" s="438"/>
      <c r="S315" s="438"/>
      <c r="T315" s="438"/>
      <c r="U315" s="439"/>
      <c r="V315" s="435"/>
      <c r="W315" s="440"/>
      <c r="X315" s="440"/>
    </row>
    <row r="316" spans="1:25" ht="22.5" customHeight="1" thickTop="1" thickBot="1" x14ac:dyDescent="0.3">
      <c r="A316" s="444" t="s">
        <v>1340</v>
      </c>
      <c r="B316" s="436" t="s">
        <v>1357</v>
      </c>
      <c r="C316" s="436" t="s">
        <v>1437</v>
      </c>
      <c r="D316" s="436" t="s">
        <v>1381</v>
      </c>
      <c r="E316" s="436" t="s">
        <v>1441</v>
      </c>
      <c r="F316" s="436" t="s">
        <v>1344</v>
      </c>
      <c r="G316" s="435" t="s">
        <v>1344</v>
      </c>
      <c r="H316" s="436"/>
      <c r="I316" s="436"/>
      <c r="J316" s="441" t="s">
        <v>1667</v>
      </c>
      <c r="K316" s="438"/>
      <c r="L316" s="438"/>
      <c r="M316" s="438"/>
      <c r="N316" s="438"/>
      <c r="O316" s="438"/>
      <c r="P316" s="438"/>
      <c r="Q316" s="438"/>
      <c r="R316" s="438"/>
      <c r="S316" s="438"/>
      <c r="T316" s="438"/>
      <c r="U316" s="439"/>
      <c r="V316" s="435"/>
      <c r="W316" s="440"/>
      <c r="X316" s="440"/>
    </row>
    <row r="317" spans="1:25" ht="22.5" customHeight="1" thickTop="1" thickBot="1" x14ac:dyDescent="0.3">
      <c r="A317" s="444" t="s">
        <v>1340</v>
      </c>
      <c r="B317" s="436" t="s">
        <v>1357</v>
      </c>
      <c r="C317" s="436" t="s">
        <v>1437</v>
      </c>
      <c r="D317" s="436" t="s">
        <v>1381</v>
      </c>
      <c r="E317" s="436" t="s">
        <v>1441</v>
      </c>
      <c r="F317" s="436" t="s">
        <v>1344</v>
      </c>
      <c r="G317" s="435" t="s">
        <v>1357</v>
      </c>
      <c r="H317" s="436"/>
      <c r="I317" s="436"/>
      <c r="J317" s="441" t="s">
        <v>1668</v>
      </c>
      <c r="K317" s="438"/>
      <c r="L317" s="438"/>
      <c r="M317" s="438"/>
      <c r="N317" s="438"/>
      <c r="O317" s="438"/>
      <c r="P317" s="438"/>
      <c r="Q317" s="438"/>
      <c r="R317" s="438"/>
      <c r="S317" s="438"/>
      <c r="T317" s="438"/>
      <c r="U317" s="439"/>
      <c r="V317" s="435"/>
      <c r="W317" s="440"/>
      <c r="X317" s="440"/>
    </row>
    <row r="318" spans="1:25" ht="22.5" customHeight="1" thickTop="1" thickBot="1" x14ac:dyDescent="0.3">
      <c r="A318" s="444" t="s">
        <v>1340</v>
      </c>
      <c r="B318" s="436" t="s">
        <v>1357</v>
      </c>
      <c r="C318" s="436" t="s">
        <v>1437</v>
      </c>
      <c r="D318" s="436" t="s">
        <v>1381</v>
      </c>
      <c r="E318" s="436" t="s">
        <v>1441</v>
      </c>
      <c r="F318" s="436" t="s">
        <v>1344</v>
      </c>
      <c r="G318" s="435" t="s">
        <v>1381</v>
      </c>
      <c r="H318" s="436"/>
      <c r="I318" s="436"/>
      <c r="J318" s="441" t="s">
        <v>1669</v>
      </c>
      <c r="K318" s="438"/>
      <c r="L318" s="438"/>
      <c r="M318" s="438"/>
      <c r="N318" s="438"/>
      <c r="O318" s="438"/>
      <c r="P318" s="438"/>
      <c r="Q318" s="438"/>
      <c r="R318" s="438"/>
      <c r="S318" s="438"/>
      <c r="T318" s="438"/>
      <c r="U318" s="439"/>
      <c r="V318" s="435"/>
      <c r="W318" s="440"/>
      <c r="X318" s="440"/>
    </row>
    <row r="319" spans="1:25" ht="22.5" customHeight="1" thickTop="1" thickBot="1" x14ac:dyDescent="0.3">
      <c r="A319" s="440" t="s">
        <v>1340</v>
      </c>
      <c r="B319" s="435" t="s">
        <v>1357</v>
      </c>
      <c r="C319" s="435" t="s">
        <v>1437</v>
      </c>
      <c r="D319" s="435" t="s">
        <v>1381</v>
      </c>
      <c r="E319" s="435" t="s">
        <v>1538</v>
      </c>
      <c r="F319" s="436"/>
      <c r="G319" s="436"/>
      <c r="H319" s="436"/>
      <c r="I319" s="436"/>
      <c r="J319" s="437" t="s">
        <v>1670</v>
      </c>
      <c r="K319" s="438"/>
      <c r="L319" s="438"/>
      <c r="M319" s="438"/>
      <c r="N319" s="438"/>
      <c r="O319" s="438"/>
      <c r="P319" s="438"/>
      <c r="Q319" s="438"/>
      <c r="R319" s="438"/>
      <c r="S319" s="438"/>
      <c r="T319" s="438"/>
      <c r="U319" s="439"/>
      <c r="V319" s="435"/>
      <c r="W319" s="440"/>
      <c r="X319" s="440"/>
    </row>
    <row r="320" spans="1:25" ht="22.5" customHeight="1" thickTop="1" thickBot="1" x14ac:dyDescent="0.3">
      <c r="A320" s="444" t="s">
        <v>1340</v>
      </c>
      <c r="B320" s="436" t="s">
        <v>1357</v>
      </c>
      <c r="C320" s="436" t="s">
        <v>1437</v>
      </c>
      <c r="D320" s="436" t="s">
        <v>1381</v>
      </c>
      <c r="E320" s="436" t="s">
        <v>1538</v>
      </c>
      <c r="F320" s="435" t="s">
        <v>1344</v>
      </c>
      <c r="G320" s="436"/>
      <c r="H320" s="436"/>
      <c r="I320" s="436"/>
      <c r="J320" s="441" t="s">
        <v>1671</v>
      </c>
      <c r="K320" s="438"/>
      <c r="L320" s="438"/>
      <c r="M320" s="438"/>
      <c r="N320" s="438"/>
      <c r="O320" s="438"/>
      <c r="P320" s="438"/>
      <c r="Q320" s="438"/>
      <c r="R320" s="438"/>
      <c r="S320" s="438"/>
      <c r="T320" s="438"/>
      <c r="U320" s="439"/>
      <c r="V320" s="435"/>
      <c r="W320" s="440"/>
      <c r="X320" s="440"/>
    </row>
    <row r="321" spans="1:22" ht="36" customHeight="1" thickTop="1" thickBot="1" x14ac:dyDescent="0.3"/>
    <row r="322" spans="1:22" ht="18.75" customHeight="1" thickTop="1" thickBot="1" x14ac:dyDescent="0.3">
      <c r="A322" s="444">
        <v>1</v>
      </c>
      <c r="B322" s="435" t="s">
        <v>1357</v>
      </c>
      <c r="C322" s="436"/>
      <c r="D322" s="436"/>
      <c r="E322" s="444"/>
      <c r="F322" s="436"/>
      <c r="G322" s="436"/>
      <c r="H322" s="436"/>
      <c r="I322" s="436"/>
      <c r="J322" s="437" t="s">
        <v>1832</v>
      </c>
      <c r="K322" s="438"/>
      <c r="L322" s="438"/>
      <c r="M322" s="438"/>
      <c r="N322" s="438"/>
      <c r="O322" s="438"/>
      <c r="P322" s="438"/>
      <c r="Q322" s="438"/>
      <c r="R322" s="438"/>
      <c r="S322" s="438"/>
      <c r="T322" s="438"/>
      <c r="U322" s="438"/>
      <c r="V322" s="438"/>
    </row>
    <row r="323" spans="1:22" ht="18.75" customHeight="1" thickTop="1" thickBot="1" x14ac:dyDescent="0.3">
      <c r="A323" s="444">
        <v>1</v>
      </c>
      <c r="B323" s="435" t="s">
        <v>1357</v>
      </c>
      <c r="C323" s="436" t="s">
        <v>1344</v>
      </c>
      <c r="D323" s="436"/>
      <c r="E323" s="444"/>
      <c r="F323" s="436"/>
      <c r="G323" s="436"/>
      <c r="H323" s="436"/>
      <c r="I323" s="436"/>
      <c r="J323" s="437" t="s">
        <v>1833</v>
      </c>
      <c r="K323" s="438"/>
      <c r="L323" s="438"/>
      <c r="M323" s="438"/>
      <c r="N323" s="438"/>
      <c r="O323" s="438"/>
      <c r="P323" s="438"/>
      <c r="Q323" s="438"/>
      <c r="R323" s="438"/>
      <c r="S323" s="438"/>
      <c r="T323" s="438"/>
      <c r="U323" s="438"/>
      <c r="V323" s="438"/>
    </row>
    <row r="324" spans="1:22" ht="18.75" customHeight="1" thickTop="1" thickBot="1" x14ac:dyDescent="0.3">
      <c r="A324" s="444">
        <v>1</v>
      </c>
      <c r="B324" s="435" t="s">
        <v>1357</v>
      </c>
      <c r="C324" s="436" t="s">
        <v>1344</v>
      </c>
      <c r="D324" s="436" t="s">
        <v>1344</v>
      </c>
      <c r="E324" s="436"/>
      <c r="F324" s="436"/>
      <c r="G324" s="436"/>
      <c r="H324" s="436"/>
      <c r="I324" s="436"/>
      <c r="J324" s="441" t="s">
        <v>1503</v>
      </c>
      <c r="K324" s="438"/>
      <c r="L324" s="438"/>
      <c r="M324" s="438"/>
      <c r="N324" s="438"/>
      <c r="O324" s="438"/>
      <c r="P324" s="438"/>
      <c r="Q324" s="438"/>
      <c r="R324" s="438"/>
      <c r="S324" s="438"/>
      <c r="T324" s="438"/>
      <c r="U324" s="438"/>
      <c r="V324" s="438"/>
    </row>
    <row r="325" spans="1:22" ht="18.75" customHeight="1" thickTop="1" thickBot="1" x14ac:dyDescent="0.3">
      <c r="A325" s="444">
        <v>1</v>
      </c>
      <c r="B325" s="435" t="s">
        <v>1357</v>
      </c>
      <c r="C325" s="436" t="s">
        <v>1344</v>
      </c>
      <c r="D325" s="436" t="s">
        <v>1357</v>
      </c>
      <c r="E325" s="436"/>
      <c r="F325" s="436"/>
      <c r="G325" s="436"/>
      <c r="H325" s="436"/>
      <c r="I325" s="436"/>
      <c r="J325" s="441" t="s">
        <v>1504</v>
      </c>
      <c r="K325" s="438"/>
      <c r="L325" s="438"/>
      <c r="M325" s="438"/>
      <c r="N325" s="438"/>
      <c r="O325" s="438"/>
      <c r="P325" s="438"/>
      <c r="Q325" s="438"/>
      <c r="R325" s="438"/>
      <c r="S325" s="438"/>
      <c r="T325" s="438"/>
      <c r="U325" s="438"/>
      <c r="V325" s="438"/>
    </row>
    <row r="326" spans="1:22" ht="18.75" customHeight="1" thickTop="1" thickBot="1" x14ac:dyDescent="0.3">
      <c r="A326" s="444">
        <v>1</v>
      </c>
      <c r="B326" s="435" t="s">
        <v>1357</v>
      </c>
      <c r="C326" s="436" t="s">
        <v>1344</v>
      </c>
      <c r="D326" s="436" t="s">
        <v>1381</v>
      </c>
      <c r="E326" s="436"/>
      <c r="F326" s="436"/>
      <c r="G326" s="436"/>
      <c r="H326" s="436"/>
      <c r="I326" s="436"/>
      <c r="J326" s="441" t="s">
        <v>1505</v>
      </c>
      <c r="K326" s="438"/>
      <c r="L326" s="438"/>
      <c r="M326" s="438"/>
      <c r="N326" s="438"/>
      <c r="O326" s="438"/>
      <c r="P326" s="438"/>
      <c r="Q326" s="438"/>
      <c r="R326" s="438"/>
      <c r="S326" s="438"/>
      <c r="T326" s="438"/>
      <c r="U326" s="438"/>
      <c r="V326" s="438"/>
    </row>
    <row r="327" spans="1:22" ht="18.75" customHeight="1" thickTop="1" thickBot="1" x14ac:dyDescent="0.3">
      <c r="A327" s="444">
        <v>1</v>
      </c>
      <c r="B327" s="435" t="s">
        <v>1357</v>
      </c>
      <c r="C327" s="436" t="s">
        <v>1357</v>
      </c>
      <c r="D327" s="436"/>
      <c r="E327" s="444"/>
      <c r="F327" s="436"/>
      <c r="G327" s="436"/>
      <c r="H327" s="436"/>
      <c r="I327" s="436"/>
      <c r="J327" s="437" t="s">
        <v>1834</v>
      </c>
      <c r="K327" s="438"/>
      <c r="L327" s="438"/>
      <c r="M327" s="438"/>
      <c r="N327" s="438"/>
      <c r="O327" s="438"/>
      <c r="P327" s="438"/>
      <c r="Q327" s="438"/>
      <c r="R327" s="438"/>
      <c r="S327" s="438"/>
      <c r="T327" s="438"/>
      <c r="U327" s="438"/>
      <c r="V327" s="438"/>
    </row>
    <row r="328" spans="1:22" ht="18.75" customHeight="1" thickTop="1" thickBot="1" x14ac:dyDescent="0.3">
      <c r="A328" s="444">
        <v>1</v>
      </c>
      <c r="B328" s="435" t="s">
        <v>1381</v>
      </c>
      <c r="C328" s="436"/>
      <c r="D328" s="436"/>
      <c r="E328" s="444"/>
      <c r="F328" s="436"/>
      <c r="G328" s="436"/>
      <c r="H328" s="436"/>
      <c r="I328" s="436"/>
      <c r="J328" s="437" t="s">
        <v>1754</v>
      </c>
      <c r="K328" s="438"/>
      <c r="L328" s="438"/>
      <c r="M328" s="438"/>
      <c r="N328" s="438"/>
      <c r="O328" s="438"/>
      <c r="P328" s="438"/>
      <c r="Q328" s="438"/>
      <c r="R328" s="438"/>
      <c r="S328" s="438"/>
      <c r="T328" s="438"/>
      <c r="U328" s="438"/>
      <c r="V328" s="438"/>
    </row>
    <row r="329" spans="1:22" ht="18.75" customHeight="1" thickTop="1" thickBot="1" x14ac:dyDescent="0.3">
      <c r="A329" s="444">
        <v>1</v>
      </c>
      <c r="B329" s="435" t="s">
        <v>1381</v>
      </c>
      <c r="C329" s="436" t="s">
        <v>1344</v>
      </c>
      <c r="D329" s="436"/>
      <c r="E329" s="444"/>
      <c r="F329" s="436"/>
      <c r="G329" s="436"/>
      <c r="H329" s="436"/>
      <c r="I329" s="436"/>
      <c r="J329" s="437" t="s">
        <v>1506</v>
      </c>
      <c r="K329" s="438"/>
      <c r="L329" s="438"/>
      <c r="M329" s="438"/>
      <c r="N329" s="438"/>
      <c r="O329" s="438"/>
      <c r="P329" s="438"/>
      <c r="Q329" s="438"/>
      <c r="R329" s="438"/>
      <c r="S329" s="438"/>
      <c r="T329" s="438"/>
      <c r="U329" s="438"/>
      <c r="V329" s="438"/>
    </row>
    <row r="330" spans="1:22" ht="18.75" customHeight="1" thickTop="1" thickBot="1" x14ac:dyDescent="0.3">
      <c r="A330" s="444">
        <v>1</v>
      </c>
      <c r="B330" s="435" t="s">
        <v>1381</v>
      </c>
      <c r="C330" s="436" t="s">
        <v>1344</v>
      </c>
      <c r="D330" s="436" t="s">
        <v>1344</v>
      </c>
      <c r="E330" s="436"/>
      <c r="F330" s="436"/>
      <c r="G330" s="436"/>
      <c r="H330" s="436"/>
      <c r="I330" s="436"/>
      <c r="J330" s="441" t="s">
        <v>1507</v>
      </c>
      <c r="K330" s="438"/>
      <c r="L330" s="438"/>
      <c r="M330" s="438"/>
      <c r="N330" s="438"/>
      <c r="O330" s="438"/>
      <c r="P330" s="438"/>
      <c r="Q330" s="438"/>
      <c r="R330" s="438"/>
      <c r="S330" s="438"/>
      <c r="T330" s="438"/>
      <c r="U330" s="438"/>
      <c r="V330" s="438"/>
    </row>
    <row r="331" spans="1:22" ht="18.75" customHeight="1" thickTop="1" thickBot="1" x14ac:dyDescent="0.3">
      <c r="A331" s="444">
        <v>1</v>
      </c>
      <c r="B331" s="435" t="s">
        <v>1381</v>
      </c>
      <c r="C331" s="436" t="s">
        <v>1344</v>
      </c>
      <c r="D331" s="436" t="s">
        <v>1357</v>
      </c>
      <c r="E331" s="436"/>
      <c r="F331" s="436"/>
      <c r="G331" s="436"/>
      <c r="H331" s="436"/>
      <c r="I331" s="436"/>
      <c r="J331" s="441" t="s">
        <v>1508</v>
      </c>
      <c r="K331" s="438"/>
      <c r="L331" s="438"/>
      <c r="M331" s="438"/>
      <c r="N331" s="438"/>
      <c r="O331" s="438"/>
      <c r="P331" s="438"/>
      <c r="Q331" s="438"/>
      <c r="R331" s="438"/>
      <c r="S331" s="438"/>
      <c r="T331" s="438"/>
      <c r="U331" s="438"/>
      <c r="V331" s="438"/>
    </row>
    <row r="332" spans="1:22" ht="18.75" customHeight="1" thickTop="1" thickBot="1" x14ac:dyDescent="0.3">
      <c r="A332" s="444">
        <v>1</v>
      </c>
      <c r="B332" s="435" t="s">
        <v>1381</v>
      </c>
      <c r="C332" s="436" t="s">
        <v>1344</v>
      </c>
      <c r="D332" s="436" t="s">
        <v>1381</v>
      </c>
      <c r="E332" s="436"/>
      <c r="F332" s="436"/>
      <c r="G332" s="436"/>
      <c r="H332" s="436"/>
      <c r="I332" s="436"/>
      <c r="J332" s="441" t="s">
        <v>1509</v>
      </c>
      <c r="K332" s="438"/>
      <c r="L332" s="438"/>
      <c r="M332" s="438"/>
      <c r="N332" s="438"/>
      <c r="O332" s="438"/>
      <c r="P332" s="438"/>
      <c r="Q332" s="438"/>
      <c r="R332" s="438"/>
      <c r="S332" s="438"/>
      <c r="T332" s="438"/>
      <c r="U332" s="438"/>
      <c r="V332" s="438"/>
    </row>
    <row r="333" spans="1:22" ht="18.75" customHeight="1" thickTop="1" thickBot="1" x14ac:dyDescent="0.3">
      <c r="A333" s="444">
        <v>1</v>
      </c>
      <c r="B333" s="435" t="s">
        <v>1381</v>
      </c>
      <c r="C333" s="436" t="s">
        <v>1357</v>
      </c>
      <c r="D333" s="436"/>
      <c r="E333" s="444"/>
      <c r="F333" s="436"/>
      <c r="G333" s="436"/>
      <c r="H333" s="436"/>
      <c r="I333" s="436"/>
      <c r="J333" s="437" t="s">
        <v>1510</v>
      </c>
      <c r="K333" s="438"/>
      <c r="L333" s="438"/>
      <c r="M333" s="438"/>
      <c r="N333" s="438"/>
      <c r="O333" s="438"/>
      <c r="P333" s="438"/>
      <c r="Q333" s="438"/>
      <c r="R333" s="438"/>
      <c r="S333" s="438"/>
      <c r="T333" s="438"/>
      <c r="U333" s="438"/>
      <c r="V333" s="438"/>
    </row>
    <row r="334" spans="1:22" ht="18.75" customHeight="1" thickTop="1" thickBot="1" x14ac:dyDescent="0.3">
      <c r="A334" s="444">
        <v>1</v>
      </c>
      <c r="B334" s="435" t="s">
        <v>1385</v>
      </c>
      <c r="C334" s="436"/>
      <c r="D334" s="436"/>
      <c r="E334" s="444"/>
      <c r="F334" s="436"/>
      <c r="G334" s="436"/>
      <c r="H334" s="436"/>
      <c r="I334" s="436"/>
      <c r="J334" s="437" t="s">
        <v>1511</v>
      </c>
      <c r="K334" s="438"/>
      <c r="L334" s="438"/>
      <c r="M334" s="438"/>
      <c r="N334" s="438"/>
      <c r="O334" s="438"/>
      <c r="P334" s="438"/>
      <c r="Q334" s="438"/>
      <c r="R334" s="438"/>
      <c r="S334" s="438"/>
      <c r="T334" s="438"/>
      <c r="U334" s="438"/>
      <c r="V334" s="438"/>
    </row>
    <row r="335" spans="1:22" ht="18.75" customHeight="1" thickTop="1" thickBot="1" x14ac:dyDescent="0.3">
      <c r="A335" s="444" t="s">
        <v>1340</v>
      </c>
      <c r="B335" s="435" t="s">
        <v>1410</v>
      </c>
      <c r="C335" s="436"/>
      <c r="D335" s="436"/>
      <c r="E335" s="444"/>
      <c r="F335" s="436"/>
      <c r="G335" s="436"/>
      <c r="H335" s="436"/>
      <c r="I335" s="436"/>
      <c r="J335" s="500" t="s">
        <v>1512</v>
      </c>
      <c r="K335" s="438"/>
      <c r="L335" s="438"/>
      <c r="M335" s="438"/>
      <c r="N335" s="438"/>
      <c r="O335" s="438"/>
      <c r="P335" s="438"/>
      <c r="Q335" s="438"/>
      <c r="R335" s="438"/>
      <c r="S335" s="438"/>
      <c r="T335" s="438"/>
      <c r="U335" s="438"/>
      <c r="V335" s="438"/>
    </row>
    <row r="336" spans="1:22" ht="18.75" customHeight="1" thickTop="1" thickBot="1" x14ac:dyDescent="0.3">
      <c r="A336" s="444" t="s">
        <v>1340</v>
      </c>
      <c r="B336" s="435" t="s">
        <v>1410</v>
      </c>
      <c r="C336" s="436" t="s">
        <v>1344</v>
      </c>
      <c r="D336" s="436"/>
      <c r="E336" s="444"/>
      <c r="F336" s="436"/>
      <c r="G336" s="436"/>
      <c r="H336" s="436"/>
      <c r="I336" s="436"/>
      <c r="J336" s="500" t="s">
        <v>1513</v>
      </c>
      <c r="K336" s="438"/>
      <c r="L336" s="438"/>
      <c r="M336" s="438"/>
      <c r="N336" s="438"/>
      <c r="O336" s="438"/>
      <c r="P336" s="438"/>
      <c r="Q336" s="438"/>
      <c r="R336" s="438"/>
      <c r="S336" s="438"/>
      <c r="T336" s="438"/>
      <c r="U336" s="438"/>
      <c r="V336" s="438"/>
    </row>
    <row r="337" spans="1:22" ht="18.75" customHeight="1" thickTop="1" thickBot="1" x14ac:dyDescent="0.3">
      <c r="A337" s="444" t="s">
        <v>1340</v>
      </c>
      <c r="B337" s="435" t="s">
        <v>1410</v>
      </c>
      <c r="C337" s="436" t="s">
        <v>1344</v>
      </c>
      <c r="D337" s="436" t="s">
        <v>1344</v>
      </c>
      <c r="E337" s="436"/>
      <c r="F337" s="436"/>
      <c r="G337" s="436"/>
      <c r="H337" s="436"/>
      <c r="I337" s="436"/>
      <c r="J337" s="441" t="s">
        <v>1835</v>
      </c>
      <c r="K337" s="438"/>
      <c r="L337" s="438"/>
      <c r="M337" s="438"/>
      <c r="N337" s="438"/>
      <c r="O337" s="438"/>
      <c r="P337" s="438"/>
      <c r="Q337" s="438"/>
      <c r="R337" s="438"/>
      <c r="S337" s="438"/>
      <c r="T337" s="438"/>
      <c r="U337" s="438"/>
      <c r="V337" s="438"/>
    </row>
    <row r="338" spans="1:22" ht="18.75" customHeight="1" thickTop="1" thickBot="1" x14ac:dyDescent="0.3">
      <c r="A338" s="444" t="s">
        <v>1340</v>
      </c>
      <c r="B338" s="435" t="s">
        <v>1410</v>
      </c>
      <c r="C338" s="436" t="s">
        <v>1344</v>
      </c>
      <c r="D338" s="436" t="s">
        <v>1357</v>
      </c>
      <c r="E338" s="436"/>
      <c r="F338" s="436"/>
      <c r="G338" s="436"/>
      <c r="H338" s="436"/>
      <c r="I338" s="436"/>
      <c r="J338" s="441" t="s">
        <v>1836</v>
      </c>
      <c r="K338" s="438"/>
      <c r="L338" s="438"/>
      <c r="M338" s="438"/>
      <c r="N338" s="438"/>
      <c r="O338" s="438"/>
      <c r="P338" s="438"/>
      <c r="Q338" s="438"/>
      <c r="R338" s="438"/>
      <c r="S338" s="438"/>
      <c r="T338" s="438"/>
      <c r="U338" s="438"/>
      <c r="V338" s="438"/>
    </row>
    <row r="339" spans="1:22" ht="18.75" customHeight="1" thickTop="1" thickBot="1" x14ac:dyDescent="0.3">
      <c r="A339" s="444" t="s">
        <v>1340</v>
      </c>
      <c r="B339" s="435" t="s">
        <v>1410</v>
      </c>
      <c r="C339" s="436" t="s">
        <v>1344</v>
      </c>
      <c r="D339" s="436" t="s">
        <v>1381</v>
      </c>
      <c r="E339" s="436"/>
      <c r="F339" s="436"/>
      <c r="G339" s="436"/>
      <c r="H339" s="436"/>
      <c r="I339" s="436"/>
      <c r="J339" s="441" t="s">
        <v>1837</v>
      </c>
      <c r="K339" s="438"/>
      <c r="L339" s="438"/>
      <c r="M339" s="438"/>
      <c r="N339" s="438"/>
      <c r="O339" s="438"/>
      <c r="P339" s="438"/>
      <c r="Q339" s="438"/>
      <c r="R339" s="438"/>
      <c r="S339" s="438"/>
      <c r="T339" s="438"/>
      <c r="U339" s="438"/>
      <c r="V339" s="438"/>
    </row>
    <row r="340" spans="1:22" ht="18.75" customHeight="1" thickTop="1" thickBot="1" x14ac:dyDescent="0.3">
      <c r="A340" s="444" t="s">
        <v>1340</v>
      </c>
      <c r="B340" s="435" t="s">
        <v>1410</v>
      </c>
      <c r="C340" s="436" t="s">
        <v>1357</v>
      </c>
      <c r="D340" s="436"/>
      <c r="E340" s="444"/>
      <c r="F340" s="436"/>
      <c r="G340" s="436"/>
      <c r="H340" s="436"/>
      <c r="I340" s="436"/>
      <c r="J340" s="501" t="s">
        <v>1514</v>
      </c>
      <c r="K340" s="438"/>
      <c r="L340" s="438"/>
      <c r="M340" s="438"/>
      <c r="N340" s="438"/>
      <c r="O340" s="438"/>
      <c r="P340" s="438"/>
      <c r="Q340" s="438"/>
      <c r="R340" s="438"/>
      <c r="S340" s="438"/>
      <c r="T340" s="438"/>
      <c r="U340" s="438"/>
      <c r="V340" s="438"/>
    </row>
    <row r="341" spans="1:22" ht="18.75" customHeight="1" thickTop="1" thickBot="1" x14ac:dyDescent="0.3">
      <c r="A341" s="444" t="s">
        <v>1340</v>
      </c>
      <c r="B341" s="435" t="s">
        <v>1410</v>
      </c>
      <c r="C341" s="436" t="s">
        <v>1381</v>
      </c>
      <c r="D341" s="436"/>
      <c r="E341" s="444"/>
      <c r="F341" s="436"/>
      <c r="G341" s="436"/>
      <c r="H341" s="436"/>
      <c r="I341" s="436"/>
      <c r="J341" s="501" t="s">
        <v>1515</v>
      </c>
      <c r="K341" s="438"/>
      <c r="L341" s="438"/>
      <c r="M341" s="438"/>
      <c r="N341" s="438"/>
      <c r="O341" s="438"/>
      <c r="P341" s="438"/>
      <c r="Q341" s="438"/>
      <c r="R341" s="438"/>
      <c r="S341" s="438"/>
      <c r="T341" s="438"/>
      <c r="U341" s="438"/>
      <c r="V341" s="438"/>
    </row>
    <row r="342" spans="1:22" ht="36" customHeight="1" thickTop="1" thickBot="1" x14ac:dyDescent="0.3">
      <c r="A342" s="444"/>
      <c r="B342" s="435"/>
    </row>
    <row r="343" spans="1:22" ht="36" customHeight="1" thickTop="1" x14ac:dyDescent="0.25"/>
  </sheetData>
  <mergeCells count="16">
    <mergeCell ref="U5:U6"/>
    <mergeCell ref="V5:V6"/>
    <mergeCell ref="W5:W6"/>
    <mergeCell ref="X5:X6"/>
    <mergeCell ref="A1:V1"/>
    <mergeCell ref="A2:V2"/>
    <mergeCell ref="A3:V3"/>
    <mergeCell ref="A4:V4"/>
    <mergeCell ref="A5:I5"/>
    <mergeCell ref="J5:J6"/>
    <mergeCell ref="K5:K6"/>
    <mergeCell ref="L5:M5"/>
    <mergeCell ref="N5:N6"/>
    <mergeCell ref="O5:R5"/>
    <mergeCell ref="S5:S6"/>
    <mergeCell ref="T5:T6"/>
  </mergeCells>
  <phoneticPr fontId="43" type="noConversion"/>
  <printOptions horizontalCentered="1" verticalCentered="1"/>
  <pageMargins left="0.78740157480314965" right="0.78740157480314965" top="0.98425196850393704" bottom="0.98425196850393704"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19"/>
  <sheetViews>
    <sheetView workbookViewId="0">
      <selection activeCell="E8" sqref="E8"/>
    </sheetView>
  </sheetViews>
  <sheetFormatPr baseColWidth="10" defaultRowHeight="12.75" x14ac:dyDescent="0.25"/>
  <cols>
    <col min="1" max="1" width="34.140625" style="471" customWidth="1"/>
    <col min="2" max="2" width="70.5703125" style="471" customWidth="1"/>
    <col min="3" max="16384" width="11.42578125" style="471"/>
  </cols>
  <sheetData>
    <row r="1" spans="1:2" ht="13.5" thickBot="1" x14ac:dyDescent="0.3">
      <c r="A1" s="765"/>
      <c r="B1" s="765"/>
    </row>
    <row r="2" spans="1:2" ht="13.5" thickBot="1" x14ac:dyDescent="0.3">
      <c r="A2" s="766" t="s">
        <v>1700</v>
      </c>
      <c r="B2" s="767"/>
    </row>
    <row r="3" spans="1:2" ht="13.5" thickBot="1" x14ac:dyDescent="0.3">
      <c r="A3" s="768" t="s">
        <v>1261</v>
      </c>
      <c r="B3" s="769"/>
    </row>
    <row r="4" spans="1:2" ht="13.5" thickBot="1" x14ac:dyDescent="0.3">
      <c r="A4" s="472" t="s">
        <v>1701</v>
      </c>
      <c r="B4" s="472" t="s">
        <v>1262</v>
      </c>
    </row>
    <row r="5" spans="1:2" ht="26.25" thickBot="1" x14ac:dyDescent="0.3">
      <c r="A5" s="473" t="s">
        <v>1702</v>
      </c>
      <c r="B5" s="474" t="s">
        <v>1703</v>
      </c>
    </row>
    <row r="6" spans="1:2" ht="14.25" thickTop="1" thickBot="1" x14ac:dyDescent="0.3">
      <c r="A6" s="475" t="s">
        <v>1704</v>
      </c>
      <c r="B6" s="474" t="s">
        <v>1705</v>
      </c>
    </row>
    <row r="7" spans="1:2" ht="27" thickTop="1" thickBot="1" x14ac:dyDescent="0.3">
      <c r="A7" s="475" t="s">
        <v>1706</v>
      </c>
      <c r="B7" s="476" t="s">
        <v>1707</v>
      </c>
    </row>
    <row r="8" spans="1:2" ht="52.5" thickTop="1" thickBot="1" x14ac:dyDescent="0.3">
      <c r="A8" s="475" t="s">
        <v>1708</v>
      </c>
      <c r="B8" s="474" t="s">
        <v>1709</v>
      </c>
    </row>
    <row r="9" spans="1:2" ht="52.5" thickTop="1" thickBot="1" x14ac:dyDescent="0.3">
      <c r="A9" s="477" t="s">
        <v>1710</v>
      </c>
      <c r="B9" s="474" t="s">
        <v>1711</v>
      </c>
    </row>
    <row r="10" spans="1:2" ht="27" thickTop="1" thickBot="1" x14ac:dyDescent="0.3">
      <c r="A10" s="477" t="s">
        <v>1712</v>
      </c>
      <c r="B10" s="474" t="s">
        <v>1713</v>
      </c>
    </row>
    <row r="11" spans="1:2" ht="27" thickTop="1" thickBot="1" x14ac:dyDescent="0.3">
      <c r="A11" s="478" t="s">
        <v>1714</v>
      </c>
      <c r="B11" s="476" t="s">
        <v>1715</v>
      </c>
    </row>
    <row r="12" spans="1:2" ht="27" thickTop="1" thickBot="1" x14ac:dyDescent="0.3">
      <c r="A12" s="475" t="s">
        <v>1716</v>
      </c>
      <c r="B12" s="476" t="s">
        <v>1717</v>
      </c>
    </row>
    <row r="13" spans="1:2" ht="90.75" thickTop="1" thickBot="1" x14ac:dyDescent="0.3">
      <c r="A13" s="478" t="s">
        <v>1718</v>
      </c>
      <c r="B13" s="474" t="s">
        <v>1719</v>
      </c>
    </row>
    <row r="14" spans="1:2" ht="39.75" thickTop="1" thickBot="1" x14ac:dyDescent="0.3">
      <c r="A14" s="478" t="s">
        <v>1720</v>
      </c>
      <c r="B14" s="474" t="s">
        <v>1721</v>
      </c>
    </row>
    <row r="15" spans="1:2" ht="78" thickTop="1" thickBot="1" x14ac:dyDescent="0.3">
      <c r="A15" s="479" t="s">
        <v>1722</v>
      </c>
      <c r="B15" s="476" t="s">
        <v>1723</v>
      </c>
    </row>
    <row r="16" spans="1:2" ht="14.25" thickTop="1" thickBot="1" x14ac:dyDescent="0.3">
      <c r="A16" s="475" t="s">
        <v>1724</v>
      </c>
      <c r="B16" s="476" t="s">
        <v>1725</v>
      </c>
    </row>
    <row r="17" spans="1:2" ht="27" thickTop="1" thickBot="1" x14ac:dyDescent="0.3">
      <c r="A17" s="480" t="s">
        <v>1726</v>
      </c>
      <c r="B17" s="476" t="s">
        <v>1727</v>
      </c>
    </row>
    <row r="18" spans="1:2" ht="27" thickTop="1" thickBot="1" x14ac:dyDescent="0.3">
      <c r="A18" s="475" t="s">
        <v>1728</v>
      </c>
      <c r="B18" s="481" t="s">
        <v>1729</v>
      </c>
    </row>
    <row r="19" spans="1:2" ht="13.5" thickTop="1" x14ac:dyDescent="0.25"/>
  </sheetData>
  <mergeCells count="3">
    <mergeCell ref="A1:B1"/>
    <mergeCell ref="A2:B2"/>
    <mergeCell ref="A3:B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election activeCell="C16" sqref="C16"/>
    </sheetView>
  </sheetViews>
  <sheetFormatPr baseColWidth="10" defaultRowHeight="15" x14ac:dyDescent="0.25"/>
  <cols>
    <col min="1" max="1" width="5.85546875" customWidth="1"/>
    <col min="2" max="2" width="44.28515625" customWidth="1"/>
    <col min="3" max="3" width="68.5703125" customWidth="1"/>
    <col min="7" max="7" width="0" hidden="1" customWidth="1"/>
    <col min="8" max="8" width="15.5703125" hidden="1" customWidth="1"/>
    <col min="9" max="9" width="11.42578125" hidden="1" customWidth="1"/>
  </cols>
  <sheetData>
    <row r="1" spans="1:18" s="387" customFormat="1" ht="130.5" customHeight="1" thickBot="1" x14ac:dyDescent="0.3">
      <c r="A1" s="399"/>
      <c r="B1" s="400"/>
      <c r="C1" s="401"/>
      <c r="D1"/>
      <c r="E1"/>
      <c r="F1"/>
      <c r="G1"/>
      <c r="H1"/>
      <c r="I1"/>
      <c r="J1"/>
      <c r="K1"/>
      <c r="L1"/>
      <c r="M1"/>
      <c r="N1"/>
      <c r="O1"/>
      <c r="P1"/>
      <c r="Q1"/>
      <c r="R1"/>
    </row>
    <row r="2" spans="1:18" s="388" customFormat="1" ht="39.75" customHeight="1" thickBot="1" x14ac:dyDescent="0.3">
      <c r="A2" s="770" t="s">
        <v>1699</v>
      </c>
      <c r="B2" s="771"/>
      <c r="C2" s="772"/>
      <c r="D2"/>
      <c r="E2"/>
      <c r="F2"/>
      <c r="G2"/>
      <c r="H2"/>
      <c r="I2"/>
      <c r="J2"/>
      <c r="K2"/>
      <c r="L2"/>
      <c r="M2"/>
      <c r="N2"/>
      <c r="O2"/>
      <c r="P2"/>
      <c r="Q2"/>
      <c r="R2"/>
    </row>
    <row r="4" spans="1:18" ht="15.75" thickBot="1" x14ac:dyDescent="0.3"/>
    <row r="5" spans="1:18" s="389" customFormat="1" ht="23.25" customHeight="1" x14ac:dyDescent="0.25">
      <c r="B5" s="390" t="s">
        <v>1269</v>
      </c>
      <c r="C5" s="391" t="s">
        <v>1282</v>
      </c>
      <c r="H5" s="389" t="s">
        <v>1270</v>
      </c>
    </row>
    <row r="6" spans="1:18" s="389" customFormat="1" ht="23.25" customHeight="1" x14ac:dyDescent="0.25">
      <c r="B6" s="392" t="s">
        <v>1310</v>
      </c>
      <c r="C6" s="393" t="s">
        <v>1747</v>
      </c>
      <c r="H6" s="389" t="s">
        <v>1271</v>
      </c>
    </row>
    <row r="7" spans="1:18" s="389" customFormat="1" ht="23.25" customHeight="1" x14ac:dyDescent="0.25">
      <c r="B7" s="392" t="s">
        <v>1311</v>
      </c>
      <c r="C7" s="393" t="s">
        <v>1956</v>
      </c>
      <c r="H7" s="389" t="s">
        <v>1272</v>
      </c>
    </row>
    <row r="8" spans="1:18" s="389" customFormat="1" ht="23.25" customHeight="1" x14ac:dyDescent="0.25">
      <c r="B8" s="392" t="s">
        <v>40</v>
      </c>
      <c r="C8" s="393" t="s">
        <v>1957</v>
      </c>
      <c r="H8" s="389" t="s">
        <v>1273</v>
      </c>
    </row>
    <row r="9" spans="1:18" s="389" customFormat="1" ht="23.25" customHeight="1" x14ac:dyDescent="0.25">
      <c r="B9" s="392" t="s">
        <v>42</v>
      </c>
      <c r="C9" s="393" t="s">
        <v>1958</v>
      </c>
      <c r="H9" s="389" t="s">
        <v>1274</v>
      </c>
    </row>
    <row r="10" spans="1:18" s="389" customFormat="1" ht="23.25" customHeight="1" x14ac:dyDescent="0.25">
      <c r="B10" s="392" t="s">
        <v>43</v>
      </c>
      <c r="C10" s="393" t="s">
        <v>1959</v>
      </c>
      <c r="H10" s="389" t="s">
        <v>1275</v>
      </c>
    </row>
    <row r="11" spans="1:18" s="389" customFormat="1" ht="23.25" customHeight="1" thickBot="1" x14ac:dyDescent="0.3">
      <c r="B11" s="394" t="s">
        <v>44</v>
      </c>
      <c r="C11" s="395" t="s">
        <v>1960</v>
      </c>
      <c r="H11" s="389" t="s">
        <v>1276</v>
      </c>
    </row>
    <row r="12" spans="1:18" x14ac:dyDescent="0.25">
      <c r="H12" t="s">
        <v>1277</v>
      </c>
    </row>
    <row r="13" spans="1:18" x14ac:dyDescent="0.25">
      <c r="H13" t="s">
        <v>1278</v>
      </c>
    </row>
    <row r="14" spans="1:18" x14ac:dyDescent="0.25">
      <c r="H14" t="s">
        <v>1279</v>
      </c>
    </row>
    <row r="15" spans="1:18" x14ac:dyDescent="0.25">
      <c r="H15" t="s">
        <v>1280</v>
      </c>
    </row>
    <row r="16" spans="1:18" x14ac:dyDescent="0.25">
      <c r="H16" t="s">
        <v>1281</v>
      </c>
    </row>
    <row r="17" spans="8:8" x14ac:dyDescent="0.25">
      <c r="H17" t="s">
        <v>1282</v>
      </c>
    </row>
    <row r="18" spans="8:8" x14ac:dyDescent="0.25">
      <c r="H18" t="s">
        <v>1283</v>
      </c>
    </row>
    <row r="19" spans="8:8" x14ac:dyDescent="0.25">
      <c r="H19" t="s">
        <v>1284</v>
      </c>
    </row>
    <row r="20" spans="8:8" x14ac:dyDescent="0.25">
      <c r="H20" t="s">
        <v>1285</v>
      </c>
    </row>
    <row r="21" spans="8:8" x14ac:dyDescent="0.25">
      <c r="H21" t="s">
        <v>1286</v>
      </c>
    </row>
    <row r="22" spans="8:8" x14ac:dyDescent="0.25">
      <c r="H22" t="s">
        <v>1287</v>
      </c>
    </row>
    <row r="23" spans="8:8" x14ac:dyDescent="0.25">
      <c r="H23" t="s">
        <v>1288</v>
      </c>
    </row>
    <row r="24" spans="8:8" x14ac:dyDescent="0.25">
      <c r="H24" t="s">
        <v>1289</v>
      </c>
    </row>
    <row r="25" spans="8:8" x14ac:dyDescent="0.25">
      <c r="H25" t="s">
        <v>1290</v>
      </c>
    </row>
    <row r="26" spans="8:8" x14ac:dyDescent="0.25">
      <c r="H26" t="s">
        <v>1291</v>
      </c>
    </row>
    <row r="27" spans="8:8" x14ac:dyDescent="0.25">
      <c r="H27" t="s">
        <v>1292</v>
      </c>
    </row>
    <row r="28" spans="8:8" x14ac:dyDescent="0.25">
      <c r="H28" t="s">
        <v>1752</v>
      </c>
    </row>
    <row r="29" spans="8:8" x14ac:dyDescent="0.25">
      <c r="H29" t="s">
        <v>1293</v>
      </c>
    </row>
    <row r="30" spans="8:8" x14ac:dyDescent="0.25">
      <c r="H30" t="s">
        <v>1294</v>
      </c>
    </row>
    <row r="31" spans="8:8" x14ac:dyDescent="0.25">
      <c r="H31" t="s">
        <v>1295</v>
      </c>
    </row>
    <row r="32" spans="8:8" x14ac:dyDescent="0.25">
      <c r="H32" t="s">
        <v>1296</v>
      </c>
    </row>
    <row r="33" spans="8:8" x14ac:dyDescent="0.25">
      <c r="H33" t="s">
        <v>1297</v>
      </c>
    </row>
    <row r="34" spans="8:8" x14ac:dyDescent="0.25">
      <c r="H34" t="s">
        <v>1298</v>
      </c>
    </row>
    <row r="35" spans="8:8" x14ac:dyDescent="0.25">
      <c r="H35" t="s">
        <v>1299</v>
      </c>
    </row>
    <row r="36" spans="8:8" x14ac:dyDescent="0.25">
      <c r="H36" t="s">
        <v>1300</v>
      </c>
    </row>
    <row r="37" spans="8:8" x14ac:dyDescent="0.25">
      <c r="H37" t="s">
        <v>1301</v>
      </c>
    </row>
    <row r="39" spans="8:8" x14ac:dyDescent="0.25">
      <c r="H39" t="s">
        <v>1302</v>
      </c>
    </row>
    <row r="40" spans="8:8" x14ac:dyDescent="0.25">
      <c r="H40" t="s">
        <v>1303</v>
      </c>
    </row>
    <row r="41" spans="8:8" x14ac:dyDescent="0.25">
      <c r="H41" t="s">
        <v>1304</v>
      </c>
    </row>
    <row r="42" spans="8:8" x14ac:dyDescent="0.25">
      <c r="H42" t="s">
        <v>1305</v>
      </c>
    </row>
    <row r="43" spans="8:8" x14ac:dyDescent="0.25">
      <c r="H43" t="s">
        <v>1306</v>
      </c>
    </row>
    <row r="44" spans="8:8" x14ac:dyDescent="0.25">
      <c r="H44" t="s">
        <v>1307</v>
      </c>
    </row>
    <row r="45" spans="8:8" x14ac:dyDescent="0.25">
      <c r="H45" t="s">
        <v>1308</v>
      </c>
    </row>
    <row r="46" spans="8:8" x14ac:dyDescent="0.25">
      <c r="H46" t="s">
        <v>1309</v>
      </c>
    </row>
    <row r="47" spans="8:8" x14ac:dyDescent="0.25">
      <c r="H47" t="s">
        <v>1740</v>
      </c>
    </row>
    <row r="48" spans="8:8" x14ac:dyDescent="0.25">
      <c r="H48" t="s">
        <v>1741</v>
      </c>
    </row>
    <row r="49" spans="8:8" x14ac:dyDescent="0.25">
      <c r="H49" t="s">
        <v>1742</v>
      </c>
    </row>
    <row r="50" spans="8:8" x14ac:dyDescent="0.25">
      <c r="H50" t="s">
        <v>1743</v>
      </c>
    </row>
    <row r="51" spans="8:8" x14ac:dyDescent="0.25">
      <c r="H51" t="s">
        <v>1744</v>
      </c>
    </row>
    <row r="52" spans="8:8" x14ac:dyDescent="0.25">
      <c r="H52" t="s">
        <v>1745</v>
      </c>
    </row>
    <row r="53" spans="8:8" x14ac:dyDescent="0.25">
      <c r="H53" t="s">
        <v>1746</v>
      </c>
    </row>
    <row r="54" spans="8:8" x14ac:dyDescent="0.25">
      <c r="H54" t="s">
        <v>1747</v>
      </c>
    </row>
    <row r="55" spans="8:8" x14ac:dyDescent="0.25">
      <c r="H55" t="s">
        <v>1748</v>
      </c>
    </row>
    <row r="56" spans="8:8" x14ac:dyDescent="0.25">
      <c r="H56" t="s">
        <v>1749</v>
      </c>
    </row>
    <row r="57" spans="8:8" x14ac:dyDescent="0.25">
      <c r="H57" t="s">
        <v>1750</v>
      </c>
    </row>
    <row r="58" spans="8:8" x14ac:dyDescent="0.25">
      <c r="H58" t="s">
        <v>1751</v>
      </c>
    </row>
  </sheetData>
  <mergeCells count="1">
    <mergeCell ref="A2:C2"/>
  </mergeCells>
  <dataValidations count="2">
    <dataValidation type="list" allowBlank="1" showInputMessage="1" showErrorMessage="1" prompt="Seleccione el perido a reportar" sqref="C6">
      <formula1>$H$39:$H$58</formula1>
    </dataValidation>
    <dataValidation type="list" allowBlank="1" showInputMessage="1" showErrorMessage="1" prompt="Seleccione la CAR de la cual incorporara la información" sqref="C5">
      <formula1>Lista_CAR</formula1>
    </dataValidation>
  </dataValidations>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92"/>
  <sheetViews>
    <sheetView tabSelected="1" topLeftCell="A4" zoomScaleNormal="100" zoomScaleSheetLayoutView="75" workbookViewId="0">
      <pane xSplit="1" ySplit="4" topLeftCell="B8" activePane="bottomRight" state="frozen"/>
      <selection activeCell="A4" sqref="A4"/>
      <selection pane="topRight" activeCell="B4" sqref="B4"/>
      <selection pane="bottomLeft" activeCell="A8" sqref="A8"/>
      <selection pane="bottomRight" activeCell="A5" sqref="A5:A7"/>
    </sheetView>
  </sheetViews>
  <sheetFormatPr baseColWidth="10" defaultColWidth="11.28515625" defaultRowHeight="12.75" x14ac:dyDescent="0.25"/>
  <cols>
    <col min="1" max="1" width="37.28515625" style="537" customWidth="1"/>
    <col min="2" max="2" width="16" style="537" customWidth="1"/>
    <col min="3" max="3" width="13" style="724" customWidth="1"/>
    <col min="4" max="11" width="5.7109375" style="724" customWidth="1"/>
    <col min="12" max="14" width="7.42578125" style="724" customWidth="1"/>
    <col min="15" max="15" width="6" style="725" customWidth="1"/>
    <col min="16" max="16" width="5.7109375" style="725" customWidth="1"/>
    <col min="17" max="17" width="6.7109375" style="725" customWidth="1"/>
    <col min="18" max="18" width="7.140625" style="725" customWidth="1"/>
    <col min="19" max="19" width="24.7109375" style="537" customWidth="1"/>
    <col min="20" max="22" width="10.5703125" style="537" customWidth="1"/>
    <col min="23" max="23" width="10.28515625" style="537" customWidth="1"/>
    <col min="24" max="24" width="10.5703125" style="537" customWidth="1"/>
    <col min="25" max="25" width="12" style="724" customWidth="1"/>
    <col min="26" max="26" width="11.7109375" style="724" customWidth="1"/>
    <col min="27" max="27" width="12" style="725" customWidth="1"/>
    <col min="28" max="28" width="13.42578125" style="537" customWidth="1"/>
    <col min="29" max="32" width="6.5703125" style="537" customWidth="1"/>
    <col min="33" max="33" width="16.140625" style="537" customWidth="1"/>
    <col min="34" max="34" width="13.42578125" style="537" customWidth="1"/>
    <col min="35" max="35" width="14.42578125" style="537" customWidth="1"/>
    <col min="36" max="36" width="16.7109375" style="537" bestFit="1" customWidth="1"/>
    <col min="37" max="37" width="16.42578125" style="537" bestFit="1" customWidth="1"/>
    <col min="38" max="38" width="13.85546875" style="725" customWidth="1"/>
    <col min="39" max="39" width="13.42578125" style="725" customWidth="1"/>
    <col min="40" max="40" width="14.7109375" style="725" customWidth="1"/>
    <col min="41" max="41" width="16.5703125" style="725" customWidth="1"/>
    <col min="42" max="42" width="19.140625" style="537" bestFit="1" customWidth="1"/>
    <col min="43" max="43" width="13.85546875" style="725" customWidth="1"/>
    <col min="44" max="48" width="13.85546875" style="537" customWidth="1"/>
    <col min="49" max="49" width="16.140625" style="537" bestFit="1" customWidth="1"/>
    <col min="50" max="50" width="19.140625" style="537" bestFit="1" customWidth="1"/>
    <col min="51" max="51" width="13.85546875" style="537" customWidth="1"/>
    <col min="52" max="52" width="14.140625" style="537" customWidth="1"/>
    <col min="53" max="53" width="11.7109375" style="537" customWidth="1"/>
    <col min="54" max="56" width="11.7109375" style="725" customWidth="1"/>
    <col min="57" max="60" width="11.7109375" style="537" customWidth="1"/>
    <col min="61" max="16384" width="11.28515625" style="537"/>
  </cols>
  <sheetData>
    <row r="1" spans="1:61" ht="91.15" customHeight="1" thickBot="1" x14ac:dyDescent="0.3">
      <c r="A1" s="773"/>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c r="BH1" s="775"/>
    </row>
    <row r="2" spans="1:61" s="538" customFormat="1" ht="17.25" customHeight="1" x14ac:dyDescent="0.25">
      <c r="A2" s="776" t="str">
        <f>+'[3]Datos Generales'!C5</f>
        <v>Corporación Autónoma Regional del Magdalena – CORPAMAG</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8"/>
    </row>
    <row r="3" spans="1:61" s="538" customFormat="1" ht="33.75" customHeight="1" thickBot="1" x14ac:dyDescent="0.3">
      <c r="A3" s="779" t="s">
        <v>2085</v>
      </c>
      <c r="B3" s="780"/>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780"/>
      <c r="AU3" s="780"/>
      <c r="AV3" s="780"/>
      <c r="AW3" s="780"/>
      <c r="AX3" s="780"/>
      <c r="AY3" s="780"/>
      <c r="AZ3" s="780"/>
      <c r="BA3" s="780"/>
      <c r="BB3" s="780"/>
      <c r="BC3" s="780"/>
      <c r="BD3" s="780"/>
      <c r="BE3" s="780"/>
      <c r="BF3" s="780"/>
      <c r="BG3" s="780"/>
      <c r="BH3" s="781"/>
    </row>
    <row r="4" spans="1:61" s="538" customFormat="1" ht="16.5" thickBot="1" x14ac:dyDescent="0.3">
      <c r="A4" s="539" t="s">
        <v>1312</v>
      </c>
      <c r="B4" s="396"/>
      <c r="C4" s="535" t="str">
        <f>'[3]Datos Generales'!C6</f>
        <v>2023-II</v>
      </c>
      <c r="D4" s="535"/>
      <c r="E4" s="535"/>
      <c r="F4" s="535"/>
      <c r="G4" s="535"/>
      <c r="H4" s="535"/>
      <c r="I4" s="535"/>
      <c r="J4" s="535"/>
      <c r="K4" s="535"/>
      <c r="L4" s="535"/>
      <c r="M4" s="535"/>
      <c r="N4" s="535"/>
      <c r="O4" s="540"/>
      <c r="P4" s="540"/>
      <c r="Q4" s="540"/>
      <c r="R4" s="540"/>
      <c r="S4" s="396"/>
      <c r="T4" s="396"/>
      <c r="U4" s="396"/>
      <c r="V4" s="396"/>
      <c r="W4" s="396"/>
      <c r="X4" s="396"/>
      <c r="Y4" s="535"/>
      <c r="Z4" s="535"/>
      <c r="AA4" s="540"/>
      <c r="AB4" s="396"/>
      <c r="AC4" s="396"/>
      <c r="AD4" s="396"/>
      <c r="AE4" s="396"/>
      <c r="AF4" s="396"/>
      <c r="AG4" s="396"/>
      <c r="AH4" s="396"/>
      <c r="AI4" s="396"/>
      <c r="AJ4" s="396"/>
      <c r="AK4" s="396"/>
      <c r="AL4" s="540" t="s">
        <v>888</v>
      </c>
      <c r="AM4" s="540"/>
      <c r="AN4" s="540"/>
      <c r="AO4" s="540"/>
      <c r="AP4" s="396"/>
      <c r="AQ4" s="540"/>
      <c r="AR4" s="396"/>
      <c r="AS4" s="396"/>
      <c r="AT4" s="396"/>
      <c r="AU4" s="396"/>
      <c r="AV4" s="396"/>
      <c r="AW4" s="396"/>
      <c r="AX4" s="396"/>
      <c r="AY4" s="396"/>
      <c r="AZ4" s="396"/>
      <c r="BA4" s="396"/>
      <c r="BB4" s="540"/>
      <c r="BC4" s="540"/>
      <c r="BD4" s="540"/>
      <c r="BE4" s="541"/>
      <c r="BF4" s="396"/>
      <c r="BG4" s="396"/>
      <c r="BH4" s="541"/>
      <c r="BI4" s="542"/>
    </row>
    <row r="5" spans="1:61" ht="36.75" customHeight="1" thickBot="1" x14ac:dyDescent="0.3">
      <c r="A5" s="782" t="s">
        <v>2086</v>
      </c>
      <c r="B5" s="534"/>
      <c r="C5" s="784" t="s">
        <v>1839</v>
      </c>
      <c r="D5" s="785"/>
      <c r="E5" s="785"/>
      <c r="F5" s="785"/>
      <c r="G5" s="785"/>
      <c r="H5" s="785"/>
      <c r="I5" s="785"/>
      <c r="J5" s="785"/>
      <c r="K5" s="785"/>
      <c r="L5" s="785"/>
      <c r="M5" s="785"/>
      <c r="N5" s="785"/>
      <c r="O5" s="785"/>
      <c r="P5" s="785"/>
      <c r="Q5" s="785"/>
      <c r="R5" s="785"/>
      <c r="S5" s="785"/>
      <c r="T5" s="785"/>
      <c r="U5" s="785"/>
      <c r="V5" s="785"/>
      <c r="W5" s="785"/>
      <c r="X5" s="785"/>
      <c r="Y5" s="785"/>
      <c r="Z5" s="786"/>
      <c r="AA5" s="786"/>
      <c r="AB5" s="786"/>
      <c r="AC5" s="786"/>
      <c r="AD5" s="786"/>
      <c r="AE5" s="786"/>
      <c r="AF5" s="786"/>
      <c r="AG5" s="787" t="s">
        <v>2087</v>
      </c>
      <c r="AH5" s="788"/>
      <c r="AI5" s="788"/>
      <c r="AJ5" s="788"/>
      <c r="AK5" s="788"/>
      <c r="AL5" s="788"/>
      <c r="AM5" s="788"/>
      <c r="AN5" s="788"/>
      <c r="AO5" s="788"/>
      <c r="AP5" s="788"/>
      <c r="AQ5" s="788"/>
      <c r="AR5" s="788"/>
      <c r="AS5" s="788"/>
      <c r="AT5" s="788"/>
      <c r="AU5" s="788"/>
      <c r="AV5" s="788"/>
      <c r="AW5" s="788"/>
      <c r="AX5" s="788"/>
      <c r="AY5" s="788"/>
      <c r="AZ5" s="788"/>
      <c r="BA5" s="788"/>
      <c r="BB5" s="788"/>
      <c r="BC5" s="543"/>
      <c r="BD5" s="543"/>
      <c r="BE5" s="789"/>
      <c r="BF5" s="790"/>
      <c r="BG5" s="790"/>
      <c r="BH5" s="791"/>
      <c r="BI5" s="544"/>
    </row>
    <row r="6" spans="1:61" ht="127.7" customHeight="1" thickBot="1" x14ac:dyDescent="0.3">
      <c r="A6" s="783"/>
      <c r="B6" s="792" t="s">
        <v>1841</v>
      </c>
      <c r="C6" s="794" t="s">
        <v>1842</v>
      </c>
      <c r="D6" s="795" t="s">
        <v>2088</v>
      </c>
      <c r="E6" s="796"/>
      <c r="F6" s="796"/>
      <c r="G6" s="797"/>
      <c r="H6" s="795" t="s">
        <v>2089</v>
      </c>
      <c r="I6" s="796"/>
      <c r="J6" s="796"/>
      <c r="K6" s="797"/>
      <c r="L6" s="799" t="s">
        <v>1843</v>
      </c>
      <c r="M6" s="800"/>
      <c r="N6" s="801"/>
      <c r="O6" s="802" t="s">
        <v>2090</v>
      </c>
      <c r="P6" s="803"/>
      <c r="Q6" s="803"/>
      <c r="R6" s="804"/>
      <c r="S6" s="798" t="s">
        <v>1844</v>
      </c>
      <c r="T6" s="798" t="s">
        <v>1845</v>
      </c>
      <c r="U6" s="798" t="s">
        <v>1846</v>
      </c>
      <c r="V6" s="798" t="s">
        <v>1847</v>
      </c>
      <c r="W6" s="798" t="s">
        <v>1848</v>
      </c>
      <c r="X6" s="798" t="s">
        <v>1849</v>
      </c>
      <c r="Y6" s="798" t="s">
        <v>1850</v>
      </c>
      <c r="Z6" s="798" t="s">
        <v>1851</v>
      </c>
      <c r="AA6" s="798" t="s">
        <v>1852</v>
      </c>
      <c r="AB6" s="545" t="s">
        <v>1853</v>
      </c>
      <c r="AC6" s="813" t="s">
        <v>1854</v>
      </c>
      <c r="AD6" s="814"/>
      <c r="AE6" s="814"/>
      <c r="AF6" s="815"/>
      <c r="AG6" s="816" t="s">
        <v>1855</v>
      </c>
      <c r="AH6" s="818" t="s">
        <v>1856</v>
      </c>
      <c r="AI6" s="819"/>
      <c r="AJ6" s="819"/>
      <c r="AK6" s="820"/>
      <c r="AL6" s="816" t="s">
        <v>1857</v>
      </c>
      <c r="AM6" s="821" t="s">
        <v>1858</v>
      </c>
      <c r="AN6" s="822"/>
      <c r="AO6" s="822"/>
      <c r="AP6" s="823"/>
      <c r="AQ6" s="824" t="s">
        <v>1859</v>
      </c>
      <c r="AR6" s="807" t="s">
        <v>1860</v>
      </c>
      <c r="AS6" s="807" t="s">
        <v>1861</v>
      </c>
      <c r="AT6" s="807" t="s">
        <v>1862</v>
      </c>
      <c r="AU6" s="807" t="s">
        <v>1863</v>
      </c>
      <c r="AV6" s="807" t="s">
        <v>1864</v>
      </c>
      <c r="AW6" s="807" t="s">
        <v>1865</v>
      </c>
      <c r="AX6" s="807" t="s">
        <v>1866</v>
      </c>
      <c r="AY6" s="807" t="s">
        <v>1867</v>
      </c>
      <c r="AZ6" s="811" t="s">
        <v>2091</v>
      </c>
      <c r="BA6" s="805" t="s">
        <v>1868</v>
      </c>
      <c r="BB6" s="805" t="s">
        <v>1869</v>
      </c>
      <c r="BC6" s="805" t="s">
        <v>1870</v>
      </c>
      <c r="BD6" s="805" t="s">
        <v>1871</v>
      </c>
      <c r="BE6" s="826" t="s">
        <v>1872</v>
      </c>
      <c r="BF6" s="826" t="s">
        <v>1873</v>
      </c>
      <c r="BG6" s="826" t="s">
        <v>1874</v>
      </c>
      <c r="BH6" s="826" t="s">
        <v>1875</v>
      </c>
      <c r="BI6" s="544"/>
    </row>
    <row r="7" spans="1:61" ht="15.75" customHeight="1" thickBot="1" x14ac:dyDescent="0.3">
      <c r="A7" s="783"/>
      <c r="B7" s="793"/>
      <c r="C7" s="793"/>
      <c r="D7" s="546">
        <v>2020</v>
      </c>
      <c r="E7" s="546">
        <v>2021</v>
      </c>
      <c r="F7" s="546">
        <v>2022</v>
      </c>
      <c r="G7" s="546">
        <v>2023</v>
      </c>
      <c r="H7" s="546">
        <v>2020</v>
      </c>
      <c r="I7" s="546">
        <v>2021</v>
      </c>
      <c r="J7" s="546">
        <v>2022</v>
      </c>
      <c r="K7" s="546">
        <v>2023</v>
      </c>
      <c r="L7" s="546">
        <v>2020</v>
      </c>
      <c r="M7" s="546">
        <v>2021</v>
      </c>
      <c r="N7" s="546">
        <v>2022</v>
      </c>
      <c r="O7" s="546">
        <v>2020</v>
      </c>
      <c r="P7" s="546">
        <v>2021</v>
      </c>
      <c r="Q7" s="546">
        <v>2022</v>
      </c>
      <c r="R7" s="546">
        <v>2023</v>
      </c>
      <c r="S7" s="793"/>
      <c r="T7" s="793"/>
      <c r="U7" s="793"/>
      <c r="V7" s="793"/>
      <c r="W7" s="793"/>
      <c r="X7" s="793"/>
      <c r="Y7" s="793"/>
      <c r="Z7" s="793"/>
      <c r="AA7" s="793"/>
      <c r="AB7" s="547" t="s">
        <v>1876</v>
      </c>
      <c r="AC7" s="547">
        <v>2020</v>
      </c>
      <c r="AD7" s="547">
        <v>2021</v>
      </c>
      <c r="AE7" s="547">
        <v>2022</v>
      </c>
      <c r="AF7" s="547">
        <v>2023</v>
      </c>
      <c r="AG7" s="817"/>
      <c r="AH7" s="548">
        <v>2020</v>
      </c>
      <c r="AI7" s="548">
        <v>2021</v>
      </c>
      <c r="AJ7" s="549">
        <v>2022</v>
      </c>
      <c r="AK7" s="549">
        <v>2023</v>
      </c>
      <c r="AL7" s="817"/>
      <c r="AM7" s="548">
        <v>2020</v>
      </c>
      <c r="AN7" s="548">
        <v>2021</v>
      </c>
      <c r="AO7" s="549">
        <v>2022</v>
      </c>
      <c r="AP7" s="549">
        <v>2023</v>
      </c>
      <c r="AQ7" s="825"/>
      <c r="AR7" s="808"/>
      <c r="AS7" s="808"/>
      <c r="AT7" s="808"/>
      <c r="AU7" s="808"/>
      <c r="AV7" s="808"/>
      <c r="AW7" s="808"/>
      <c r="AX7" s="808"/>
      <c r="AY7" s="808"/>
      <c r="AZ7" s="812"/>
      <c r="BA7" s="806"/>
      <c r="BB7" s="806"/>
      <c r="BC7" s="806"/>
      <c r="BD7" s="806"/>
      <c r="BE7" s="827"/>
      <c r="BF7" s="827"/>
      <c r="BG7" s="827"/>
      <c r="BH7" s="827"/>
      <c r="BI7" s="544"/>
    </row>
    <row r="8" spans="1:61" ht="67.5" x14ac:dyDescent="0.25">
      <c r="A8" s="550" t="s">
        <v>2092</v>
      </c>
      <c r="B8" s="551"/>
      <c r="C8" s="551"/>
      <c r="D8" s="552"/>
      <c r="E8" s="552"/>
      <c r="F8" s="552"/>
      <c r="G8" s="552"/>
      <c r="H8" s="552"/>
      <c r="I8" s="552"/>
      <c r="J8" s="552"/>
      <c r="K8" s="552"/>
      <c r="L8" s="552"/>
      <c r="M8" s="552"/>
      <c r="N8" s="552"/>
      <c r="O8" s="552">
        <f>+(O9*AC9)</f>
        <v>1</v>
      </c>
      <c r="P8" s="552">
        <f t="shared" ref="P8:R8" si="0">+(P9*AD9)</f>
        <v>1</v>
      </c>
      <c r="Q8" s="552">
        <f t="shared" si="0"/>
        <v>1</v>
      </c>
      <c r="R8" s="552">
        <f t="shared" si="0"/>
        <v>0.97499999999999998</v>
      </c>
      <c r="S8" s="553"/>
      <c r="T8" s="553"/>
      <c r="U8" s="553"/>
      <c r="V8" s="553"/>
      <c r="W8" s="553"/>
      <c r="X8" s="553"/>
      <c r="Y8" s="552"/>
      <c r="Z8" s="552"/>
      <c r="AA8" s="552">
        <f>+(AA9*AB9)</f>
        <v>1</v>
      </c>
      <c r="AB8" s="554">
        <v>0.33</v>
      </c>
      <c r="AC8" s="554">
        <v>0.33</v>
      </c>
      <c r="AD8" s="554">
        <v>0.33</v>
      </c>
      <c r="AE8" s="554">
        <v>0.33</v>
      </c>
      <c r="AF8" s="554">
        <v>0.33</v>
      </c>
      <c r="AG8" s="555">
        <f>+AG9</f>
        <v>2836379696</v>
      </c>
      <c r="AH8" s="555">
        <f t="shared" ref="AH8:AR8" si="1">+AH9</f>
        <v>761371927</v>
      </c>
      <c r="AI8" s="555">
        <f t="shared" si="1"/>
        <v>3296330071</v>
      </c>
      <c r="AJ8" s="555">
        <f t="shared" si="1"/>
        <v>6552989945</v>
      </c>
      <c r="AK8" s="555">
        <f t="shared" si="1"/>
        <v>2683532777</v>
      </c>
      <c r="AL8" s="556">
        <f>AK8/AG8</f>
        <v>0.94611196828987598</v>
      </c>
      <c r="AM8" s="557">
        <f t="shared" si="1"/>
        <v>491164427</v>
      </c>
      <c r="AN8" s="557">
        <f t="shared" si="1"/>
        <v>1234941285</v>
      </c>
      <c r="AO8" s="557">
        <f t="shared" si="1"/>
        <v>2345025756</v>
      </c>
      <c r="AP8" s="557">
        <f t="shared" si="1"/>
        <v>2681532777</v>
      </c>
      <c r="AQ8" s="556">
        <f>+AP8/AG8</f>
        <v>0.94540684407719722</v>
      </c>
      <c r="AR8" s="555">
        <f t="shared" si="1"/>
        <v>2000000</v>
      </c>
      <c r="AS8" s="555">
        <f>+AS9</f>
        <v>270207500</v>
      </c>
      <c r="AT8" s="555">
        <f>+AT9</f>
        <v>270207500</v>
      </c>
      <c r="AU8" s="555">
        <f t="shared" ref="AU8:AX8" si="2">+AU9</f>
        <v>2061388786</v>
      </c>
      <c r="AV8" s="555">
        <f t="shared" si="2"/>
        <v>1983114980</v>
      </c>
      <c r="AW8" s="555">
        <f t="shared" si="2"/>
        <v>4207964189</v>
      </c>
      <c r="AX8" s="555">
        <f t="shared" si="2"/>
        <v>4191604188</v>
      </c>
      <c r="AY8" s="556">
        <f t="shared" ref="AY8:AY39" si="3">+AX8/AW8</f>
        <v>0.99611213397614773</v>
      </c>
      <c r="AZ8" s="555">
        <f>+AZ9</f>
        <v>17627718084</v>
      </c>
      <c r="BA8" s="555">
        <f>+BA9</f>
        <v>13294224720</v>
      </c>
      <c r="BB8" s="556">
        <f>BA8/AZ8</f>
        <v>0.75416594800586556</v>
      </c>
      <c r="BC8" s="555">
        <f>+BC9</f>
        <v>13197590913</v>
      </c>
      <c r="BD8" s="556">
        <f>BC8/AZ8</f>
        <v>0.74868402422313207</v>
      </c>
      <c r="BE8" s="558"/>
      <c r="BF8" s="559"/>
      <c r="BG8" s="560"/>
      <c r="BH8" s="558"/>
      <c r="BI8" s="544"/>
    </row>
    <row r="9" spans="1:61" ht="38.25" x14ac:dyDescent="0.25">
      <c r="A9" s="561" t="s">
        <v>2093</v>
      </c>
      <c r="B9" s="562"/>
      <c r="C9" s="562"/>
      <c r="D9" s="563"/>
      <c r="E9" s="563"/>
      <c r="F9" s="563"/>
      <c r="G9" s="563"/>
      <c r="H9" s="563"/>
      <c r="I9" s="563"/>
      <c r="J9" s="563"/>
      <c r="K9" s="563"/>
      <c r="L9" s="563"/>
      <c r="M9" s="563"/>
      <c r="N9" s="563"/>
      <c r="O9" s="563">
        <f>+(O10*AC10)+(O16*AC16)</f>
        <v>1</v>
      </c>
      <c r="P9" s="563">
        <f t="shared" ref="P9:R9" si="4">+(P10*AD10)+(P16*AD16)</f>
        <v>1</v>
      </c>
      <c r="Q9" s="563">
        <f t="shared" si="4"/>
        <v>1</v>
      </c>
      <c r="R9" s="563">
        <f t="shared" si="4"/>
        <v>0.97499999999999998</v>
      </c>
      <c r="S9" s="564"/>
      <c r="T9" s="564"/>
      <c r="U9" s="564"/>
      <c r="V9" s="564"/>
      <c r="W9" s="564"/>
      <c r="X9" s="564"/>
      <c r="Y9" s="563"/>
      <c r="Z9" s="563"/>
      <c r="AA9" s="563">
        <f>+(AA10*AB10)+(AA16*AB16)</f>
        <v>1</v>
      </c>
      <c r="AB9" s="565">
        <v>1</v>
      </c>
      <c r="AC9" s="565">
        <v>1</v>
      </c>
      <c r="AD9" s="565">
        <v>1</v>
      </c>
      <c r="AE9" s="565">
        <v>1</v>
      </c>
      <c r="AF9" s="565">
        <v>1</v>
      </c>
      <c r="AG9" s="566">
        <f>+AG10+AG16</f>
        <v>2836379696</v>
      </c>
      <c r="AH9" s="566">
        <f t="shared" ref="AH9:AR9" si="5">+AH10+AH16</f>
        <v>761371927</v>
      </c>
      <c r="AI9" s="566">
        <f t="shared" si="5"/>
        <v>3296330071</v>
      </c>
      <c r="AJ9" s="566">
        <f t="shared" si="5"/>
        <v>6552989945</v>
      </c>
      <c r="AK9" s="566">
        <f t="shared" si="5"/>
        <v>2683532777</v>
      </c>
      <c r="AL9" s="567">
        <f t="shared" ref="AL9:AL72" si="6">AK9/AG9</f>
        <v>0.94611196828987598</v>
      </c>
      <c r="AM9" s="568">
        <f t="shared" si="5"/>
        <v>491164427</v>
      </c>
      <c r="AN9" s="568">
        <f t="shared" si="5"/>
        <v>1234941285</v>
      </c>
      <c r="AO9" s="568">
        <f t="shared" si="5"/>
        <v>2345025756</v>
      </c>
      <c r="AP9" s="568">
        <f t="shared" si="5"/>
        <v>2681532777</v>
      </c>
      <c r="AQ9" s="567">
        <f t="shared" ref="AQ9:AQ72" si="7">+AP9/AG9</f>
        <v>0.94540684407719722</v>
      </c>
      <c r="AR9" s="566">
        <f t="shared" si="5"/>
        <v>2000000</v>
      </c>
      <c r="AS9" s="566">
        <f>+AS10+AS16</f>
        <v>270207500</v>
      </c>
      <c r="AT9" s="566">
        <f t="shared" ref="AT9" si="8">+AT10+AT16</f>
        <v>270207500</v>
      </c>
      <c r="AU9" s="566">
        <f>+AU10+AU16</f>
        <v>2061388786</v>
      </c>
      <c r="AV9" s="566">
        <f t="shared" ref="AV9:AX9" si="9">+AV10+AV16</f>
        <v>1983114980</v>
      </c>
      <c r="AW9" s="566">
        <f t="shared" si="9"/>
        <v>4207964189</v>
      </c>
      <c r="AX9" s="566">
        <f t="shared" si="9"/>
        <v>4191604188</v>
      </c>
      <c r="AY9" s="567">
        <f t="shared" si="3"/>
        <v>0.99611213397614773</v>
      </c>
      <c r="AZ9" s="566">
        <f>+AZ10+AZ16</f>
        <v>17627718084</v>
      </c>
      <c r="BA9" s="566">
        <f>+BA10+BA16</f>
        <v>13294224720</v>
      </c>
      <c r="BB9" s="567">
        <f t="shared" ref="BB9:BB72" si="10">BA9/AZ9</f>
        <v>0.75416594800586556</v>
      </c>
      <c r="BC9" s="566">
        <f>+BC10+BC16</f>
        <v>13197590913</v>
      </c>
      <c r="BD9" s="567">
        <f t="shared" ref="BD9:BD72" si="11">BC9/AZ9</f>
        <v>0.74868402422313207</v>
      </c>
      <c r="BE9" s="569"/>
      <c r="BF9" s="570" t="s">
        <v>1737</v>
      </c>
      <c r="BG9" s="571"/>
      <c r="BH9" s="569" t="s">
        <v>2094</v>
      </c>
      <c r="BI9" s="544"/>
    </row>
    <row r="10" spans="1:61" ht="38.25" x14ac:dyDescent="0.25">
      <c r="A10" s="572" t="s">
        <v>2095</v>
      </c>
      <c r="B10" s="573"/>
      <c r="C10" s="573"/>
      <c r="D10" s="574"/>
      <c r="E10" s="574"/>
      <c r="F10" s="574"/>
      <c r="G10" s="574"/>
      <c r="H10" s="574"/>
      <c r="I10" s="574"/>
      <c r="J10" s="574"/>
      <c r="K10" s="574"/>
      <c r="L10" s="574"/>
      <c r="M10" s="574"/>
      <c r="N10" s="574"/>
      <c r="O10" s="575">
        <f>+SUMPRODUCT(O11:O15,AC11:AC15)</f>
        <v>1</v>
      </c>
      <c r="P10" s="575">
        <f>+SUMPRODUCT(P11:P15,AD11:AD15)</f>
        <v>1</v>
      </c>
      <c r="Q10" s="575">
        <f>+SUMPRODUCT(Q11:Q15,AE11:AE15)</f>
        <v>1</v>
      </c>
      <c r="R10" s="575">
        <f>+SUMPRODUCT(R11:R15,AF11:AF15)</f>
        <v>0.95</v>
      </c>
      <c r="S10" s="576"/>
      <c r="T10" s="576"/>
      <c r="U10" s="576"/>
      <c r="V10" s="576"/>
      <c r="W10" s="576"/>
      <c r="X10" s="576"/>
      <c r="Y10" s="574"/>
      <c r="Z10" s="574"/>
      <c r="AA10" s="575">
        <f>+SUMPRODUCT(AA11:AA15,AB11:AB15)</f>
        <v>1</v>
      </c>
      <c r="AB10" s="577">
        <v>0.5</v>
      </c>
      <c r="AC10" s="577">
        <v>0.5</v>
      </c>
      <c r="AD10" s="577">
        <v>0.5</v>
      </c>
      <c r="AE10" s="577">
        <v>0.5</v>
      </c>
      <c r="AF10" s="577">
        <v>0.5</v>
      </c>
      <c r="AG10" s="578">
        <f>SUM(AG11:AG15)</f>
        <v>1634063918</v>
      </c>
      <c r="AH10" s="578">
        <v>314400543</v>
      </c>
      <c r="AI10" s="578">
        <v>1153256285</v>
      </c>
      <c r="AJ10" s="578">
        <f t="shared" ref="AJ10:AK10" si="12">SUM(AJ11:AJ15)</f>
        <v>1630096277</v>
      </c>
      <c r="AK10" s="578">
        <f t="shared" si="12"/>
        <v>1481318832</v>
      </c>
      <c r="AL10" s="574">
        <f t="shared" si="6"/>
        <v>0.90652441173356846</v>
      </c>
      <c r="AM10" s="579">
        <v>256128735</v>
      </c>
      <c r="AN10" s="579">
        <v>940441285</v>
      </c>
      <c r="AO10" s="579">
        <f t="shared" ref="AO10:AR10" si="13">SUM(AO11:AO15)</f>
        <v>1148471277</v>
      </c>
      <c r="AP10" s="579">
        <f t="shared" si="13"/>
        <v>1479318832</v>
      </c>
      <c r="AQ10" s="574">
        <f t="shared" si="7"/>
        <v>0.90530046940305797</v>
      </c>
      <c r="AR10" s="580">
        <f t="shared" si="13"/>
        <v>2000000</v>
      </c>
      <c r="AS10" s="580">
        <v>58271808</v>
      </c>
      <c r="AT10" s="580">
        <v>58271808</v>
      </c>
      <c r="AU10" s="580">
        <f>102000000+3000000+107815000</f>
        <v>212815000</v>
      </c>
      <c r="AV10" s="580">
        <v>212815000</v>
      </c>
      <c r="AW10" s="580">
        <f t="shared" ref="AW10:AX10" si="14">SUM(AW11:AW15)</f>
        <v>481625000</v>
      </c>
      <c r="AX10" s="580">
        <f t="shared" si="14"/>
        <v>465625000</v>
      </c>
      <c r="AY10" s="581">
        <f t="shared" si="3"/>
        <v>0.96677913314300545</v>
      </c>
      <c r="AZ10" s="576">
        <v>4900104318</v>
      </c>
      <c r="BA10" s="578">
        <f t="shared" ref="BA10:BA20" si="15">SUM(AH10:AK10)</f>
        <v>4579071937</v>
      </c>
      <c r="BB10" s="575">
        <f t="shared" si="10"/>
        <v>0.93448458233415099</v>
      </c>
      <c r="BC10" s="578">
        <f t="shared" ref="BC10:BC20" si="16">SUM(AM10:AP10)+AT10+AV10+AX10</f>
        <v>4561071937</v>
      </c>
      <c r="BD10" s="575">
        <f t="shared" si="11"/>
        <v>0.93081119115064526</v>
      </c>
      <c r="BE10" s="582"/>
      <c r="BF10" s="583" t="s">
        <v>1737</v>
      </c>
      <c r="BG10" s="584"/>
      <c r="BH10" s="585"/>
      <c r="BI10" s="544"/>
    </row>
    <row r="11" spans="1:61" ht="50.1" customHeight="1" x14ac:dyDescent="0.25">
      <c r="A11" s="586" t="s">
        <v>2096</v>
      </c>
      <c r="B11" s="587" t="s">
        <v>2097</v>
      </c>
      <c r="C11" s="587" t="s">
        <v>2098</v>
      </c>
      <c r="D11" s="587">
        <v>2</v>
      </c>
      <c r="E11" s="587">
        <v>10</v>
      </c>
      <c r="F11" s="587">
        <v>10</v>
      </c>
      <c r="G11" s="587">
        <v>9</v>
      </c>
      <c r="H11" s="587">
        <v>3</v>
      </c>
      <c r="I11" s="587">
        <v>15</v>
      </c>
      <c r="J11" s="587">
        <v>10</v>
      </c>
      <c r="K11" s="587">
        <v>9</v>
      </c>
      <c r="L11" s="587"/>
      <c r="M11" s="587"/>
      <c r="N11" s="587"/>
      <c r="O11" s="588">
        <f>+IFERROR(IF((H11+L11)/D11&gt;=100%,100%,(H11+L11)/D11),0)</f>
        <v>1</v>
      </c>
      <c r="P11" s="588">
        <f>+IFERROR(IF((I11+M11)/E11&gt;=100%,100%,(I11+M11)/E11),0)</f>
        <v>1</v>
      </c>
      <c r="Q11" s="588">
        <f>+IFERROR(IF((J11+N11)/F11&gt;=100%,100%,(J11+N11)/F11),0)</f>
        <v>1</v>
      </c>
      <c r="R11" s="588">
        <f>+IFERROR(IF(K11/G11&gt;=100%,100%,K11/G11),0)</f>
        <v>1</v>
      </c>
      <c r="S11" s="589" t="s">
        <v>2099</v>
      </c>
      <c r="T11" s="590">
        <v>45291</v>
      </c>
      <c r="U11" s="589" t="s">
        <v>2100</v>
      </c>
      <c r="V11" s="589" t="s">
        <v>2101</v>
      </c>
      <c r="W11" s="589"/>
      <c r="X11" s="589"/>
      <c r="Y11" s="591">
        <f>SUM(D11:G11)</f>
        <v>31</v>
      </c>
      <c r="Z11" s="591">
        <f>SUM(H11:N11)</f>
        <v>37</v>
      </c>
      <c r="AA11" s="592">
        <f>+IFERROR(IF(Z11/Y11&gt;=100%,100%,Z11/Y11),0)</f>
        <v>1</v>
      </c>
      <c r="AB11" s="588">
        <v>0.2</v>
      </c>
      <c r="AC11" s="588">
        <v>0.25</v>
      </c>
      <c r="AD11" s="588">
        <v>0.2</v>
      </c>
      <c r="AE11" s="588">
        <v>0.25</v>
      </c>
      <c r="AF11" s="588">
        <v>0.25</v>
      </c>
      <c r="AG11" s="593">
        <v>0</v>
      </c>
      <c r="AH11" s="593"/>
      <c r="AI11" s="593"/>
      <c r="AJ11" s="593">
        <v>0</v>
      </c>
      <c r="AK11" s="593">
        <v>0</v>
      </c>
      <c r="AL11" s="594" t="e">
        <f t="shared" si="6"/>
        <v>#DIV/0!</v>
      </c>
      <c r="AM11" s="595"/>
      <c r="AN11" s="595"/>
      <c r="AO11" s="595">
        <v>0</v>
      </c>
      <c r="AP11" s="595">
        <v>0</v>
      </c>
      <c r="AQ11" s="594" t="e">
        <f t="shared" si="7"/>
        <v>#DIV/0!</v>
      </c>
      <c r="AR11" s="596">
        <f>+AK11-AP11</f>
        <v>0</v>
      </c>
      <c r="AS11" s="589"/>
      <c r="AT11" s="589"/>
      <c r="AU11" s="589"/>
      <c r="AV11" s="589"/>
      <c r="AW11" s="589">
        <f>AJ11-AO11</f>
        <v>0</v>
      </c>
      <c r="AX11" s="589"/>
      <c r="AY11" s="597" t="e">
        <f t="shared" si="3"/>
        <v>#DIV/0!</v>
      </c>
      <c r="AZ11" s="589"/>
      <c r="BA11" s="593">
        <f t="shared" si="15"/>
        <v>0</v>
      </c>
      <c r="BB11" s="588" t="e">
        <f t="shared" si="10"/>
        <v>#DIV/0!</v>
      </c>
      <c r="BC11" s="593">
        <f t="shared" si="16"/>
        <v>0</v>
      </c>
      <c r="BD11" s="588" t="e">
        <f t="shared" si="11"/>
        <v>#DIV/0!</v>
      </c>
      <c r="BE11" s="598"/>
      <c r="BF11" s="599"/>
      <c r="BG11" s="600" t="s">
        <v>1121</v>
      </c>
      <c r="BH11" s="601"/>
      <c r="BI11" s="544"/>
    </row>
    <row r="12" spans="1:61" ht="50.1" customHeight="1" x14ac:dyDescent="0.25">
      <c r="A12" s="586" t="s">
        <v>2102</v>
      </c>
      <c r="B12" s="587" t="s">
        <v>2103</v>
      </c>
      <c r="C12" s="587" t="s">
        <v>2098</v>
      </c>
      <c r="D12" s="587">
        <v>5</v>
      </c>
      <c r="E12" s="587">
        <v>10</v>
      </c>
      <c r="F12" s="587">
        <v>10</v>
      </c>
      <c r="G12" s="587">
        <v>10</v>
      </c>
      <c r="H12" s="587">
        <v>9</v>
      </c>
      <c r="I12" s="587">
        <v>10</v>
      </c>
      <c r="J12" s="587">
        <v>19</v>
      </c>
      <c r="K12" s="587">
        <v>8</v>
      </c>
      <c r="L12" s="587"/>
      <c r="M12" s="587"/>
      <c r="N12" s="587"/>
      <c r="O12" s="588">
        <f t="shared" ref="O12:Q15" si="17">+IFERROR(IF((H12+L12)/D12&gt;=100%,100%,(H12+L12)/D12),0)</f>
        <v>1</v>
      </c>
      <c r="P12" s="588">
        <f t="shared" si="17"/>
        <v>1</v>
      </c>
      <c r="Q12" s="588">
        <f t="shared" si="17"/>
        <v>1</v>
      </c>
      <c r="R12" s="588">
        <f t="shared" ref="R12:R15" si="18">+IFERROR(IF(K12/G12&gt;=100%,100%,K12/G12),0)</f>
        <v>0.8</v>
      </c>
      <c r="S12" s="589" t="s">
        <v>2104</v>
      </c>
      <c r="T12" s="590">
        <v>45291</v>
      </c>
      <c r="U12" s="589" t="s">
        <v>2105</v>
      </c>
      <c r="V12" s="589"/>
      <c r="W12" s="589" t="s">
        <v>2106</v>
      </c>
      <c r="X12" s="589" t="s">
        <v>2107</v>
      </c>
      <c r="Y12" s="591">
        <f t="shared" ref="Y12:Y15" si="19">SUM(D12:G12)</f>
        <v>35</v>
      </c>
      <c r="Z12" s="591">
        <f t="shared" ref="Z12:Z15" si="20">SUM(H12:N12)</f>
        <v>46</v>
      </c>
      <c r="AA12" s="592">
        <f t="shared" ref="AA12:AA15" si="21">+IFERROR(IF(Z12/Y12&gt;=100%,100%,Z12/Y12),0)</f>
        <v>1</v>
      </c>
      <c r="AB12" s="588">
        <v>0.2</v>
      </c>
      <c r="AC12" s="588">
        <v>0.25</v>
      </c>
      <c r="AD12" s="588">
        <v>0.2</v>
      </c>
      <c r="AE12" s="588">
        <v>0.25</v>
      </c>
      <c r="AF12" s="588">
        <v>0.25</v>
      </c>
      <c r="AG12" s="593">
        <v>835915737</v>
      </c>
      <c r="AH12" s="593"/>
      <c r="AI12" s="593"/>
      <c r="AJ12" s="595">
        <v>805500000</v>
      </c>
      <c r="AK12" s="593">
        <v>695472000</v>
      </c>
      <c r="AL12" s="594">
        <f t="shared" si="6"/>
        <v>0.83198816485494642</v>
      </c>
      <c r="AM12" s="595"/>
      <c r="AN12" s="595"/>
      <c r="AO12" s="595">
        <v>562525000</v>
      </c>
      <c r="AP12" s="595">
        <v>693472000</v>
      </c>
      <c r="AQ12" s="594">
        <f t="shared" si="7"/>
        <v>0.82959557920130411</v>
      </c>
      <c r="AR12" s="596">
        <f t="shared" ref="AR12:AR15" si="22">+AK12-AP12</f>
        <v>2000000</v>
      </c>
      <c r="AS12" s="589"/>
      <c r="AT12" s="589"/>
      <c r="AU12" s="589"/>
      <c r="AV12" s="589"/>
      <c r="AW12" s="589">
        <f>AJ12-AO12</f>
        <v>242975000</v>
      </c>
      <c r="AX12" s="589">
        <v>226975000</v>
      </c>
      <c r="AY12" s="597">
        <f t="shared" si="3"/>
        <v>0.93414960386871082</v>
      </c>
      <c r="AZ12" s="589"/>
      <c r="BA12" s="593">
        <f t="shared" si="15"/>
        <v>1500972000</v>
      </c>
      <c r="BB12" s="588" t="e">
        <f t="shared" si="10"/>
        <v>#DIV/0!</v>
      </c>
      <c r="BC12" s="593">
        <f t="shared" si="16"/>
        <v>1482972000</v>
      </c>
      <c r="BD12" s="588" t="e">
        <f t="shared" si="11"/>
        <v>#DIV/0!</v>
      </c>
      <c r="BE12" s="598"/>
      <c r="BF12" s="599"/>
      <c r="BG12" s="600" t="s">
        <v>1121</v>
      </c>
      <c r="BH12" s="601"/>
      <c r="BI12" s="544"/>
    </row>
    <row r="13" spans="1:61" ht="50.1" customHeight="1" x14ac:dyDescent="0.25">
      <c r="A13" s="586" t="s">
        <v>2108</v>
      </c>
      <c r="B13" s="587" t="s">
        <v>2109</v>
      </c>
      <c r="C13" s="587" t="s">
        <v>2098</v>
      </c>
      <c r="D13" s="587">
        <v>5</v>
      </c>
      <c r="E13" s="587">
        <v>5</v>
      </c>
      <c r="F13" s="587">
        <v>5</v>
      </c>
      <c r="G13" s="587">
        <v>5</v>
      </c>
      <c r="H13" s="587">
        <v>5</v>
      </c>
      <c r="I13" s="587">
        <v>8</v>
      </c>
      <c r="J13" s="587">
        <v>6</v>
      </c>
      <c r="K13" s="587">
        <v>11</v>
      </c>
      <c r="L13" s="587"/>
      <c r="M13" s="587"/>
      <c r="N13" s="587"/>
      <c r="O13" s="588">
        <f t="shared" si="17"/>
        <v>1</v>
      </c>
      <c r="P13" s="588">
        <f t="shared" si="17"/>
        <v>1</v>
      </c>
      <c r="Q13" s="588">
        <f t="shared" si="17"/>
        <v>1</v>
      </c>
      <c r="R13" s="588">
        <f t="shared" si="18"/>
        <v>1</v>
      </c>
      <c r="S13" s="589" t="s">
        <v>2110</v>
      </c>
      <c r="T13" s="590">
        <v>45291</v>
      </c>
      <c r="U13" s="589" t="s">
        <v>2105</v>
      </c>
      <c r="V13" s="589"/>
      <c r="W13" s="589" t="s">
        <v>2106</v>
      </c>
      <c r="X13" s="589" t="s">
        <v>2111</v>
      </c>
      <c r="Y13" s="591">
        <f t="shared" si="19"/>
        <v>20</v>
      </c>
      <c r="Z13" s="591">
        <f t="shared" si="20"/>
        <v>30</v>
      </c>
      <c r="AA13" s="592">
        <f t="shared" si="21"/>
        <v>1</v>
      </c>
      <c r="AB13" s="588">
        <v>0.2</v>
      </c>
      <c r="AC13" s="588">
        <v>0.25</v>
      </c>
      <c r="AD13" s="588">
        <v>0.2</v>
      </c>
      <c r="AE13" s="588">
        <v>0.25</v>
      </c>
      <c r="AF13" s="588">
        <v>0.25</v>
      </c>
      <c r="AG13" s="593">
        <v>758148181</v>
      </c>
      <c r="AH13" s="593"/>
      <c r="AI13" s="593"/>
      <c r="AJ13" s="595">
        <v>788900000</v>
      </c>
      <c r="AK13" s="593">
        <v>757920000</v>
      </c>
      <c r="AL13" s="594">
        <f t="shared" si="6"/>
        <v>0.99969902849374503</v>
      </c>
      <c r="AM13" s="595"/>
      <c r="AN13" s="595"/>
      <c r="AO13" s="595">
        <v>550250000</v>
      </c>
      <c r="AP13" s="595">
        <v>757920000</v>
      </c>
      <c r="AQ13" s="594">
        <f t="shared" si="7"/>
        <v>0.99969902849374503</v>
      </c>
      <c r="AR13" s="596">
        <f t="shared" si="22"/>
        <v>0</v>
      </c>
      <c r="AS13" s="589"/>
      <c r="AT13" s="589"/>
      <c r="AU13" s="589"/>
      <c r="AV13" s="589"/>
      <c r="AW13" s="589">
        <f t="shared" ref="AW13:AW20" si="23">AJ13-AO13</f>
        <v>238650000</v>
      </c>
      <c r="AX13" s="589">
        <v>238650000</v>
      </c>
      <c r="AY13" s="597">
        <f t="shared" si="3"/>
        <v>1</v>
      </c>
      <c r="AZ13" s="589"/>
      <c r="BA13" s="593">
        <f t="shared" si="15"/>
        <v>1546820000</v>
      </c>
      <c r="BB13" s="588" t="e">
        <f t="shared" si="10"/>
        <v>#DIV/0!</v>
      </c>
      <c r="BC13" s="593">
        <f t="shared" si="16"/>
        <v>1546820000</v>
      </c>
      <c r="BD13" s="588" t="e">
        <f t="shared" si="11"/>
        <v>#DIV/0!</v>
      </c>
      <c r="BE13" s="598"/>
      <c r="BF13" s="599"/>
      <c r="BG13" s="600" t="s">
        <v>1121</v>
      </c>
      <c r="BH13" s="601"/>
      <c r="BI13" s="544"/>
    </row>
    <row r="14" spans="1:61" ht="50.1" customHeight="1" x14ac:dyDescent="0.25">
      <c r="A14" s="602" t="s">
        <v>2112</v>
      </c>
      <c r="B14" s="587" t="s">
        <v>2113</v>
      </c>
      <c r="C14" s="587" t="s">
        <v>2098</v>
      </c>
      <c r="D14" s="603">
        <v>0</v>
      </c>
      <c r="E14" s="587">
        <v>1</v>
      </c>
      <c r="F14" s="587">
        <v>0</v>
      </c>
      <c r="G14" s="587">
        <v>0</v>
      </c>
      <c r="H14" s="587">
        <v>0</v>
      </c>
      <c r="I14" s="587">
        <v>1</v>
      </c>
      <c r="J14" s="587">
        <v>0</v>
      </c>
      <c r="K14" s="587">
        <v>0</v>
      </c>
      <c r="L14" s="587"/>
      <c r="M14" s="587"/>
      <c r="N14" s="587"/>
      <c r="O14" s="588">
        <f t="shared" si="17"/>
        <v>0</v>
      </c>
      <c r="P14" s="588">
        <f t="shared" si="17"/>
        <v>1</v>
      </c>
      <c r="Q14" s="588">
        <f t="shared" si="17"/>
        <v>0</v>
      </c>
      <c r="R14" s="588">
        <f t="shared" si="18"/>
        <v>0</v>
      </c>
      <c r="S14" s="589"/>
      <c r="T14" s="590">
        <v>45291</v>
      </c>
      <c r="U14" s="589"/>
      <c r="V14" s="589"/>
      <c r="W14" s="589"/>
      <c r="X14" s="589"/>
      <c r="Y14" s="591">
        <f t="shared" si="19"/>
        <v>1</v>
      </c>
      <c r="Z14" s="591">
        <f t="shared" si="20"/>
        <v>1</v>
      </c>
      <c r="AA14" s="592">
        <f t="shared" si="21"/>
        <v>1</v>
      </c>
      <c r="AB14" s="588">
        <v>0.2</v>
      </c>
      <c r="AC14" s="588">
        <v>0</v>
      </c>
      <c r="AD14" s="588">
        <v>0.2</v>
      </c>
      <c r="AE14" s="588">
        <v>0</v>
      </c>
      <c r="AF14" s="588">
        <v>0</v>
      </c>
      <c r="AG14" s="593">
        <v>0</v>
      </c>
      <c r="AH14" s="593"/>
      <c r="AI14" s="593"/>
      <c r="AJ14" s="595">
        <v>0</v>
      </c>
      <c r="AK14" s="593">
        <v>0</v>
      </c>
      <c r="AL14" s="594" t="e">
        <f t="shared" si="6"/>
        <v>#DIV/0!</v>
      </c>
      <c r="AM14" s="595"/>
      <c r="AN14" s="595"/>
      <c r="AO14" s="595">
        <v>0</v>
      </c>
      <c r="AP14" s="595"/>
      <c r="AQ14" s="594" t="e">
        <f t="shared" si="7"/>
        <v>#DIV/0!</v>
      </c>
      <c r="AR14" s="596">
        <f t="shared" si="22"/>
        <v>0</v>
      </c>
      <c r="AS14" s="589"/>
      <c r="AT14" s="589"/>
      <c r="AU14" s="589"/>
      <c r="AV14" s="589"/>
      <c r="AW14" s="589">
        <f t="shared" si="23"/>
        <v>0</v>
      </c>
      <c r="AX14" s="589"/>
      <c r="AY14" s="597" t="e">
        <f t="shared" si="3"/>
        <v>#DIV/0!</v>
      </c>
      <c r="AZ14" s="589"/>
      <c r="BA14" s="593">
        <f t="shared" si="15"/>
        <v>0</v>
      </c>
      <c r="BB14" s="588" t="e">
        <f t="shared" si="10"/>
        <v>#DIV/0!</v>
      </c>
      <c r="BC14" s="593">
        <f t="shared" si="16"/>
        <v>0</v>
      </c>
      <c r="BD14" s="588" t="e">
        <f t="shared" si="11"/>
        <v>#DIV/0!</v>
      </c>
      <c r="BE14" s="598"/>
      <c r="BF14" s="599"/>
      <c r="BG14" s="600" t="s">
        <v>1121</v>
      </c>
      <c r="BH14" s="601"/>
      <c r="BI14" s="544"/>
    </row>
    <row r="15" spans="1:61" ht="50.1" customHeight="1" x14ac:dyDescent="0.25">
      <c r="A15" s="604" t="s">
        <v>2114</v>
      </c>
      <c r="B15" s="587" t="s">
        <v>2115</v>
      </c>
      <c r="C15" s="587" t="s">
        <v>2098</v>
      </c>
      <c r="D15" s="587">
        <v>1</v>
      </c>
      <c r="E15" s="587">
        <v>1</v>
      </c>
      <c r="F15" s="587">
        <v>1</v>
      </c>
      <c r="G15" s="587">
        <v>1</v>
      </c>
      <c r="H15" s="587">
        <v>1</v>
      </c>
      <c r="I15" s="587">
        <v>1</v>
      </c>
      <c r="J15" s="587">
        <v>1</v>
      </c>
      <c r="K15" s="587">
        <v>1</v>
      </c>
      <c r="L15" s="587"/>
      <c r="M15" s="587"/>
      <c r="N15" s="587"/>
      <c r="O15" s="588">
        <f t="shared" si="17"/>
        <v>1</v>
      </c>
      <c r="P15" s="588">
        <f t="shared" si="17"/>
        <v>1</v>
      </c>
      <c r="Q15" s="588">
        <f t="shared" si="17"/>
        <v>1</v>
      </c>
      <c r="R15" s="588">
        <f t="shared" si="18"/>
        <v>1</v>
      </c>
      <c r="S15" s="589" t="s">
        <v>2116</v>
      </c>
      <c r="T15" s="590">
        <v>45291</v>
      </c>
      <c r="U15" s="589" t="s">
        <v>2105</v>
      </c>
      <c r="V15" s="589"/>
      <c r="W15" s="589" t="s">
        <v>2106</v>
      </c>
      <c r="X15" s="589" t="s">
        <v>2117</v>
      </c>
      <c r="Y15" s="591">
        <f t="shared" si="19"/>
        <v>4</v>
      </c>
      <c r="Z15" s="591">
        <f t="shared" si="20"/>
        <v>4</v>
      </c>
      <c r="AA15" s="592">
        <f t="shared" si="21"/>
        <v>1</v>
      </c>
      <c r="AB15" s="588">
        <v>0.2</v>
      </c>
      <c r="AC15" s="588">
        <v>0.25</v>
      </c>
      <c r="AD15" s="588">
        <v>0.2</v>
      </c>
      <c r="AE15" s="588">
        <v>0.25</v>
      </c>
      <c r="AF15" s="588">
        <v>0.25</v>
      </c>
      <c r="AG15" s="593">
        <v>40000000</v>
      </c>
      <c r="AH15" s="593"/>
      <c r="AI15" s="593"/>
      <c r="AJ15" s="595">
        <v>35696277</v>
      </c>
      <c r="AK15" s="593">
        <v>27926832</v>
      </c>
      <c r="AL15" s="594">
        <f t="shared" si="6"/>
        <v>0.69817079999999998</v>
      </c>
      <c r="AM15" s="595"/>
      <c r="AN15" s="595"/>
      <c r="AO15" s="595">
        <v>35696277</v>
      </c>
      <c r="AP15" s="595">
        <v>27926832</v>
      </c>
      <c r="AQ15" s="594">
        <f t="shared" si="7"/>
        <v>0.69817079999999998</v>
      </c>
      <c r="AR15" s="596">
        <f t="shared" si="22"/>
        <v>0</v>
      </c>
      <c r="AS15" s="589"/>
      <c r="AT15" s="589"/>
      <c r="AU15" s="589"/>
      <c r="AV15" s="589"/>
      <c r="AW15" s="589">
        <f t="shared" si="23"/>
        <v>0</v>
      </c>
      <c r="AX15" s="589"/>
      <c r="AY15" s="597" t="e">
        <f t="shared" si="3"/>
        <v>#DIV/0!</v>
      </c>
      <c r="AZ15" s="589"/>
      <c r="BA15" s="593">
        <f t="shared" si="15"/>
        <v>63623109</v>
      </c>
      <c r="BB15" s="588" t="e">
        <f t="shared" si="10"/>
        <v>#DIV/0!</v>
      </c>
      <c r="BC15" s="593">
        <f t="shared" si="16"/>
        <v>63623109</v>
      </c>
      <c r="BD15" s="588" t="e">
        <f t="shared" si="11"/>
        <v>#DIV/0!</v>
      </c>
      <c r="BE15" s="598"/>
      <c r="BF15" s="599"/>
      <c r="BG15" s="600" t="s">
        <v>1121</v>
      </c>
      <c r="BH15" s="601"/>
      <c r="BI15" s="544"/>
    </row>
    <row r="16" spans="1:61" ht="38.25" x14ac:dyDescent="0.25">
      <c r="A16" s="572" t="s">
        <v>2118</v>
      </c>
      <c r="B16" s="605" t="s">
        <v>2119</v>
      </c>
      <c r="C16" s="605" t="s">
        <v>2119</v>
      </c>
      <c r="D16" s="574"/>
      <c r="E16" s="574"/>
      <c r="F16" s="574"/>
      <c r="G16" s="574"/>
      <c r="H16" s="574"/>
      <c r="I16" s="574"/>
      <c r="J16" s="574"/>
      <c r="K16" s="574"/>
      <c r="L16" s="574"/>
      <c r="M16" s="574"/>
      <c r="N16" s="574"/>
      <c r="O16" s="575">
        <f>+SUMPRODUCT(O17:O20,AC17:AC20)</f>
        <v>1</v>
      </c>
      <c r="P16" s="575">
        <f>+SUMPRODUCT(P17:P20,AD17:AD20)</f>
        <v>1</v>
      </c>
      <c r="Q16" s="575">
        <f>+SUMPRODUCT(Q17:Q20,AE17:AE20)</f>
        <v>1</v>
      </c>
      <c r="R16" s="575">
        <f>+SUMPRODUCT(R17:R20,AF17:AF20)</f>
        <v>1</v>
      </c>
      <c r="S16" s="576"/>
      <c r="T16" s="576"/>
      <c r="U16" s="576"/>
      <c r="V16" s="576"/>
      <c r="W16" s="576"/>
      <c r="X16" s="576"/>
      <c r="Y16" s="574">
        <v>1</v>
      </c>
      <c r="Z16" s="574"/>
      <c r="AA16" s="575">
        <f>+SUMPRODUCT(AA17:AA20,AB17:AB20)</f>
        <v>1</v>
      </c>
      <c r="AB16" s="575">
        <v>0.5</v>
      </c>
      <c r="AC16" s="575">
        <v>0.5</v>
      </c>
      <c r="AD16" s="575">
        <v>0.5</v>
      </c>
      <c r="AE16" s="575">
        <v>0.5</v>
      </c>
      <c r="AF16" s="575">
        <v>0.5</v>
      </c>
      <c r="AG16" s="578">
        <f>SUM(AG17:AG20)</f>
        <v>1202315778</v>
      </c>
      <c r="AH16" s="578">
        <v>446971384</v>
      </c>
      <c r="AI16" s="578">
        <v>2143073786</v>
      </c>
      <c r="AJ16" s="578">
        <f t="shared" ref="AJ16:AK16" si="24">SUM(AJ17:AJ20)</f>
        <v>4922893668</v>
      </c>
      <c r="AK16" s="578">
        <f t="shared" si="24"/>
        <v>1202213945</v>
      </c>
      <c r="AL16" s="574">
        <f t="shared" si="6"/>
        <v>0.99991530261694694</v>
      </c>
      <c r="AM16" s="579">
        <v>235035692</v>
      </c>
      <c r="AN16" s="579">
        <v>294500000</v>
      </c>
      <c r="AO16" s="579">
        <f t="shared" ref="AO16:AR16" si="25">SUM(AO17:AO20)</f>
        <v>1196554479</v>
      </c>
      <c r="AP16" s="579">
        <f t="shared" si="25"/>
        <v>1202213945</v>
      </c>
      <c r="AQ16" s="574">
        <f t="shared" si="7"/>
        <v>0.99991530261694694</v>
      </c>
      <c r="AR16" s="580">
        <f t="shared" si="25"/>
        <v>0</v>
      </c>
      <c r="AS16" s="580">
        <v>211935692</v>
      </c>
      <c r="AT16" s="580">
        <v>211935692</v>
      </c>
      <c r="AU16" s="580">
        <f>1628573786+220000000</f>
        <v>1848573786</v>
      </c>
      <c r="AV16" s="580">
        <f>1550299980+220000000</f>
        <v>1770299980</v>
      </c>
      <c r="AW16" s="580">
        <f t="shared" ref="AW16:AX16" si="26">SUM(AW17:AW20)</f>
        <v>3726339189</v>
      </c>
      <c r="AX16" s="580">
        <f t="shared" si="26"/>
        <v>3725979188</v>
      </c>
      <c r="AY16" s="581">
        <f t="shared" si="3"/>
        <v>0.99990339016881158</v>
      </c>
      <c r="AZ16" s="576">
        <v>12727613766</v>
      </c>
      <c r="BA16" s="578">
        <f t="shared" si="15"/>
        <v>8715152783</v>
      </c>
      <c r="BB16" s="575">
        <f t="shared" si="10"/>
        <v>0.68474365605603815</v>
      </c>
      <c r="BC16" s="578">
        <f t="shared" si="16"/>
        <v>8636518976</v>
      </c>
      <c r="BD16" s="575">
        <f t="shared" si="11"/>
        <v>0.67856545105660149</v>
      </c>
      <c r="BE16" s="582"/>
      <c r="BF16" s="583" t="s">
        <v>1737</v>
      </c>
      <c r="BG16" s="584"/>
      <c r="BH16" s="585"/>
      <c r="BI16" s="544"/>
    </row>
    <row r="17" spans="1:61" ht="50.1" customHeight="1" x14ac:dyDescent="0.25">
      <c r="A17" s="606" t="s">
        <v>2120</v>
      </c>
      <c r="B17" s="587" t="s">
        <v>2121</v>
      </c>
      <c r="C17" s="587" t="s">
        <v>2098</v>
      </c>
      <c r="D17" s="587">
        <v>1</v>
      </c>
      <c r="E17" s="587">
        <v>2</v>
      </c>
      <c r="F17" s="587">
        <v>2</v>
      </c>
      <c r="G17" s="587">
        <v>3</v>
      </c>
      <c r="H17" s="587">
        <v>2</v>
      </c>
      <c r="I17" s="587">
        <v>2</v>
      </c>
      <c r="J17" s="587">
        <v>3</v>
      </c>
      <c r="K17" s="587">
        <v>3</v>
      </c>
      <c r="L17" s="587"/>
      <c r="M17" s="587"/>
      <c r="N17" s="587"/>
      <c r="O17" s="588">
        <f t="shared" ref="O17:Q20" si="27">+IFERROR(IF((H17+L17)/D17&gt;=100%,100%,(H17+L17)/D17),0)</f>
        <v>1</v>
      </c>
      <c r="P17" s="588">
        <f t="shared" si="27"/>
        <v>1</v>
      </c>
      <c r="Q17" s="588">
        <f t="shared" si="27"/>
        <v>1</v>
      </c>
      <c r="R17" s="588">
        <f t="shared" ref="R17:R20" si="28">+IFERROR(IF(K17/G17&gt;=100%,100%,K17/G17),0)</f>
        <v>1</v>
      </c>
      <c r="S17" s="589" t="s">
        <v>2122</v>
      </c>
      <c r="T17" s="590">
        <v>45291</v>
      </c>
      <c r="U17" s="589" t="s">
        <v>2105</v>
      </c>
      <c r="V17" s="589"/>
      <c r="W17" s="589" t="s">
        <v>2106</v>
      </c>
      <c r="X17" s="589" t="s">
        <v>2123</v>
      </c>
      <c r="Y17" s="587">
        <f t="shared" ref="Y17:Y20" si="29">SUM(D17:G17)</f>
        <v>8</v>
      </c>
      <c r="Z17" s="591">
        <f t="shared" ref="Z17:Z20" si="30">SUM(H17:N17)</f>
        <v>10</v>
      </c>
      <c r="AA17" s="592">
        <f t="shared" ref="AA17:AA20" si="31">+IFERROR(IF(Z17/Y17&gt;=100%,100%,Z17/Y17),0)</f>
        <v>1</v>
      </c>
      <c r="AB17" s="588">
        <v>0.25</v>
      </c>
      <c r="AC17" s="588">
        <v>0.25</v>
      </c>
      <c r="AD17" s="588">
        <v>0.25</v>
      </c>
      <c r="AE17" s="588">
        <v>0.25</v>
      </c>
      <c r="AF17" s="588">
        <v>0.25</v>
      </c>
      <c r="AG17" s="593">
        <v>125000000</v>
      </c>
      <c r="AH17" s="593"/>
      <c r="AI17" s="593"/>
      <c r="AJ17" s="593">
        <v>0</v>
      </c>
      <c r="AK17" s="593">
        <v>125000000</v>
      </c>
      <c r="AL17" s="594">
        <f t="shared" si="6"/>
        <v>1</v>
      </c>
      <c r="AM17" s="595"/>
      <c r="AN17" s="595"/>
      <c r="AO17" s="595">
        <v>0</v>
      </c>
      <c r="AP17" s="595">
        <v>125000000</v>
      </c>
      <c r="AQ17" s="594">
        <f t="shared" si="7"/>
        <v>1</v>
      </c>
      <c r="AR17" s="596">
        <f t="shared" ref="AR17:AR20" si="32">+AK17-AP17</f>
        <v>0</v>
      </c>
      <c r="AS17" s="589"/>
      <c r="AT17" s="589"/>
      <c r="AU17" s="589"/>
      <c r="AV17" s="589"/>
      <c r="AW17" s="589">
        <f t="shared" si="23"/>
        <v>0</v>
      </c>
      <c r="AX17" s="589"/>
      <c r="AY17" s="597" t="e">
        <f t="shared" si="3"/>
        <v>#DIV/0!</v>
      </c>
      <c r="AZ17" s="589"/>
      <c r="BA17" s="593">
        <f t="shared" si="15"/>
        <v>125000000</v>
      </c>
      <c r="BB17" s="588" t="e">
        <f t="shared" si="10"/>
        <v>#DIV/0!</v>
      </c>
      <c r="BC17" s="593">
        <f t="shared" si="16"/>
        <v>125000000</v>
      </c>
      <c r="BD17" s="588" t="e">
        <f t="shared" si="11"/>
        <v>#DIV/0!</v>
      </c>
      <c r="BE17" s="598"/>
      <c r="BF17" s="599"/>
      <c r="BG17" s="600" t="s">
        <v>1121</v>
      </c>
      <c r="BH17" s="601"/>
      <c r="BI17" s="544"/>
    </row>
    <row r="18" spans="1:61" ht="50.1" customHeight="1" x14ac:dyDescent="0.25">
      <c r="A18" s="586" t="s">
        <v>2124</v>
      </c>
      <c r="B18" s="587" t="s">
        <v>2125</v>
      </c>
      <c r="C18" s="587" t="s">
        <v>2098</v>
      </c>
      <c r="D18" s="587">
        <v>1000</v>
      </c>
      <c r="E18" s="587">
        <v>3000</v>
      </c>
      <c r="F18" s="587">
        <v>2000</v>
      </c>
      <c r="G18" s="587">
        <v>2000</v>
      </c>
      <c r="H18" s="587">
        <v>2457</v>
      </c>
      <c r="I18" s="587">
        <v>8069</v>
      </c>
      <c r="J18" s="587">
        <v>2030</v>
      </c>
      <c r="K18" s="587">
        <v>4600</v>
      </c>
      <c r="L18" s="587"/>
      <c r="M18" s="587"/>
      <c r="N18" s="587"/>
      <c r="O18" s="588">
        <f t="shared" si="27"/>
        <v>1</v>
      </c>
      <c r="P18" s="588">
        <f t="shared" si="27"/>
        <v>1</v>
      </c>
      <c r="Q18" s="588">
        <f t="shared" si="27"/>
        <v>1</v>
      </c>
      <c r="R18" s="588">
        <f t="shared" si="28"/>
        <v>1</v>
      </c>
      <c r="S18" s="589" t="s">
        <v>2126</v>
      </c>
      <c r="T18" s="590">
        <v>45291</v>
      </c>
      <c r="U18" s="589" t="s">
        <v>2105</v>
      </c>
      <c r="V18" s="589"/>
      <c r="W18" s="589" t="s">
        <v>2106</v>
      </c>
      <c r="X18" s="589" t="s">
        <v>2127</v>
      </c>
      <c r="Y18" s="587">
        <f t="shared" si="29"/>
        <v>8000</v>
      </c>
      <c r="Z18" s="591">
        <f t="shared" si="30"/>
        <v>17156</v>
      </c>
      <c r="AA18" s="592">
        <f t="shared" si="31"/>
        <v>1</v>
      </c>
      <c r="AB18" s="588">
        <v>0.25</v>
      </c>
      <c r="AC18" s="588">
        <v>0.25</v>
      </c>
      <c r="AD18" s="588">
        <v>0.25</v>
      </c>
      <c r="AE18" s="588">
        <v>0.25</v>
      </c>
      <c r="AF18" s="588">
        <v>0.25</v>
      </c>
      <c r="AG18" s="593">
        <v>500000000</v>
      </c>
      <c r="AH18" s="593"/>
      <c r="AI18" s="593"/>
      <c r="AJ18" s="593">
        <v>6501456</v>
      </c>
      <c r="AK18" s="593">
        <v>499939000</v>
      </c>
      <c r="AL18" s="594">
        <f t="shared" si="6"/>
        <v>0.99987800000000004</v>
      </c>
      <c r="AM18" s="595"/>
      <c r="AN18" s="595"/>
      <c r="AO18" s="595">
        <v>6501456</v>
      </c>
      <c r="AP18" s="595">
        <v>499939000</v>
      </c>
      <c r="AQ18" s="594">
        <f t="shared" si="7"/>
        <v>0.99987800000000004</v>
      </c>
      <c r="AR18" s="596">
        <f t="shared" si="32"/>
        <v>0</v>
      </c>
      <c r="AS18" s="589"/>
      <c r="AT18" s="589"/>
      <c r="AU18" s="589"/>
      <c r="AV18" s="589"/>
      <c r="AW18" s="589">
        <f t="shared" si="23"/>
        <v>0</v>
      </c>
      <c r="AX18" s="589"/>
      <c r="AY18" s="597" t="e">
        <f t="shared" si="3"/>
        <v>#DIV/0!</v>
      </c>
      <c r="AZ18" s="589"/>
      <c r="BA18" s="593">
        <f t="shared" si="15"/>
        <v>506440456</v>
      </c>
      <c r="BB18" s="588" t="e">
        <f t="shared" si="10"/>
        <v>#DIV/0!</v>
      </c>
      <c r="BC18" s="593">
        <f t="shared" si="16"/>
        <v>506440456</v>
      </c>
      <c r="BD18" s="588" t="e">
        <f t="shared" si="11"/>
        <v>#DIV/0!</v>
      </c>
      <c r="BE18" s="598"/>
      <c r="BF18" s="599"/>
      <c r="BG18" s="600" t="s">
        <v>1121</v>
      </c>
      <c r="BH18" s="601"/>
      <c r="BI18" s="544"/>
    </row>
    <row r="19" spans="1:61" ht="50.1" customHeight="1" x14ac:dyDescent="0.25">
      <c r="A19" s="602" t="s">
        <v>2128</v>
      </c>
      <c r="B19" s="587" t="s">
        <v>2129</v>
      </c>
      <c r="C19" s="587" t="s">
        <v>2098</v>
      </c>
      <c r="D19" s="587">
        <v>50</v>
      </c>
      <c r="E19" s="587">
        <v>150</v>
      </c>
      <c r="F19" s="587">
        <v>150</v>
      </c>
      <c r="G19" s="587">
        <v>150</v>
      </c>
      <c r="H19" s="587">
        <v>84</v>
      </c>
      <c r="I19" s="587">
        <v>374</v>
      </c>
      <c r="J19" s="587">
        <v>188</v>
      </c>
      <c r="K19" s="587">
        <v>150</v>
      </c>
      <c r="L19" s="587"/>
      <c r="M19" s="587"/>
      <c r="N19" s="587"/>
      <c r="O19" s="588">
        <f t="shared" si="27"/>
        <v>1</v>
      </c>
      <c r="P19" s="588">
        <f t="shared" si="27"/>
        <v>1</v>
      </c>
      <c r="Q19" s="588">
        <f t="shared" si="27"/>
        <v>1</v>
      </c>
      <c r="R19" s="588">
        <f t="shared" si="28"/>
        <v>1</v>
      </c>
      <c r="S19" s="589" t="s">
        <v>2130</v>
      </c>
      <c r="T19" s="590">
        <v>45291</v>
      </c>
      <c r="U19" s="589" t="s">
        <v>2100</v>
      </c>
      <c r="V19" s="589" t="s">
        <v>2101</v>
      </c>
      <c r="W19" s="589"/>
      <c r="X19" s="589"/>
      <c r="Y19" s="587">
        <f t="shared" si="29"/>
        <v>500</v>
      </c>
      <c r="Z19" s="591">
        <f t="shared" si="30"/>
        <v>796</v>
      </c>
      <c r="AA19" s="592">
        <f t="shared" si="31"/>
        <v>1</v>
      </c>
      <c r="AB19" s="588">
        <v>0.25</v>
      </c>
      <c r="AC19" s="588">
        <v>0.25</v>
      </c>
      <c r="AD19" s="588">
        <v>0.25</v>
      </c>
      <c r="AE19" s="588">
        <v>0.25</v>
      </c>
      <c r="AF19" s="588">
        <v>0.25</v>
      </c>
      <c r="AG19" s="593">
        <v>0</v>
      </c>
      <c r="AH19" s="593"/>
      <c r="AI19" s="593"/>
      <c r="AJ19" s="593">
        <v>145855000</v>
      </c>
      <c r="AK19" s="593">
        <v>0</v>
      </c>
      <c r="AL19" s="594" t="e">
        <f t="shared" si="6"/>
        <v>#DIV/0!</v>
      </c>
      <c r="AM19" s="595"/>
      <c r="AN19" s="595"/>
      <c r="AO19" s="595">
        <v>145855000</v>
      </c>
      <c r="AP19" s="595">
        <v>0</v>
      </c>
      <c r="AQ19" s="594" t="e">
        <f t="shared" si="7"/>
        <v>#DIV/0!</v>
      </c>
      <c r="AR19" s="596">
        <f t="shared" si="32"/>
        <v>0</v>
      </c>
      <c r="AS19" s="589"/>
      <c r="AT19" s="589"/>
      <c r="AU19" s="589"/>
      <c r="AV19" s="589"/>
      <c r="AW19" s="589">
        <f t="shared" si="23"/>
        <v>0</v>
      </c>
      <c r="AX19" s="589"/>
      <c r="AY19" s="597" t="e">
        <f t="shared" si="3"/>
        <v>#DIV/0!</v>
      </c>
      <c r="AZ19" s="589"/>
      <c r="BA19" s="593">
        <f t="shared" si="15"/>
        <v>145855000</v>
      </c>
      <c r="BB19" s="588" t="e">
        <f t="shared" si="10"/>
        <v>#DIV/0!</v>
      </c>
      <c r="BC19" s="593">
        <f t="shared" si="16"/>
        <v>145855000</v>
      </c>
      <c r="BD19" s="588" t="e">
        <f t="shared" si="11"/>
        <v>#DIV/0!</v>
      </c>
      <c r="BE19" s="598"/>
      <c r="BF19" s="599"/>
      <c r="BG19" s="600" t="s">
        <v>1121</v>
      </c>
      <c r="BH19" s="601"/>
      <c r="BI19" s="544"/>
    </row>
    <row r="20" spans="1:61" ht="50.1" customHeight="1" thickBot="1" x14ac:dyDescent="0.3">
      <c r="A20" s="607" t="s">
        <v>2131</v>
      </c>
      <c r="B20" s="608" t="s">
        <v>2132</v>
      </c>
      <c r="C20" s="587" t="s">
        <v>2098</v>
      </c>
      <c r="D20" s="608">
        <v>1</v>
      </c>
      <c r="E20" s="608">
        <v>1</v>
      </c>
      <c r="F20" s="608">
        <v>1</v>
      </c>
      <c r="G20" s="608">
        <v>1</v>
      </c>
      <c r="H20" s="608">
        <v>1</v>
      </c>
      <c r="I20" s="608">
        <v>1</v>
      </c>
      <c r="J20" s="608">
        <v>2</v>
      </c>
      <c r="K20" s="608">
        <v>2</v>
      </c>
      <c r="L20" s="608"/>
      <c r="M20" s="608"/>
      <c r="N20" s="608"/>
      <c r="O20" s="588">
        <f t="shared" si="27"/>
        <v>1</v>
      </c>
      <c r="P20" s="588">
        <f t="shared" si="27"/>
        <v>1</v>
      </c>
      <c r="Q20" s="588">
        <f t="shared" si="27"/>
        <v>1</v>
      </c>
      <c r="R20" s="588">
        <f t="shared" si="28"/>
        <v>1</v>
      </c>
      <c r="S20" s="609" t="s">
        <v>2133</v>
      </c>
      <c r="T20" s="590">
        <v>45291</v>
      </c>
      <c r="U20" s="609" t="s">
        <v>2105</v>
      </c>
      <c r="V20" s="609"/>
      <c r="W20" s="609" t="s">
        <v>2106</v>
      </c>
      <c r="X20" s="609" t="s">
        <v>2134</v>
      </c>
      <c r="Y20" s="608">
        <f t="shared" si="29"/>
        <v>4</v>
      </c>
      <c r="Z20" s="610">
        <f t="shared" si="30"/>
        <v>6</v>
      </c>
      <c r="AA20" s="611">
        <f t="shared" si="31"/>
        <v>1</v>
      </c>
      <c r="AB20" s="612">
        <v>0.25</v>
      </c>
      <c r="AC20" s="612">
        <v>0.25</v>
      </c>
      <c r="AD20" s="612">
        <v>0.25</v>
      </c>
      <c r="AE20" s="612">
        <v>0.25</v>
      </c>
      <c r="AF20" s="612">
        <v>0.25</v>
      </c>
      <c r="AG20" s="613">
        <v>577315778</v>
      </c>
      <c r="AH20" s="613"/>
      <c r="AI20" s="613"/>
      <c r="AJ20" s="613">
        <v>4770537212</v>
      </c>
      <c r="AK20" s="613">
        <v>577274945</v>
      </c>
      <c r="AL20" s="614">
        <f t="shared" si="6"/>
        <v>0.99992927094398587</v>
      </c>
      <c r="AM20" s="615"/>
      <c r="AN20" s="615"/>
      <c r="AO20" s="615">
        <v>1044198023</v>
      </c>
      <c r="AP20" s="615">
        <v>577274945</v>
      </c>
      <c r="AQ20" s="614">
        <f t="shared" si="7"/>
        <v>0.99992927094398587</v>
      </c>
      <c r="AR20" s="596">
        <f t="shared" si="32"/>
        <v>0</v>
      </c>
      <c r="AS20" s="609"/>
      <c r="AT20" s="609"/>
      <c r="AU20" s="609"/>
      <c r="AV20" s="609"/>
      <c r="AW20" s="609">
        <f t="shared" si="23"/>
        <v>3726339189</v>
      </c>
      <c r="AX20" s="609">
        <v>3725979188</v>
      </c>
      <c r="AY20" s="616">
        <f t="shared" si="3"/>
        <v>0.99990339016881158</v>
      </c>
      <c r="AZ20" s="609"/>
      <c r="BA20" s="613">
        <f t="shared" si="15"/>
        <v>5347812157</v>
      </c>
      <c r="BB20" s="612" t="e">
        <f t="shared" si="10"/>
        <v>#DIV/0!</v>
      </c>
      <c r="BC20" s="613">
        <f t="shared" si="16"/>
        <v>5347452156</v>
      </c>
      <c r="BD20" s="612" t="e">
        <f t="shared" si="11"/>
        <v>#DIV/0!</v>
      </c>
      <c r="BE20" s="617"/>
      <c r="BF20" s="618"/>
      <c r="BG20" s="619" t="s">
        <v>1121</v>
      </c>
      <c r="BH20" s="620"/>
      <c r="BI20" s="544"/>
    </row>
    <row r="21" spans="1:61" ht="40.5" x14ac:dyDescent="0.25">
      <c r="A21" s="550" t="s">
        <v>2135</v>
      </c>
      <c r="B21" s="551"/>
      <c r="C21" s="551"/>
      <c r="D21" s="552"/>
      <c r="E21" s="552"/>
      <c r="F21" s="552"/>
      <c r="G21" s="552"/>
      <c r="H21" s="552"/>
      <c r="I21" s="552"/>
      <c r="J21" s="552"/>
      <c r="K21" s="552"/>
      <c r="L21" s="552"/>
      <c r="M21" s="552"/>
      <c r="N21" s="552"/>
      <c r="O21" s="552">
        <f>+(O22*AC22)+(O57*AC57)+(O75*AC75)+(O95*AC95)+(O101*AC101)+(O119*AC119)+(O127*AC127)</f>
        <v>0.95073930000000006</v>
      </c>
      <c r="P21" s="552">
        <f t="shared" ref="P21:R21" si="33">+(P22*AD22)+(P57*AD57)+(P75*AD75)+(P95*AD95)+(P101*AD101)+(P119*AD119)+(P127*AD127)</f>
        <v>0.94626965333333335</v>
      </c>
      <c r="Q21" s="552">
        <f t="shared" si="33"/>
        <v>0.81213322333333338</v>
      </c>
      <c r="R21" s="552">
        <f t="shared" si="33"/>
        <v>0.78414465512820519</v>
      </c>
      <c r="S21" s="553"/>
      <c r="T21" s="553"/>
      <c r="U21" s="553"/>
      <c r="V21" s="553"/>
      <c r="W21" s="553"/>
      <c r="X21" s="553"/>
      <c r="Y21" s="552"/>
      <c r="Z21" s="552"/>
      <c r="AA21" s="621">
        <f>+(AA22*AB22)+(AA57*AB57)+(AA75*AB75)+(AA95*AB95)+(AA101*AB101)+(AA119*AB119)+(AA127*AB127)</f>
        <v>0.80130338800000001</v>
      </c>
      <c r="AB21" s="554">
        <v>0.34</v>
      </c>
      <c r="AC21" s="554">
        <v>0.34</v>
      </c>
      <c r="AD21" s="554">
        <v>0.34</v>
      </c>
      <c r="AE21" s="554">
        <v>0.34</v>
      </c>
      <c r="AF21" s="554">
        <v>0.34</v>
      </c>
      <c r="AG21" s="555">
        <f>AG22+AG57+AG75+AG95+AG101+AG119+AG127</f>
        <v>76502358530</v>
      </c>
      <c r="AH21" s="555">
        <f t="shared" ref="AH21:AR21" si="34">AH22+AH57+AH75+AH95+AH101+AH119+AH127</f>
        <v>6558504419</v>
      </c>
      <c r="AI21" s="555">
        <f t="shared" si="34"/>
        <v>27990280113</v>
      </c>
      <c r="AJ21" s="555">
        <f t="shared" si="34"/>
        <v>161784313284</v>
      </c>
      <c r="AK21" s="555">
        <f t="shared" si="34"/>
        <v>53046764397</v>
      </c>
      <c r="AL21" s="556">
        <f t="shared" si="6"/>
        <v>0.69340037897260365</v>
      </c>
      <c r="AM21" s="557">
        <f t="shared" si="34"/>
        <v>4477337380</v>
      </c>
      <c r="AN21" s="557">
        <f t="shared" si="34"/>
        <v>18695035659</v>
      </c>
      <c r="AO21" s="557">
        <f t="shared" si="34"/>
        <v>88444673894</v>
      </c>
      <c r="AP21" s="557">
        <f t="shared" si="34"/>
        <v>29832080201</v>
      </c>
      <c r="AQ21" s="556">
        <f t="shared" si="7"/>
        <v>0.38994981036174858</v>
      </c>
      <c r="AR21" s="555">
        <f t="shared" si="34"/>
        <v>23214684196</v>
      </c>
      <c r="AS21" s="555">
        <f>AS22+AS57+AS75+AS95+AS101+AS119+AS127</f>
        <v>10859545265</v>
      </c>
      <c r="AT21" s="555">
        <f>AT22+AT57+AT75+AT95+AT101+AT119+AT127</f>
        <v>10776124935</v>
      </c>
      <c r="AU21" s="555">
        <f t="shared" ref="AU21:AX21" si="35">AU22+AU57+AU75+AU95+AU101+AU119+AU127</f>
        <v>9295244454</v>
      </c>
      <c r="AV21" s="555">
        <f t="shared" si="35"/>
        <v>9037625678</v>
      </c>
      <c r="AW21" s="555">
        <f t="shared" si="35"/>
        <v>73339639390</v>
      </c>
      <c r="AX21" s="555">
        <f t="shared" si="35"/>
        <v>60762659599</v>
      </c>
      <c r="AY21" s="556">
        <f t="shared" si="3"/>
        <v>0.82851047679524181</v>
      </c>
      <c r="AZ21" s="555">
        <f>AZ22+AZ57+AZ75+AZ95+AZ101+AZ119+AZ127</f>
        <v>292918489259.81995</v>
      </c>
      <c r="BA21" s="555">
        <f>BA22+BA57+BA75+BA95+BA101+BA119+BA127</f>
        <v>249379862213</v>
      </c>
      <c r="BB21" s="556">
        <f t="shared" si="10"/>
        <v>0.85136265328679539</v>
      </c>
      <c r="BC21" s="555">
        <f>BC22+BC57+BC75+BC95+BC101+BC119+BC127</f>
        <v>222025537346</v>
      </c>
      <c r="BD21" s="556">
        <f t="shared" si="11"/>
        <v>0.7579772035115967</v>
      </c>
      <c r="BE21" s="558"/>
      <c r="BF21" s="559"/>
      <c r="BG21" s="560"/>
      <c r="BH21" s="558"/>
      <c r="BI21" s="544"/>
    </row>
    <row r="22" spans="1:61" ht="76.5" x14ac:dyDescent="0.25">
      <c r="A22" s="561" t="s">
        <v>2136</v>
      </c>
      <c r="B22" s="562"/>
      <c r="C22" s="562"/>
      <c r="D22" s="563"/>
      <c r="E22" s="563"/>
      <c r="F22" s="563"/>
      <c r="G22" s="563"/>
      <c r="H22" s="563"/>
      <c r="I22" s="563"/>
      <c r="J22" s="563"/>
      <c r="K22" s="563"/>
      <c r="L22" s="563"/>
      <c r="M22" s="563"/>
      <c r="N22" s="563"/>
      <c r="O22" s="563">
        <f>+(O23*AC23)+(O31*AC31)+(O34*AC34)+(O41*AC41)+(O49*AC49)+(O52*AC52)</f>
        <v>0.94262000000000001</v>
      </c>
      <c r="P22" s="563">
        <f t="shared" ref="P22:R22" si="36">+(P23*AD23)+(P31*AD31)+(P34*AD34)+(P41*AD41)+(P49*AD49)+(P52*AD52)</f>
        <v>0.88265466666666681</v>
      </c>
      <c r="Q22" s="563">
        <f t="shared" si="36"/>
        <v>0.93644266666666676</v>
      </c>
      <c r="R22" s="563">
        <f t="shared" si="36"/>
        <v>0.85334666666666681</v>
      </c>
      <c r="S22" s="564"/>
      <c r="T22" s="564"/>
      <c r="U22" s="564"/>
      <c r="V22" s="564"/>
      <c r="W22" s="564"/>
      <c r="X22" s="564"/>
      <c r="Y22" s="563"/>
      <c r="Z22" s="563"/>
      <c r="AA22" s="563">
        <f>+(AA23*AB23)+(AA31*AB31)+(AA34*AB34)+(AA41*AB41)+(AA49*AB49)+(AA52*AB52)</f>
        <v>0.91613531111111124</v>
      </c>
      <c r="AB22" s="565">
        <v>0.14000000000000001</v>
      </c>
      <c r="AC22" s="565">
        <v>0.14000000000000001</v>
      </c>
      <c r="AD22" s="565">
        <v>0.14000000000000001</v>
      </c>
      <c r="AE22" s="565">
        <v>0.14000000000000001</v>
      </c>
      <c r="AF22" s="565">
        <v>0.14000000000000001</v>
      </c>
      <c r="AG22" s="566">
        <f>+AG23+AG31+AG34+AG41+AG49+AG52</f>
        <v>6708142825</v>
      </c>
      <c r="AH22" s="566">
        <f t="shared" ref="AH22:AR22" si="37">+AH23+AH31+AH34+AH41+AH49+AH52</f>
        <v>1651985806</v>
      </c>
      <c r="AI22" s="566">
        <f>+AI23+AI31+AI34+AI41+AI49+AI52</f>
        <v>4466909938</v>
      </c>
      <c r="AJ22" s="566">
        <f t="shared" si="37"/>
        <v>5290281354</v>
      </c>
      <c r="AK22" s="566">
        <f t="shared" si="37"/>
        <v>5205975564</v>
      </c>
      <c r="AL22" s="622">
        <f t="shared" si="6"/>
        <v>0.77606808617704115</v>
      </c>
      <c r="AM22" s="623">
        <f t="shared" si="37"/>
        <v>1019556099</v>
      </c>
      <c r="AN22" s="623">
        <f t="shared" si="37"/>
        <v>3964879609</v>
      </c>
      <c r="AO22" s="623">
        <f t="shared" si="37"/>
        <v>4695516056</v>
      </c>
      <c r="AP22" s="623">
        <f t="shared" si="37"/>
        <v>4197548047</v>
      </c>
      <c r="AQ22" s="622">
        <f t="shared" si="7"/>
        <v>0.6257392182164816</v>
      </c>
      <c r="AR22" s="566">
        <f t="shared" si="37"/>
        <v>1008427517</v>
      </c>
      <c r="AS22" s="566">
        <f t="shared" ref="AS22:AV22" si="38">AS23+AS31+AS34+AS41+AS49+AS52</f>
        <v>679529707</v>
      </c>
      <c r="AT22" s="566">
        <f t="shared" si="38"/>
        <v>667829542</v>
      </c>
      <c r="AU22" s="566">
        <f t="shared" si="38"/>
        <v>502030329</v>
      </c>
      <c r="AV22" s="566">
        <f t="shared" si="38"/>
        <v>491879663</v>
      </c>
      <c r="AW22" s="566">
        <f t="shared" ref="AW22:AX22" si="39">+AW23+AW31+AW34+AW41+AW49+AW52</f>
        <v>594765298</v>
      </c>
      <c r="AX22" s="566">
        <f t="shared" si="39"/>
        <v>594765298</v>
      </c>
      <c r="AY22" s="567">
        <f t="shared" si="3"/>
        <v>1</v>
      </c>
      <c r="AZ22" s="566">
        <f>+AZ23+AZ31+AZ34+AZ41+AZ49+AZ52</f>
        <v>20372500970</v>
      </c>
      <c r="BA22" s="566">
        <f>+BA23+BA31+BA34+BA41+BA49+BA52</f>
        <v>16615152662</v>
      </c>
      <c r="BB22" s="567">
        <f t="shared" si="10"/>
        <v>0.81556764613569188</v>
      </c>
      <c r="BC22" s="566">
        <f>+BC23+BC31+BC34+BC41+BC49+BC52</f>
        <v>15631974314</v>
      </c>
      <c r="BD22" s="567">
        <f t="shared" si="11"/>
        <v>0.76730757490301393</v>
      </c>
      <c r="BE22" s="569"/>
      <c r="BF22" s="570" t="s">
        <v>1730</v>
      </c>
      <c r="BG22" s="571"/>
      <c r="BH22" s="569" t="s">
        <v>2094</v>
      </c>
      <c r="BI22" s="544"/>
    </row>
    <row r="23" spans="1:61" ht="76.5" x14ac:dyDescent="0.25">
      <c r="A23" s="572" t="s">
        <v>2137</v>
      </c>
      <c r="B23" s="573"/>
      <c r="C23" s="573"/>
      <c r="D23" s="574"/>
      <c r="E23" s="574"/>
      <c r="F23" s="574"/>
      <c r="G23" s="574"/>
      <c r="H23" s="574"/>
      <c r="I23" s="574"/>
      <c r="J23" s="574"/>
      <c r="K23" s="574"/>
      <c r="L23" s="574"/>
      <c r="M23" s="574"/>
      <c r="N23" s="574"/>
      <c r="O23" s="575">
        <f>+SUMPRODUCT(O24:O30,AC24:AC30)</f>
        <v>1</v>
      </c>
      <c r="P23" s="575">
        <f>+SUMPRODUCT(P24:P30,AD24:AD30)</f>
        <v>0.9883333333333334</v>
      </c>
      <c r="Q23" s="575">
        <f>+SUMPRODUCT(Q24:Q30,AE24:AE30)</f>
        <v>1</v>
      </c>
      <c r="R23" s="575">
        <f>+SUMPRODUCT(R24:R30,AF24:AF30)</f>
        <v>1</v>
      </c>
      <c r="S23" s="576"/>
      <c r="T23" s="576"/>
      <c r="U23" s="576"/>
      <c r="V23" s="576"/>
      <c r="W23" s="576"/>
      <c r="X23" s="576"/>
      <c r="Y23" s="574">
        <v>1</v>
      </c>
      <c r="Z23" s="574"/>
      <c r="AA23" s="577">
        <f>+SUMPRODUCT(AA24:AA30,AB24:AB30)</f>
        <v>1</v>
      </c>
      <c r="AB23" s="577">
        <v>0.17</v>
      </c>
      <c r="AC23" s="577">
        <v>0.2</v>
      </c>
      <c r="AD23" s="577">
        <v>0.17</v>
      </c>
      <c r="AE23" s="577">
        <v>0.17</v>
      </c>
      <c r="AF23" s="577">
        <v>0.17</v>
      </c>
      <c r="AG23" s="578">
        <f>SUM(AG24:AG30)</f>
        <v>50000000</v>
      </c>
      <c r="AH23" s="578">
        <v>58000000</v>
      </c>
      <c r="AI23" s="578">
        <v>109581040</v>
      </c>
      <c r="AJ23" s="578">
        <f t="shared" ref="AJ23:AK23" si="40">SUM(AJ24:AJ30)</f>
        <v>4000000</v>
      </c>
      <c r="AK23" s="578">
        <f t="shared" si="40"/>
        <v>49058740</v>
      </c>
      <c r="AL23" s="574">
        <f t="shared" si="6"/>
        <v>0.98117480000000001</v>
      </c>
      <c r="AM23" s="579">
        <v>58000000</v>
      </c>
      <c r="AN23" s="578">
        <v>109581040</v>
      </c>
      <c r="AO23" s="579">
        <f t="shared" ref="AO23:AR23" si="41">SUM(AO24:AO30)</f>
        <v>4000000</v>
      </c>
      <c r="AP23" s="579">
        <f t="shared" si="41"/>
        <v>49058740</v>
      </c>
      <c r="AQ23" s="574">
        <f t="shared" si="7"/>
        <v>0.98117480000000001</v>
      </c>
      <c r="AR23" s="580">
        <f t="shared" si="41"/>
        <v>0</v>
      </c>
      <c r="AS23" s="580">
        <v>0</v>
      </c>
      <c r="AT23" s="580">
        <v>0</v>
      </c>
      <c r="AU23" s="580">
        <v>0</v>
      </c>
      <c r="AV23" s="580">
        <v>0</v>
      </c>
      <c r="AW23" s="580">
        <f t="shared" ref="AW23:AX23" si="42">SUM(AW24:AW30)</f>
        <v>0</v>
      </c>
      <c r="AX23" s="580">
        <f t="shared" si="42"/>
        <v>0</v>
      </c>
      <c r="AY23" s="581" t="e">
        <f t="shared" si="3"/>
        <v>#DIV/0!</v>
      </c>
      <c r="AZ23" s="576">
        <v>364702142</v>
      </c>
      <c r="BA23" s="578">
        <f t="shared" ref="BA23:BA56" si="43">SUM(AH23:AK23)</f>
        <v>220639780</v>
      </c>
      <c r="BB23" s="575">
        <f t="shared" si="10"/>
        <v>0.60498624655733446</v>
      </c>
      <c r="BC23" s="578">
        <f t="shared" ref="BC23:BC56" si="44">SUM(AM23:AP23)+AT23+AV23+AX23</f>
        <v>220639780</v>
      </c>
      <c r="BD23" s="575">
        <f t="shared" si="11"/>
        <v>0.60498624655733446</v>
      </c>
      <c r="BE23" s="582"/>
      <c r="BF23" s="583" t="s">
        <v>1730</v>
      </c>
      <c r="BG23" s="584"/>
      <c r="BH23" s="585"/>
      <c r="BI23" s="544"/>
    </row>
    <row r="24" spans="1:61" ht="50.1" customHeight="1" x14ac:dyDescent="0.25">
      <c r="A24" s="606" t="s">
        <v>2138</v>
      </c>
      <c r="B24" s="587" t="s">
        <v>2139</v>
      </c>
      <c r="C24" s="587" t="s">
        <v>1068</v>
      </c>
      <c r="D24" s="594">
        <v>0.1</v>
      </c>
      <c r="E24" s="594">
        <v>0.5</v>
      </c>
      <c r="F24" s="594">
        <v>0.3</v>
      </c>
      <c r="G24" s="594">
        <v>0.1</v>
      </c>
      <c r="H24" s="594">
        <v>0.1</v>
      </c>
      <c r="I24" s="594">
        <v>0.5</v>
      </c>
      <c r="J24" s="594">
        <v>0.3</v>
      </c>
      <c r="K24" s="594">
        <v>0.1</v>
      </c>
      <c r="L24" s="594"/>
      <c r="M24" s="594"/>
      <c r="N24" s="594"/>
      <c r="O24" s="588">
        <f t="shared" ref="O24:Q30" si="45">+IFERROR(IF((H24+L24)/D24&gt;=100%,100%,(H24+L24)/D24),0)</f>
        <v>1</v>
      </c>
      <c r="P24" s="588">
        <f t="shared" si="45"/>
        <v>1</v>
      </c>
      <c r="Q24" s="588">
        <f t="shared" si="45"/>
        <v>1</v>
      </c>
      <c r="R24" s="588">
        <f t="shared" ref="R24:R30" si="46">+IFERROR(IF(K24/G24&gt;=100%,100%,K24/G24),0)</f>
        <v>1</v>
      </c>
      <c r="S24" s="589" t="s">
        <v>2140</v>
      </c>
      <c r="T24" s="590">
        <v>45291</v>
      </c>
      <c r="U24" s="589" t="s">
        <v>2100</v>
      </c>
      <c r="V24" s="589" t="s">
        <v>2101</v>
      </c>
      <c r="W24" s="589"/>
      <c r="X24" s="589"/>
      <c r="Y24" s="594">
        <f t="shared" ref="Y24:Y30" si="47">SUM(D24:G24)</f>
        <v>0.99999999999999989</v>
      </c>
      <c r="Z24" s="594">
        <f t="shared" ref="Z24:Z30" si="48">SUM(H24:N24)</f>
        <v>0.99999999999999989</v>
      </c>
      <c r="AA24" s="594">
        <f t="shared" ref="AA24:AA30" si="49">+IFERROR(IF(Z24/Y24&gt;=100%,100%,Z24/Y24),0)</f>
        <v>1</v>
      </c>
      <c r="AB24" s="588">
        <v>0.14000000000000001</v>
      </c>
      <c r="AC24" s="588">
        <v>0.2</v>
      </c>
      <c r="AD24" s="588">
        <v>0.14000000000000001</v>
      </c>
      <c r="AE24" s="588">
        <v>0.16</v>
      </c>
      <c r="AF24" s="588">
        <v>0.16</v>
      </c>
      <c r="AG24" s="593"/>
      <c r="AH24" s="593"/>
      <c r="AI24" s="593"/>
      <c r="AJ24" s="593"/>
      <c r="AK24" s="593"/>
      <c r="AL24" s="588" t="e">
        <f t="shared" si="6"/>
        <v>#DIV/0!</v>
      </c>
      <c r="AM24" s="624"/>
      <c r="AN24" s="624"/>
      <c r="AO24" s="624"/>
      <c r="AP24" s="624"/>
      <c r="AQ24" s="588" t="e">
        <f t="shared" si="7"/>
        <v>#DIV/0!</v>
      </c>
      <c r="AR24" s="596">
        <f t="shared" ref="AR24:AR56" si="50">+AK24-AP24</f>
        <v>0</v>
      </c>
      <c r="AS24" s="593"/>
      <c r="AT24" s="593"/>
      <c r="AU24" s="593"/>
      <c r="AV24" s="593"/>
      <c r="AW24" s="593">
        <f t="shared" ref="AW24:AW56" si="51">AJ24-AO24</f>
        <v>0</v>
      </c>
      <c r="AX24" s="593"/>
      <c r="AY24" s="625" t="e">
        <f t="shared" si="3"/>
        <v>#DIV/0!</v>
      </c>
      <c r="AZ24" s="593"/>
      <c r="BA24" s="593">
        <f t="shared" si="43"/>
        <v>0</v>
      </c>
      <c r="BB24" s="588" t="e">
        <f t="shared" si="10"/>
        <v>#DIV/0!</v>
      </c>
      <c r="BC24" s="593">
        <f t="shared" si="44"/>
        <v>0</v>
      </c>
      <c r="BD24" s="588" t="e">
        <f t="shared" si="11"/>
        <v>#DIV/0!</v>
      </c>
      <c r="BE24" s="626"/>
      <c r="BF24" s="599"/>
      <c r="BG24" s="600" t="s">
        <v>779</v>
      </c>
      <c r="BH24" s="601"/>
      <c r="BI24" s="544"/>
    </row>
    <row r="25" spans="1:61" ht="50.1" customHeight="1" x14ac:dyDescent="0.25">
      <c r="A25" s="606" t="s">
        <v>2141</v>
      </c>
      <c r="B25" s="587" t="s">
        <v>2142</v>
      </c>
      <c r="C25" s="587" t="s">
        <v>2098</v>
      </c>
      <c r="D25" s="587">
        <v>3</v>
      </c>
      <c r="E25" s="587">
        <v>5</v>
      </c>
      <c r="F25" s="587">
        <v>5</v>
      </c>
      <c r="G25" s="587">
        <v>5</v>
      </c>
      <c r="H25" s="587">
        <v>3</v>
      </c>
      <c r="I25" s="587">
        <v>5</v>
      </c>
      <c r="J25" s="587">
        <v>7</v>
      </c>
      <c r="K25" s="587">
        <v>6</v>
      </c>
      <c r="L25" s="587"/>
      <c r="M25" s="587"/>
      <c r="N25" s="587"/>
      <c r="O25" s="588">
        <f t="shared" si="45"/>
        <v>1</v>
      </c>
      <c r="P25" s="588">
        <f t="shared" si="45"/>
        <v>1</v>
      </c>
      <c r="Q25" s="588">
        <f t="shared" si="45"/>
        <v>1</v>
      </c>
      <c r="R25" s="588">
        <f t="shared" si="46"/>
        <v>1</v>
      </c>
      <c r="S25" s="589" t="s">
        <v>2143</v>
      </c>
      <c r="T25" s="590">
        <v>45291</v>
      </c>
      <c r="U25" s="589" t="s">
        <v>2100</v>
      </c>
      <c r="V25" s="589" t="s">
        <v>2101</v>
      </c>
      <c r="W25" s="589"/>
      <c r="X25" s="589"/>
      <c r="Y25" s="587">
        <f t="shared" si="47"/>
        <v>18</v>
      </c>
      <c r="Z25" s="587">
        <f t="shared" si="48"/>
        <v>21</v>
      </c>
      <c r="AA25" s="594">
        <f t="shared" si="49"/>
        <v>1</v>
      </c>
      <c r="AB25" s="588">
        <v>0.14000000000000001</v>
      </c>
      <c r="AC25" s="588">
        <v>0.2</v>
      </c>
      <c r="AD25" s="588">
        <v>0.14000000000000001</v>
      </c>
      <c r="AE25" s="588">
        <v>0.16</v>
      </c>
      <c r="AF25" s="588">
        <v>0.16</v>
      </c>
      <c r="AG25" s="593"/>
      <c r="AH25" s="593"/>
      <c r="AI25" s="593"/>
      <c r="AJ25" s="593"/>
      <c r="AK25" s="593"/>
      <c r="AL25" s="588" t="e">
        <f t="shared" si="6"/>
        <v>#DIV/0!</v>
      </c>
      <c r="AM25" s="624"/>
      <c r="AN25" s="624"/>
      <c r="AO25" s="624"/>
      <c r="AP25" s="624"/>
      <c r="AQ25" s="588" t="e">
        <f t="shared" si="7"/>
        <v>#DIV/0!</v>
      </c>
      <c r="AR25" s="596">
        <f t="shared" si="50"/>
        <v>0</v>
      </c>
      <c r="AS25" s="593"/>
      <c r="AT25" s="593"/>
      <c r="AU25" s="593"/>
      <c r="AV25" s="593"/>
      <c r="AW25" s="593">
        <f t="shared" si="51"/>
        <v>0</v>
      </c>
      <c r="AX25" s="593"/>
      <c r="AY25" s="625" t="e">
        <f t="shared" si="3"/>
        <v>#DIV/0!</v>
      </c>
      <c r="AZ25" s="593"/>
      <c r="BA25" s="593">
        <f t="shared" si="43"/>
        <v>0</v>
      </c>
      <c r="BB25" s="588" t="e">
        <f t="shared" si="10"/>
        <v>#DIV/0!</v>
      </c>
      <c r="BC25" s="593">
        <f t="shared" si="44"/>
        <v>0</v>
      </c>
      <c r="BD25" s="588" t="e">
        <f t="shared" si="11"/>
        <v>#DIV/0!</v>
      </c>
      <c r="BE25" s="626"/>
      <c r="BF25" s="599"/>
      <c r="BG25" s="600" t="s">
        <v>779</v>
      </c>
      <c r="BH25" s="601"/>
      <c r="BI25" s="544"/>
    </row>
    <row r="26" spans="1:61" ht="50.1" customHeight="1" x14ac:dyDescent="0.25">
      <c r="A26" s="606" t="s">
        <v>2144</v>
      </c>
      <c r="B26" s="587" t="s">
        <v>2145</v>
      </c>
      <c r="C26" s="587" t="s">
        <v>2098</v>
      </c>
      <c r="D26" s="587">
        <v>1</v>
      </c>
      <c r="E26" s="587">
        <v>6</v>
      </c>
      <c r="F26" s="587">
        <v>6</v>
      </c>
      <c r="G26" s="587">
        <v>6</v>
      </c>
      <c r="H26" s="587">
        <v>3</v>
      </c>
      <c r="I26" s="587">
        <v>6</v>
      </c>
      <c r="J26" s="587">
        <v>11</v>
      </c>
      <c r="K26" s="587">
        <v>7</v>
      </c>
      <c r="L26" s="587"/>
      <c r="M26" s="587"/>
      <c r="N26" s="587"/>
      <c r="O26" s="588">
        <f t="shared" si="45"/>
        <v>1</v>
      </c>
      <c r="P26" s="588">
        <f t="shared" si="45"/>
        <v>1</v>
      </c>
      <c r="Q26" s="588">
        <f t="shared" si="45"/>
        <v>1</v>
      </c>
      <c r="R26" s="588">
        <f t="shared" si="46"/>
        <v>1</v>
      </c>
      <c r="S26" s="589" t="s">
        <v>2146</v>
      </c>
      <c r="T26" s="590">
        <v>45291</v>
      </c>
      <c r="U26" s="589" t="s">
        <v>2100</v>
      </c>
      <c r="V26" s="589" t="s">
        <v>2101</v>
      </c>
      <c r="W26" s="589"/>
      <c r="X26" s="589"/>
      <c r="Y26" s="587">
        <f t="shared" si="47"/>
        <v>19</v>
      </c>
      <c r="Z26" s="587">
        <f t="shared" si="48"/>
        <v>27</v>
      </c>
      <c r="AA26" s="594">
        <f t="shared" si="49"/>
        <v>1</v>
      </c>
      <c r="AB26" s="588">
        <v>0.14000000000000001</v>
      </c>
      <c r="AC26" s="588">
        <v>0.2</v>
      </c>
      <c r="AD26" s="588">
        <v>0.14000000000000001</v>
      </c>
      <c r="AE26" s="588">
        <v>0.17</v>
      </c>
      <c r="AF26" s="588">
        <v>0.17</v>
      </c>
      <c r="AG26" s="593"/>
      <c r="AH26" s="593"/>
      <c r="AI26" s="593"/>
      <c r="AJ26" s="593"/>
      <c r="AK26" s="593"/>
      <c r="AL26" s="588" t="e">
        <f t="shared" si="6"/>
        <v>#DIV/0!</v>
      </c>
      <c r="AM26" s="624"/>
      <c r="AN26" s="624"/>
      <c r="AO26" s="624"/>
      <c r="AP26" s="624"/>
      <c r="AQ26" s="588" t="e">
        <f t="shared" si="7"/>
        <v>#DIV/0!</v>
      </c>
      <c r="AR26" s="596">
        <f t="shared" si="50"/>
        <v>0</v>
      </c>
      <c r="AS26" s="593"/>
      <c r="AT26" s="593"/>
      <c r="AU26" s="593"/>
      <c r="AV26" s="593"/>
      <c r="AW26" s="593">
        <f t="shared" si="51"/>
        <v>0</v>
      </c>
      <c r="AX26" s="593"/>
      <c r="AY26" s="625" t="e">
        <f t="shared" si="3"/>
        <v>#DIV/0!</v>
      </c>
      <c r="AZ26" s="593"/>
      <c r="BA26" s="593">
        <f t="shared" si="43"/>
        <v>0</v>
      </c>
      <c r="BB26" s="588" t="e">
        <f t="shared" si="10"/>
        <v>#DIV/0!</v>
      </c>
      <c r="BC26" s="593">
        <f t="shared" si="44"/>
        <v>0</v>
      </c>
      <c r="BD26" s="588" t="e">
        <f t="shared" si="11"/>
        <v>#DIV/0!</v>
      </c>
      <c r="BE26" s="626"/>
      <c r="BF26" s="599"/>
      <c r="BG26" s="600" t="s">
        <v>779</v>
      </c>
      <c r="BH26" s="601"/>
      <c r="BI26" s="544"/>
    </row>
    <row r="27" spans="1:61" ht="50.1" customHeight="1" x14ac:dyDescent="0.25">
      <c r="A27" s="606" t="s">
        <v>2147</v>
      </c>
      <c r="B27" s="587" t="s">
        <v>2148</v>
      </c>
      <c r="C27" s="587" t="s">
        <v>2098</v>
      </c>
      <c r="D27" s="587">
        <v>12</v>
      </c>
      <c r="E27" s="587">
        <v>12</v>
      </c>
      <c r="F27" s="587">
        <v>22</v>
      </c>
      <c r="G27" s="587">
        <v>23</v>
      </c>
      <c r="H27" s="587">
        <v>19</v>
      </c>
      <c r="I27" s="587">
        <v>11</v>
      </c>
      <c r="J27" s="587">
        <v>59</v>
      </c>
      <c r="K27" s="587">
        <v>24</v>
      </c>
      <c r="L27" s="587"/>
      <c r="M27" s="587"/>
      <c r="N27" s="587"/>
      <c r="O27" s="588">
        <f t="shared" si="45"/>
        <v>1</v>
      </c>
      <c r="P27" s="588">
        <f t="shared" si="45"/>
        <v>0.91666666666666663</v>
      </c>
      <c r="Q27" s="588">
        <f t="shared" si="45"/>
        <v>1</v>
      </c>
      <c r="R27" s="588">
        <f t="shared" si="46"/>
        <v>1</v>
      </c>
      <c r="S27" s="589" t="s">
        <v>2483</v>
      </c>
      <c r="T27" s="590">
        <v>45291</v>
      </c>
      <c r="U27" s="589" t="s">
        <v>2100</v>
      </c>
      <c r="V27" s="589" t="s">
        <v>2101</v>
      </c>
      <c r="W27" s="589"/>
      <c r="X27" s="589"/>
      <c r="Y27" s="587">
        <f t="shared" si="47"/>
        <v>69</v>
      </c>
      <c r="Z27" s="587">
        <f t="shared" si="48"/>
        <v>113</v>
      </c>
      <c r="AA27" s="594">
        <f t="shared" si="49"/>
        <v>1</v>
      </c>
      <c r="AB27" s="588">
        <v>0.14000000000000001</v>
      </c>
      <c r="AC27" s="588">
        <v>0.2</v>
      </c>
      <c r="AD27" s="588">
        <v>0.14000000000000001</v>
      </c>
      <c r="AE27" s="588">
        <v>0.17</v>
      </c>
      <c r="AF27" s="588">
        <v>0.17</v>
      </c>
      <c r="AG27" s="593"/>
      <c r="AH27" s="593"/>
      <c r="AI27" s="593"/>
      <c r="AJ27" s="593"/>
      <c r="AK27" s="593"/>
      <c r="AL27" s="588" t="e">
        <f t="shared" si="6"/>
        <v>#DIV/0!</v>
      </c>
      <c r="AM27" s="624"/>
      <c r="AN27" s="624"/>
      <c r="AO27" s="624"/>
      <c r="AP27" s="624"/>
      <c r="AQ27" s="588" t="e">
        <f t="shared" si="7"/>
        <v>#DIV/0!</v>
      </c>
      <c r="AR27" s="596">
        <f t="shared" si="50"/>
        <v>0</v>
      </c>
      <c r="AS27" s="593"/>
      <c r="AT27" s="593"/>
      <c r="AU27" s="593"/>
      <c r="AV27" s="593"/>
      <c r="AW27" s="593">
        <f t="shared" si="51"/>
        <v>0</v>
      </c>
      <c r="AX27" s="593"/>
      <c r="AY27" s="625" t="e">
        <f t="shared" si="3"/>
        <v>#DIV/0!</v>
      </c>
      <c r="AZ27" s="593"/>
      <c r="BA27" s="593">
        <f t="shared" si="43"/>
        <v>0</v>
      </c>
      <c r="BB27" s="588" t="e">
        <f t="shared" si="10"/>
        <v>#DIV/0!</v>
      </c>
      <c r="BC27" s="593">
        <f t="shared" si="44"/>
        <v>0</v>
      </c>
      <c r="BD27" s="588" t="e">
        <f t="shared" si="11"/>
        <v>#DIV/0!</v>
      </c>
      <c r="BE27" s="626"/>
      <c r="BF27" s="599"/>
      <c r="BG27" s="600" t="s">
        <v>779</v>
      </c>
      <c r="BH27" s="601"/>
      <c r="BI27" s="544"/>
    </row>
    <row r="28" spans="1:61" ht="50.1" customHeight="1" x14ac:dyDescent="0.25">
      <c r="A28" s="606" t="s">
        <v>2149</v>
      </c>
      <c r="B28" s="587" t="s">
        <v>2150</v>
      </c>
      <c r="C28" s="587" t="s">
        <v>1068</v>
      </c>
      <c r="D28" s="594">
        <v>0.1</v>
      </c>
      <c r="E28" s="594">
        <v>0.2</v>
      </c>
      <c r="F28" s="594">
        <v>0.35</v>
      </c>
      <c r="G28" s="594">
        <v>0.35</v>
      </c>
      <c r="H28" s="594">
        <v>0.1</v>
      </c>
      <c r="I28" s="594">
        <v>0.2</v>
      </c>
      <c r="J28" s="594">
        <v>0.35</v>
      </c>
      <c r="K28" s="594">
        <v>0.35</v>
      </c>
      <c r="L28" s="587"/>
      <c r="M28" s="587"/>
      <c r="N28" s="587"/>
      <c r="O28" s="588">
        <f t="shared" si="45"/>
        <v>1</v>
      </c>
      <c r="P28" s="588">
        <f t="shared" si="45"/>
        <v>1</v>
      </c>
      <c r="Q28" s="588">
        <f t="shared" si="45"/>
        <v>1</v>
      </c>
      <c r="R28" s="588">
        <f t="shared" si="46"/>
        <v>1</v>
      </c>
      <c r="S28" s="589" t="s">
        <v>2151</v>
      </c>
      <c r="T28" s="590">
        <v>45291</v>
      </c>
      <c r="U28" s="589" t="s">
        <v>2100</v>
      </c>
      <c r="V28" s="589" t="s">
        <v>2101</v>
      </c>
      <c r="W28" s="589"/>
      <c r="X28" s="589"/>
      <c r="Y28" s="594">
        <f t="shared" si="47"/>
        <v>1</v>
      </c>
      <c r="Z28" s="594">
        <f t="shared" si="48"/>
        <v>1</v>
      </c>
      <c r="AA28" s="594">
        <f t="shared" si="49"/>
        <v>1</v>
      </c>
      <c r="AB28" s="588">
        <v>0.14000000000000001</v>
      </c>
      <c r="AC28" s="588">
        <v>0.2</v>
      </c>
      <c r="AD28" s="588">
        <v>0.14000000000000001</v>
      </c>
      <c r="AE28" s="588">
        <v>0.17</v>
      </c>
      <c r="AF28" s="588">
        <v>0.17</v>
      </c>
      <c r="AG28" s="593">
        <v>50000000</v>
      </c>
      <c r="AH28" s="593"/>
      <c r="AI28" s="593"/>
      <c r="AJ28" s="593">
        <v>4000000</v>
      </c>
      <c r="AK28" s="593">
        <v>49058740</v>
      </c>
      <c r="AL28" s="588">
        <f t="shared" si="6"/>
        <v>0.98117480000000001</v>
      </c>
      <c r="AM28" s="624"/>
      <c r="AN28" s="624"/>
      <c r="AO28" s="593">
        <v>4000000</v>
      </c>
      <c r="AP28" s="624">
        <v>49058740</v>
      </c>
      <c r="AQ28" s="588">
        <f t="shared" si="7"/>
        <v>0.98117480000000001</v>
      </c>
      <c r="AR28" s="596">
        <f t="shared" si="50"/>
        <v>0</v>
      </c>
      <c r="AS28" s="593"/>
      <c r="AT28" s="593"/>
      <c r="AU28" s="593"/>
      <c r="AV28" s="593"/>
      <c r="AW28" s="593">
        <f t="shared" si="51"/>
        <v>0</v>
      </c>
      <c r="AX28" s="593"/>
      <c r="AY28" s="625" t="e">
        <f t="shared" si="3"/>
        <v>#DIV/0!</v>
      </c>
      <c r="AZ28" s="593"/>
      <c r="BA28" s="593">
        <f t="shared" si="43"/>
        <v>53058740</v>
      </c>
      <c r="BB28" s="588" t="e">
        <f t="shared" si="10"/>
        <v>#DIV/0!</v>
      </c>
      <c r="BC28" s="593">
        <f t="shared" si="44"/>
        <v>53058740</v>
      </c>
      <c r="BD28" s="588" t="e">
        <f t="shared" si="11"/>
        <v>#DIV/0!</v>
      </c>
      <c r="BE28" s="626"/>
      <c r="BF28" s="599"/>
      <c r="BG28" s="600" t="s">
        <v>779</v>
      </c>
      <c r="BH28" s="601"/>
      <c r="BI28" s="544"/>
    </row>
    <row r="29" spans="1:61" ht="50.1" customHeight="1" x14ac:dyDescent="0.25">
      <c r="A29" s="606" t="s">
        <v>2152</v>
      </c>
      <c r="B29" s="587" t="s">
        <v>2153</v>
      </c>
      <c r="C29" s="587" t="s">
        <v>2098</v>
      </c>
      <c r="D29" s="603">
        <v>0</v>
      </c>
      <c r="E29" s="587">
        <v>1</v>
      </c>
      <c r="F29" s="587">
        <v>0</v>
      </c>
      <c r="G29" s="587">
        <v>0</v>
      </c>
      <c r="H29" s="587"/>
      <c r="I29" s="587">
        <v>1</v>
      </c>
      <c r="J29" s="587"/>
      <c r="K29" s="587"/>
      <c r="L29" s="594"/>
      <c r="M29" s="594"/>
      <c r="N29" s="594"/>
      <c r="O29" s="588">
        <f t="shared" si="45"/>
        <v>0</v>
      </c>
      <c r="P29" s="588">
        <f t="shared" si="45"/>
        <v>1</v>
      </c>
      <c r="Q29" s="588">
        <f t="shared" si="45"/>
        <v>0</v>
      </c>
      <c r="R29" s="588">
        <f t="shared" si="46"/>
        <v>0</v>
      </c>
      <c r="S29" s="589"/>
      <c r="T29" s="590">
        <v>45291</v>
      </c>
      <c r="U29" s="589"/>
      <c r="V29" s="589"/>
      <c r="W29" s="589"/>
      <c r="X29" s="589"/>
      <c r="Y29" s="587">
        <f t="shared" si="47"/>
        <v>1</v>
      </c>
      <c r="Z29" s="587">
        <f t="shared" si="48"/>
        <v>1</v>
      </c>
      <c r="AA29" s="594">
        <f t="shared" si="49"/>
        <v>1</v>
      </c>
      <c r="AB29" s="588">
        <v>0.14000000000000001</v>
      </c>
      <c r="AC29" s="588">
        <v>0</v>
      </c>
      <c r="AD29" s="588">
        <v>0.14000000000000001</v>
      </c>
      <c r="AE29" s="588">
        <v>0</v>
      </c>
      <c r="AF29" s="588">
        <v>0</v>
      </c>
      <c r="AG29" s="593"/>
      <c r="AH29" s="593"/>
      <c r="AI29" s="593"/>
      <c r="AJ29" s="593"/>
      <c r="AK29" s="593"/>
      <c r="AL29" s="588" t="e">
        <f t="shared" si="6"/>
        <v>#DIV/0!</v>
      </c>
      <c r="AM29" s="624"/>
      <c r="AN29" s="624"/>
      <c r="AO29" s="624"/>
      <c r="AP29" s="624"/>
      <c r="AQ29" s="588" t="e">
        <f t="shared" si="7"/>
        <v>#DIV/0!</v>
      </c>
      <c r="AR29" s="596">
        <f t="shared" si="50"/>
        <v>0</v>
      </c>
      <c r="AS29" s="593"/>
      <c r="AT29" s="593"/>
      <c r="AU29" s="593"/>
      <c r="AV29" s="593"/>
      <c r="AW29" s="593">
        <f t="shared" si="51"/>
        <v>0</v>
      </c>
      <c r="AX29" s="593"/>
      <c r="AY29" s="625" t="e">
        <f t="shared" si="3"/>
        <v>#DIV/0!</v>
      </c>
      <c r="AZ29" s="593"/>
      <c r="BA29" s="593">
        <f t="shared" si="43"/>
        <v>0</v>
      </c>
      <c r="BB29" s="588" t="e">
        <f t="shared" si="10"/>
        <v>#DIV/0!</v>
      </c>
      <c r="BC29" s="593">
        <f t="shared" si="44"/>
        <v>0</v>
      </c>
      <c r="BD29" s="588" t="e">
        <f t="shared" si="11"/>
        <v>#DIV/0!</v>
      </c>
      <c r="BE29" s="626"/>
      <c r="BF29" s="599"/>
      <c r="BG29" s="600" t="s">
        <v>779</v>
      </c>
      <c r="BH29" s="601"/>
      <c r="BI29" s="544"/>
    </row>
    <row r="30" spans="1:61" ht="50.1" customHeight="1" x14ac:dyDescent="0.25">
      <c r="A30" s="606" t="s">
        <v>2154</v>
      </c>
      <c r="B30" s="587" t="s">
        <v>2155</v>
      </c>
      <c r="C30" s="587" t="s">
        <v>1068</v>
      </c>
      <c r="D30" s="594">
        <v>0</v>
      </c>
      <c r="E30" s="594">
        <v>0.1</v>
      </c>
      <c r="F30" s="594">
        <v>0.45</v>
      </c>
      <c r="G30" s="594">
        <v>0.45</v>
      </c>
      <c r="H30" s="587"/>
      <c r="I30" s="594">
        <v>0.1</v>
      </c>
      <c r="J30" s="594">
        <v>0.45</v>
      </c>
      <c r="K30" s="594">
        <v>0.45</v>
      </c>
      <c r="L30" s="587"/>
      <c r="M30" s="587"/>
      <c r="N30" s="587"/>
      <c r="O30" s="588">
        <f t="shared" si="45"/>
        <v>0</v>
      </c>
      <c r="P30" s="588">
        <f t="shared" si="45"/>
        <v>1</v>
      </c>
      <c r="Q30" s="588">
        <f t="shared" si="45"/>
        <v>1</v>
      </c>
      <c r="R30" s="588">
        <f t="shared" si="46"/>
        <v>1</v>
      </c>
      <c r="S30" s="589" t="s">
        <v>2156</v>
      </c>
      <c r="T30" s="590">
        <v>45291</v>
      </c>
      <c r="U30" s="589" t="s">
        <v>2100</v>
      </c>
      <c r="V30" s="589" t="s">
        <v>2101</v>
      </c>
      <c r="W30" s="589"/>
      <c r="X30" s="589"/>
      <c r="Y30" s="594">
        <f t="shared" si="47"/>
        <v>1</v>
      </c>
      <c r="Z30" s="594">
        <f t="shared" si="48"/>
        <v>1</v>
      </c>
      <c r="AA30" s="594">
        <f t="shared" si="49"/>
        <v>1</v>
      </c>
      <c r="AB30" s="588">
        <v>0.16</v>
      </c>
      <c r="AC30" s="588">
        <v>0</v>
      </c>
      <c r="AD30" s="588">
        <v>0.16</v>
      </c>
      <c r="AE30" s="588">
        <v>0.17</v>
      </c>
      <c r="AF30" s="588">
        <v>0.17</v>
      </c>
      <c r="AG30" s="593"/>
      <c r="AH30" s="593"/>
      <c r="AI30" s="593"/>
      <c r="AJ30" s="593"/>
      <c r="AK30" s="593"/>
      <c r="AL30" s="588" t="e">
        <f t="shared" si="6"/>
        <v>#DIV/0!</v>
      </c>
      <c r="AM30" s="624"/>
      <c r="AN30" s="624"/>
      <c r="AO30" s="624"/>
      <c r="AP30" s="624"/>
      <c r="AQ30" s="588" t="e">
        <f t="shared" si="7"/>
        <v>#DIV/0!</v>
      </c>
      <c r="AR30" s="596">
        <f t="shared" si="50"/>
        <v>0</v>
      </c>
      <c r="AS30" s="593"/>
      <c r="AT30" s="593"/>
      <c r="AU30" s="593"/>
      <c r="AV30" s="593"/>
      <c r="AW30" s="593">
        <f t="shared" si="51"/>
        <v>0</v>
      </c>
      <c r="AX30" s="593"/>
      <c r="AY30" s="625" t="e">
        <f t="shared" si="3"/>
        <v>#DIV/0!</v>
      </c>
      <c r="AZ30" s="593"/>
      <c r="BA30" s="593">
        <f t="shared" si="43"/>
        <v>0</v>
      </c>
      <c r="BB30" s="588" t="e">
        <f t="shared" si="10"/>
        <v>#DIV/0!</v>
      </c>
      <c r="BC30" s="593">
        <f t="shared" si="44"/>
        <v>0</v>
      </c>
      <c r="BD30" s="588" t="e">
        <f t="shared" si="11"/>
        <v>#DIV/0!</v>
      </c>
      <c r="BE30" s="626"/>
      <c r="BF30" s="599"/>
      <c r="BG30" s="600" t="s">
        <v>779</v>
      </c>
      <c r="BH30" s="601"/>
      <c r="BI30" s="544"/>
    </row>
    <row r="31" spans="1:61" ht="76.5" x14ac:dyDescent="0.25">
      <c r="A31" s="572" t="s">
        <v>2157</v>
      </c>
      <c r="B31" s="573"/>
      <c r="C31" s="573"/>
      <c r="D31" s="574"/>
      <c r="E31" s="574"/>
      <c r="F31" s="574"/>
      <c r="G31" s="574"/>
      <c r="H31" s="574"/>
      <c r="I31" s="574"/>
      <c r="J31" s="574"/>
      <c r="K31" s="574"/>
      <c r="L31" s="574"/>
      <c r="M31" s="574"/>
      <c r="N31" s="574"/>
      <c r="O31" s="575">
        <f>+SUMPRODUCT(O32:O33,AC32:AC33)</f>
        <v>1</v>
      </c>
      <c r="P31" s="575">
        <f>+SUMPRODUCT(P32:P33,AD32:AD33)</f>
        <v>1</v>
      </c>
      <c r="Q31" s="575">
        <f t="shared" ref="Q31:R31" si="52">+SUMPRODUCT(Q32:Q33,AE32:AE33)</f>
        <v>0.83333333333333326</v>
      </c>
      <c r="R31" s="575">
        <f t="shared" si="52"/>
        <v>0.33333333333333331</v>
      </c>
      <c r="S31" s="576"/>
      <c r="T31" s="576"/>
      <c r="U31" s="576"/>
      <c r="V31" s="576"/>
      <c r="W31" s="576"/>
      <c r="X31" s="576"/>
      <c r="Y31" s="574">
        <v>1</v>
      </c>
      <c r="Z31" s="574"/>
      <c r="AA31" s="575">
        <f>+SUMPRODUCT(AA32:AA33,AB32:AB33)</f>
        <v>0.76388888888888884</v>
      </c>
      <c r="AB31" s="575">
        <v>0.17</v>
      </c>
      <c r="AC31" s="575">
        <v>0.2</v>
      </c>
      <c r="AD31" s="575">
        <v>0.17</v>
      </c>
      <c r="AE31" s="575">
        <v>0.17</v>
      </c>
      <c r="AF31" s="575">
        <v>0.17</v>
      </c>
      <c r="AG31" s="578">
        <f>SUM(AG32:AG33)</f>
        <v>680000000</v>
      </c>
      <c r="AH31" s="578">
        <v>108800000</v>
      </c>
      <c r="AI31" s="578">
        <v>751750000</v>
      </c>
      <c r="AJ31" s="578">
        <f t="shared" ref="AJ31:AK31" si="53">SUM(AJ32:AJ33)</f>
        <v>572000000</v>
      </c>
      <c r="AK31" s="578">
        <f t="shared" si="53"/>
        <v>600000000</v>
      </c>
      <c r="AL31" s="574">
        <f t="shared" si="6"/>
        <v>0.88235294117647056</v>
      </c>
      <c r="AM31" s="579">
        <v>105400000</v>
      </c>
      <c r="AN31" s="579">
        <v>689625000</v>
      </c>
      <c r="AO31" s="579">
        <f t="shared" ref="AO31:AR31" si="54">SUM(AO32:AO33)</f>
        <v>432000000</v>
      </c>
      <c r="AP31" s="579">
        <f t="shared" si="54"/>
        <v>300000000</v>
      </c>
      <c r="AQ31" s="574">
        <f>+AP31/AG31</f>
        <v>0.44117647058823528</v>
      </c>
      <c r="AR31" s="580">
        <f t="shared" si="54"/>
        <v>300000000</v>
      </c>
      <c r="AS31" s="580">
        <v>3400000</v>
      </c>
      <c r="AT31" s="580">
        <v>3400000</v>
      </c>
      <c r="AU31" s="580">
        <v>62125000</v>
      </c>
      <c r="AV31" s="580">
        <v>62125000</v>
      </c>
      <c r="AW31" s="580">
        <f t="shared" ref="AW31:AX31" si="55">SUM(AW32:AW33)</f>
        <v>140000000</v>
      </c>
      <c r="AX31" s="580">
        <f t="shared" si="55"/>
        <v>140000000</v>
      </c>
      <c r="AY31" s="581">
        <f t="shared" si="3"/>
        <v>1</v>
      </c>
      <c r="AZ31" s="576">
        <v>2474592402</v>
      </c>
      <c r="BA31" s="578">
        <f t="shared" si="43"/>
        <v>2032550000</v>
      </c>
      <c r="BB31" s="575">
        <f t="shared" si="10"/>
        <v>0.82136759102519863</v>
      </c>
      <c r="BC31" s="578">
        <f t="shared" si="44"/>
        <v>1732550000</v>
      </c>
      <c r="BD31" s="575">
        <f t="shared" si="11"/>
        <v>0.70013550457834151</v>
      </c>
      <c r="BE31" s="582"/>
      <c r="BF31" s="583" t="s">
        <v>1730</v>
      </c>
      <c r="BG31" s="584"/>
      <c r="BH31" s="585"/>
      <c r="BI31" s="544"/>
    </row>
    <row r="32" spans="1:61" ht="50.1" customHeight="1" x14ac:dyDescent="0.25">
      <c r="A32" s="586" t="s">
        <v>2158</v>
      </c>
      <c r="B32" s="587" t="s">
        <v>2115</v>
      </c>
      <c r="C32" s="587" t="s">
        <v>2098</v>
      </c>
      <c r="D32" s="587">
        <v>1</v>
      </c>
      <c r="E32" s="587">
        <v>1</v>
      </c>
      <c r="F32" s="587">
        <v>1</v>
      </c>
      <c r="G32" s="587">
        <v>1</v>
      </c>
      <c r="H32" s="587">
        <v>1</v>
      </c>
      <c r="I32" s="587">
        <v>1</v>
      </c>
      <c r="J32" s="587">
        <v>1</v>
      </c>
      <c r="K32" s="587">
        <v>0</v>
      </c>
      <c r="L32" s="587"/>
      <c r="M32" s="587"/>
      <c r="N32" s="587"/>
      <c r="O32" s="588">
        <f t="shared" ref="O32:Q33" si="56">+IFERROR(IF((H32+L32)/D32&gt;=100%,100%,(H32+L32)/D32),0)</f>
        <v>1</v>
      </c>
      <c r="P32" s="588">
        <f t="shared" si="56"/>
        <v>1</v>
      </c>
      <c r="Q32" s="588">
        <f t="shared" si="56"/>
        <v>1</v>
      </c>
      <c r="R32" s="588">
        <f t="shared" ref="R32:R33" si="57">+IFERROR(IF(K32/G32&gt;=100%,100%,K32/G32),0)</f>
        <v>0</v>
      </c>
      <c r="S32" s="589"/>
      <c r="T32" s="590">
        <v>45291</v>
      </c>
      <c r="U32" s="589" t="s">
        <v>2159</v>
      </c>
      <c r="V32" s="589"/>
      <c r="W32" s="589"/>
      <c r="X32" s="589"/>
      <c r="Y32" s="587">
        <f t="shared" ref="Y32:Y33" si="58">SUM(D32:G32)</f>
        <v>4</v>
      </c>
      <c r="Z32" s="587">
        <f t="shared" ref="Z32:Z33" si="59">SUM(H32:N32)</f>
        <v>3</v>
      </c>
      <c r="AA32" s="594">
        <f t="shared" ref="AA32:AA33" si="60">+IFERROR(IF(Z32/Y32&gt;=100%,100%,Z32/Y32),0)</f>
        <v>0.75</v>
      </c>
      <c r="AB32" s="588">
        <v>0.5</v>
      </c>
      <c r="AC32" s="588">
        <v>1</v>
      </c>
      <c r="AD32" s="588">
        <v>0.5</v>
      </c>
      <c r="AE32" s="588">
        <v>0.5</v>
      </c>
      <c r="AF32" s="588">
        <v>0.5</v>
      </c>
      <c r="AG32" s="593"/>
      <c r="AH32" s="593"/>
      <c r="AI32" s="593"/>
      <c r="AJ32" s="593"/>
      <c r="AK32" s="593"/>
      <c r="AL32" s="588" t="e">
        <f t="shared" si="6"/>
        <v>#DIV/0!</v>
      </c>
      <c r="AM32" s="624"/>
      <c r="AN32" s="624"/>
      <c r="AO32" s="624"/>
      <c r="AP32" s="624"/>
      <c r="AQ32" s="588" t="e">
        <f t="shared" si="7"/>
        <v>#DIV/0!</v>
      </c>
      <c r="AR32" s="596">
        <f t="shared" si="50"/>
        <v>0</v>
      </c>
      <c r="AS32" s="593"/>
      <c r="AT32" s="593"/>
      <c r="AU32" s="593"/>
      <c r="AV32" s="593"/>
      <c r="AW32" s="593">
        <f t="shared" si="51"/>
        <v>0</v>
      </c>
      <c r="AX32" s="593"/>
      <c r="AY32" s="625" t="e">
        <f t="shared" si="3"/>
        <v>#DIV/0!</v>
      </c>
      <c r="AZ32" s="593"/>
      <c r="BA32" s="593">
        <f t="shared" si="43"/>
        <v>0</v>
      </c>
      <c r="BB32" s="588" t="e">
        <f t="shared" si="10"/>
        <v>#DIV/0!</v>
      </c>
      <c r="BC32" s="593">
        <f t="shared" si="44"/>
        <v>0</v>
      </c>
      <c r="BD32" s="588" t="e">
        <f t="shared" si="11"/>
        <v>#DIV/0!</v>
      </c>
      <c r="BE32" s="626"/>
      <c r="BF32" s="599"/>
      <c r="BG32" s="600"/>
      <c r="BH32" s="601"/>
      <c r="BI32" s="544"/>
    </row>
    <row r="33" spans="1:61" ht="50.1" customHeight="1" x14ac:dyDescent="0.25">
      <c r="A33" s="602" t="s">
        <v>2160</v>
      </c>
      <c r="B33" s="587" t="s">
        <v>2161</v>
      </c>
      <c r="C33" s="587" t="s">
        <v>2098</v>
      </c>
      <c r="D33" s="603">
        <v>0</v>
      </c>
      <c r="E33" s="587">
        <v>3</v>
      </c>
      <c r="F33" s="587">
        <v>3</v>
      </c>
      <c r="G33" s="587">
        <v>3</v>
      </c>
      <c r="H33" s="587"/>
      <c r="I33" s="587">
        <v>3</v>
      </c>
      <c r="J33" s="587">
        <v>2</v>
      </c>
      <c r="K33" s="587">
        <v>2</v>
      </c>
      <c r="L33" s="587"/>
      <c r="M33" s="587"/>
      <c r="N33" s="587"/>
      <c r="O33" s="588">
        <f t="shared" si="56"/>
        <v>0</v>
      </c>
      <c r="P33" s="588">
        <f t="shared" si="56"/>
        <v>1</v>
      </c>
      <c r="Q33" s="588">
        <f t="shared" si="56"/>
        <v>0.66666666666666663</v>
      </c>
      <c r="R33" s="588">
        <f t="shared" si="57"/>
        <v>0.66666666666666663</v>
      </c>
      <c r="S33" s="589" t="s">
        <v>2162</v>
      </c>
      <c r="T33" s="590">
        <v>45291</v>
      </c>
      <c r="U33" s="589" t="s">
        <v>2159</v>
      </c>
      <c r="V33" s="589"/>
      <c r="W33" s="589"/>
      <c r="X33" s="589"/>
      <c r="Y33" s="587">
        <f t="shared" si="58"/>
        <v>9</v>
      </c>
      <c r="Z33" s="587">
        <f t="shared" si="59"/>
        <v>7</v>
      </c>
      <c r="AA33" s="594">
        <f t="shared" si="60"/>
        <v>0.77777777777777779</v>
      </c>
      <c r="AB33" s="588">
        <v>0.5</v>
      </c>
      <c r="AC33" s="588">
        <v>0</v>
      </c>
      <c r="AD33" s="588">
        <v>0.5</v>
      </c>
      <c r="AE33" s="588">
        <v>0.5</v>
      </c>
      <c r="AF33" s="588">
        <v>0.5</v>
      </c>
      <c r="AG33" s="593">
        <v>680000000</v>
      </c>
      <c r="AH33" s="593"/>
      <c r="AI33" s="593"/>
      <c r="AJ33" s="593">
        <v>572000000</v>
      </c>
      <c r="AK33" s="593">
        <v>600000000</v>
      </c>
      <c r="AL33" s="588">
        <f t="shared" si="6"/>
        <v>0.88235294117647056</v>
      </c>
      <c r="AM33" s="624"/>
      <c r="AN33" s="624"/>
      <c r="AO33" s="624">
        <v>432000000</v>
      </c>
      <c r="AP33" s="624">
        <v>300000000</v>
      </c>
      <c r="AQ33" s="588">
        <f t="shared" si="7"/>
        <v>0.44117647058823528</v>
      </c>
      <c r="AR33" s="596">
        <f t="shared" si="50"/>
        <v>300000000</v>
      </c>
      <c r="AS33" s="593"/>
      <c r="AT33" s="593"/>
      <c r="AU33" s="593"/>
      <c r="AV33" s="593"/>
      <c r="AW33" s="593">
        <f t="shared" si="51"/>
        <v>140000000</v>
      </c>
      <c r="AX33" s="593">
        <v>140000000</v>
      </c>
      <c r="AY33" s="625">
        <f t="shared" si="3"/>
        <v>1</v>
      </c>
      <c r="AZ33" s="593"/>
      <c r="BA33" s="593">
        <f t="shared" si="43"/>
        <v>1172000000</v>
      </c>
      <c r="BB33" s="588" t="e">
        <f t="shared" si="10"/>
        <v>#DIV/0!</v>
      </c>
      <c r="BC33" s="593">
        <f t="shared" si="44"/>
        <v>872000000</v>
      </c>
      <c r="BD33" s="588" t="e">
        <f t="shared" si="11"/>
        <v>#DIV/0!</v>
      </c>
      <c r="BE33" s="626"/>
      <c r="BF33" s="599"/>
      <c r="BG33" s="600"/>
      <c r="BH33" s="601"/>
      <c r="BI33" s="544"/>
    </row>
    <row r="34" spans="1:61" ht="76.5" x14ac:dyDescent="0.25">
      <c r="A34" s="572" t="s">
        <v>2163</v>
      </c>
      <c r="B34" s="573"/>
      <c r="C34" s="573"/>
      <c r="D34" s="574"/>
      <c r="E34" s="574"/>
      <c r="F34" s="574"/>
      <c r="G34" s="574"/>
      <c r="H34" s="574"/>
      <c r="I34" s="574"/>
      <c r="J34" s="574"/>
      <c r="K34" s="574"/>
      <c r="L34" s="574"/>
      <c r="M34" s="574"/>
      <c r="N34" s="574"/>
      <c r="O34" s="575">
        <f>+SUMPRODUCT(O35:O40,AC35:AC40)</f>
        <v>0.998</v>
      </c>
      <c r="P34" s="575">
        <f t="shared" ref="P34:R34" si="61">+SUMPRODUCT(P35:P40,AD35:AD40)</f>
        <v>1</v>
      </c>
      <c r="Q34" s="575">
        <f t="shared" si="61"/>
        <v>1</v>
      </c>
      <c r="R34" s="575">
        <f t="shared" si="61"/>
        <v>1</v>
      </c>
      <c r="S34" s="576"/>
      <c r="T34" s="576"/>
      <c r="U34" s="576"/>
      <c r="V34" s="576"/>
      <c r="W34" s="576"/>
      <c r="X34" s="576"/>
      <c r="Y34" s="574">
        <v>1</v>
      </c>
      <c r="Z34" s="574"/>
      <c r="AA34" s="575">
        <f>+SUMPRODUCT(AA35:AA40,AB35:AB40)</f>
        <v>0.99967000000000006</v>
      </c>
      <c r="AB34" s="575">
        <v>0.16</v>
      </c>
      <c r="AC34" s="575">
        <v>0.2</v>
      </c>
      <c r="AD34" s="575">
        <v>0.16</v>
      </c>
      <c r="AE34" s="575">
        <v>0.16</v>
      </c>
      <c r="AF34" s="575">
        <v>0.16</v>
      </c>
      <c r="AG34" s="578">
        <f>SUM(AG35:AG40)</f>
        <v>0</v>
      </c>
      <c r="AH34" s="578">
        <v>19900000</v>
      </c>
      <c r="AI34" s="578">
        <v>23300000</v>
      </c>
      <c r="AJ34" s="578">
        <f t="shared" ref="AJ34:AK34" si="62">SUM(AJ35:AJ40)</f>
        <v>0</v>
      </c>
      <c r="AK34" s="578">
        <f t="shared" si="62"/>
        <v>0</v>
      </c>
      <c r="AL34" s="574" t="e">
        <f t="shared" si="6"/>
        <v>#DIV/0!</v>
      </c>
      <c r="AM34" s="579">
        <v>19900000</v>
      </c>
      <c r="AN34" s="579">
        <f t="shared" ref="AN34:AR34" si="63">SUM(AN35:AN40)</f>
        <v>0</v>
      </c>
      <c r="AO34" s="579">
        <f t="shared" si="63"/>
        <v>0</v>
      </c>
      <c r="AP34" s="579">
        <f t="shared" si="63"/>
        <v>0</v>
      </c>
      <c r="AQ34" s="574" t="e">
        <f t="shared" si="7"/>
        <v>#DIV/0!</v>
      </c>
      <c r="AR34" s="580">
        <f t="shared" si="63"/>
        <v>0</v>
      </c>
      <c r="AS34" s="580">
        <v>0</v>
      </c>
      <c r="AT34" s="580">
        <v>0</v>
      </c>
      <c r="AU34" s="580">
        <v>23300000</v>
      </c>
      <c r="AV34" s="580">
        <v>23300000</v>
      </c>
      <c r="AW34" s="580">
        <f t="shared" ref="AW34:AX34" si="64">SUM(AW35:AW40)</f>
        <v>0</v>
      </c>
      <c r="AX34" s="580">
        <f t="shared" si="64"/>
        <v>0</v>
      </c>
      <c r="AY34" s="581" t="e">
        <f t="shared" si="3"/>
        <v>#DIV/0!</v>
      </c>
      <c r="AZ34" s="576">
        <v>125000000</v>
      </c>
      <c r="BA34" s="578">
        <f t="shared" si="43"/>
        <v>43200000</v>
      </c>
      <c r="BB34" s="575">
        <f t="shared" si="10"/>
        <v>0.34560000000000002</v>
      </c>
      <c r="BC34" s="578">
        <f t="shared" si="44"/>
        <v>43200000</v>
      </c>
      <c r="BD34" s="575">
        <f t="shared" si="11"/>
        <v>0.34560000000000002</v>
      </c>
      <c r="BE34" s="582"/>
      <c r="BF34" s="583" t="s">
        <v>1730</v>
      </c>
      <c r="BG34" s="584"/>
      <c r="BH34" s="585"/>
      <c r="BI34" s="544"/>
    </row>
    <row r="35" spans="1:61" ht="50.1" customHeight="1" x14ac:dyDescent="0.25">
      <c r="A35" s="586" t="s">
        <v>2164</v>
      </c>
      <c r="B35" s="627" t="s">
        <v>2165</v>
      </c>
      <c r="C35" s="587" t="s">
        <v>1068</v>
      </c>
      <c r="D35" s="628">
        <v>0.2</v>
      </c>
      <c r="E35" s="628">
        <v>0.8</v>
      </c>
      <c r="F35" s="628">
        <v>0</v>
      </c>
      <c r="G35" s="628">
        <v>0</v>
      </c>
      <c r="H35" s="628">
        <v>0.2</v>
      </c>
      <c r="I35" s="628">
        <v>0.8</v>
      </c>
      <c r="J35" s="628">
        <v>0</v>
      </c>
      <c r="K35" s="628"/>
      <c r="L35" s="628"/>
      <c r="M35" s="628"/>
      <c r="N35" s="628"/>
      <c r="O35" s="588">
        <f t="shared" ref="O35:Q40" si="65">+IFERROR(IF((H35+L35)/D35&gt;=100%,100%,(H35+L35)/D35),0)</f>
        <v>1</v>
      </c>
      <c r="P35" s="588">
        <f t="shared" si="65"/>
        <v>1</v>
      </c>
      <c r="Q35" s="588">
        <f t="shared" si="65"/>
        <v>0</v>
      </c>
      <c r="R35" s="588">
        <f t="shared" ref="R35:R40" si="66">+IFERROR(IF(K35/G35&gt;=100%,100%,K35/G35),0)</f>
        <v>0</v>
      </c>
      <c r="S35" s="629"/>
      <c r="T35" s="590">
        <v>45291</v>
      </c>
      <c r="U35" s="629"/>
      <c r="V35" s="629"/>
      <c r="W35" s="629"/>
      <c r="X35" s="629"/>
      <c r="Y35" s="628">
        <f t="shared" ref="Y35:Y40" si="67">SUM(D35:G35)</f>
        <v>1</v>
      </c>
      <c r="Z35" s="628">
        <f t="shared" ref="Z35:Z40" si="68">SUM(H35:N35)</f>
        <v>1</v>
      </c>
      <c r="AA35" s="628">
        <f t="shared" ref="AA35:AA40" si="69">+IFERROR(IF(Z35/Y35&gt;=100%,100%,Z35/Y35),0)</f>
        <v>1</v>
      </c>
      <c r="AB35" s="630">
        <v>0.17</v>
      </c>
      <c r="AC35" s="630">
        <v>0.25</v>
      </c>
      <c r="AD35" s="630">
        <v>0.17</v>
      </c>
      <c r="AE35" s="630">
        <v>0</v>
      </c>
      <c r="AF35" s="630">
        <v>0</v>
      </c>
      <c r="AG35" s="631"/>
      <c r="AH35" s="631"/>
      <c r="AI35" s="631"/>
      <c r="AJ35" s="631"/>
      <c r="AK35" s="631"/>
      <c r="AL35" s="630" t="e">
        <f t="shared" si="6"/>
        <v>#DIV/0!</v>
      </c>
      <c r="AM35" s="632"/>
      <c r="AN35" s="632"/>
      <c r="AO35" s="632"/>
      <c r="AP35" s="632"/>
      <c r="AQ35" s="630" t="e">
        <f t="shared" si="7"/>
        <v>#DIV/0!</v>
      </c>
      <c r="AR35" s="596">
        <f t="shared" si="50"/>
        <v>0</v>
      </c>
      <c r="AS35" s="631"/>
      <c r="AT35" s="631"/>
      <c r="AU35" s="631"/>
      <c r="AV35" s="631"/>
      <c r="AW35" s="631">
        <f t="shared" si="51"/>
        <v>0</v>
      </c>
      <c r="AX35" s="631"/>
      <c r="AY35" s="633" t="e">
        <f t="shared" si="3"/>
        <v>#DIV/0!</v>
      </c>
      <c r="AZ35" s="631"/>
      <c r="BA35" s="631">
        <f t="shared" si="43"/>
        <v>0</v>
      </c>
      <c r="BB35" s="630" t="e">
        <f t="shared" si="10"/>
        <v>#DIV/0!</v>
      </c>
      <c r="BC35" s="631">
        <f t="shared" si="44"/>
        <v>0</v>
      </c>
      <c r="BD35" s="630" t="e">
        <f t="shared" si="11"/>
        <v>#DIV/0!</v>
      </c>
      <c r="BE35" s="634"/>
      <c r="BF35" s="599"/>
      <c r="BG35" s="600"/>
      <c r="BH35" s="601"/>
      <c r="BI35" s="544"/>
    </row>
    <row r="36" spans="1:61" ht="50.1" customHeight="1" x14ac:dyDescent="0.25">
      <c r="A36" s="586" t="s">
        <v>2166</v>
      </c>
      <c r="B36" s="627" t="s">
        <v>2167</v>
      </c>
      <c r="C36" s="587" t="s">
        <v>1068</v>
      </c>
      <c r="D36" s="603">
        <v>0</v>
      </c>
      <c r="E36" s="628">
        <v>1</v>
      </c>
      <c r="F36" s="628">
        <v>1</v>
      </c>
      <c r="G36" s="628">
        <v>1</v>
      </c>
      <c r="H36" s="627"/>
      <c r="I36" s="628">
        <v>1</v>
      </c>
      <c r="J36" s="628">
        <v>1</v>
      </c>
      <c r="K36" s="628">
        <v>1</v>
      </c>
      <c r="L36" s="627"/>
      <c r="M36" s="627"/>
      <c r="N36" s="627"/>
      <c r="O36" s="588">
        <f t="shared" si="65"/>
        <v>0</v>
      </c>
      <c r="P36" s="588">
        <f t="shared" si="65"/>
        <v>1</v>
      </c>
      <c r="Q36" s="588">
        <f t="shared" si="65"/>
        <v>1</v>
      </c>
      <c r="R36" s="588">
        <f t="shared" si="66"/>
        <v>1</v>
      </c>
      <c r="S36" s="635" t="s">
        <v>2168</v>
      </c>
      <c r="T36" s="590">
        <v>45291</v>
      </c>
      <c r="U36" s="629" t="s">
        <v>2100</v>
      </c>
      <c r="V36" s="629" t="s">
        <v>2101</v>
      </c>
      <c r="W36" s="629"/>
      <c r="X36" s="629"/>
      <c r="Y36" s="628">
        <f t="shared" si="67"/>
        <v>3</v>
      </c>
      <c r="Z36" s="628">
        <f t="shared" si="68"/>
        <v>3</v>
      </c>
      <c r="AA36" s="628">
        <f t="shared" si="69"/>
        <v>1</v>
      </c>
      <c r="AB36" s="630">
        <v>0.17</v>
      </c>
      <c r="AC36" s="588">
        <v>0</v>
      </c>
      <c r="AD36" s="630">
        <v>0.17</v>
      </c>
      <c r="AE36" s="630">
        <v>0.25</v>
      </c>
      <c r="AF36" s="630">
        <v>0.25</v>
      </c>
      <c r="AG36" s="631"/>
      <c r="AH36" s="631"/>
      <c r="AI36" s="631"/>
      <c r="AJ36" s="631"/>
      <c r="AK36" s="631"/>
      <c r="AL36" s="630" t="e">
        <f t="shared" si="6"/>
        <v>#DIV/0!</v>
      </c>
      <c r="AM36" s="632"/>
      <c r="AN36" s="632"/>
      <c r="AO36" s="632"/>
      <c r="AP36" s="632"/>
      <c r="AQ36" s="630" t="e">
        <f t="shared" si="7"/>
        <v>#DIV/0!</v>
      </c>
      <c r="AR36" s="596">
        <f t="shared" si="50"/>
        <v>0</v>
      </c>
      <c r="AS36" s="631"/>
      <c r="AT36" s="631"/>
      <c r="AU36" s="631"/>
      <c r="AV36" s="631"/>
      <c r="AW36" s="631">
        <f t="shared" si="51"/>
        <v>0</v>
      </c>
      <c r="AX36" s="631"/>
      <c r="AY36" s="633" t="e">
        <f t="shared" si="3"/>
        <v>#DIV/0!</v>
      </c>
      <c r="AZ36" s="631"/>
      <c r="BA36" s="631">
        <f t="shared" si="43"/>
        <v>0</v>
      </c>
      <c r="BB36" s="630" t="e">
        <f t="shared" si="10"/>
        <v>#DIV/0!</v>
      </c>
      <c r="BC36" s="631">
        <f t="shared" si="44"/>
        <v>0</v>
      </c>
      <c r="BD36" s="630" t="e">
        <f t="shared" si="11"/>
        <v>#DIV/0!</v>
      </c>
      <c r="BE36" s="634"/>
      <c r="BF36" s="599"/>
      <c r="BG36" s="600" t="s">
        <v>704</v>
      </c>
      <c r="BH36" s="601"/>
      <c r="BI36" s="544"/>
    </row>
    <row r="37" spans="1:61" ht="50.1" customHeight="1" x14ac:dyDescent="0.25">
      <c r="A37" s="586" t="s">
        <v>2169</v>
      </c>
      <c r="B37" s="627" t="s">
        <v>2170</v>
      </c>
      <c r="C37" s="587" t="s">
        <v>2098</v>
      </c>
      <c r="D37" s="627">
        <v>2</v>
      </c>
      <c r="E37" s="627">
        <v>4</v>
      </c>
      <c r="F37" s="627">
        <v>4</v>
      </c>
      <c r="G37" s="627">
        <v>4</v>
      </c>
      <c r="H37" s="627">
        <v>2</v>
      </c>
      <c r="I37" s="627">
        <v>4</v>
      </c>
      <c r="J37" s="627">
        <v>4</v>
      </c>
      <c r="K37" s="627">
        <v>4</v>
      </c>
      <c r="L37" s="627"/>
      <c r="M37" s="627"/>
      <c r="N37" s="627"/>
      <c r="O37" s="588">
        <f t="shared" si="65"/>
        <v>1</v>
      </c>
      <c r="P37" s="588">
        <f t="shared" si="65"/>
        <v>1</v>
      </c>
      <c r="Q37" s="588">
        <f t="shared" si="65"/>
        <v>1</v>
      </c>
      <c r="R37" s="588">
        <f t="shared" si="66"/>
        <v>1</v>
      </c>
      <c r="S37" s="629" t="s">
        <v>2171</v>
      </c>
      <c r="T37" s="590">
        <v>45291</v>
      </c>
      <c r="U37" s="629" t="s">
        <v>2100</v>
      </c>
      <c r="V37" s="629" t="s">
        <v>2101</v>
      </c>
      <c r="W37" s="629"/>
      <c r="X37" s="629"/>
      <c r="Y37" s="627">
        <f t="shared" si="67"/>
        <v>14</v>
      </c>
      <c r="Z37" s="587">
        <f t="shared" si="68"/>
        <v>14</v>
      </c>
      <c r="AA37" s="628">
        <f t="shared" si="69"/>
        <v>1</v>
      </c>
      <c r="AB37" s="630">
        <v>0.17</v>
      </c>
      <c r="AC37" s="630">
        <v>0.25</v>
      </c>
      <c r="AD37" s="630">
        <v>0.17</v>
      </c>
      <c r="AE37" s="630">
        <v>0.25</v>
      </c>
      <c r="AF37" s="630">
        <v>0.25</v>
      </c>
      <c r="AG37" s="631"/>
      <c r="AH37" s="631"/>
      <c r="AI37" s="631"/>
      <c r="AJ37" s="631"/>
      <c r="AK37" s="631"/>
      <c r="AL37" s="630" t="e">
        <f t="shared" si="6"/>
        <v>#DIV/0!</v>
      </c>
      <c r="AM37" s="632"/>
      <c r="AN37" s="632"/>
      <c r="AO37" s="632"/>
      <c r="AP37" s="632"/>
      <c r="AQ37" s="630" t="e">
        <f t="shared" si="7"/>
        <v>#DIV/0!</v>
      </c>
      <c r="AR37" s="596">
        <f t="shared" si="50"/>
        <v>0</v>
      </c>
      <c r="AS37" s="631"/>
      <c r="AT37" s="631"/>
      <c r="AU37" s="631"/>
      <c r="AV37" s="631"/>
      <c r="AW37" s="631">
        <f t="shared" si="51"/>
        <v>0</v>
      </c>
      <c r="AX37" s="631"/>
      <c r="AY37" s="633" t="e">
        <f t="shared" si="3"/>
        <v>#DIV/0!</v>
      </c>
      <c r="AZ37" s="631"/>
      <c r="BA37" s="631">
        <f t="shared" si="43"/>
        <v>0</v>
      </c>
      <c r="BB37" s="630" t="e">
        <f t="shared" si="10"/>
        <v>#DIV/0!</v>
      </c>
      <c r="BC37" s="631">
        <f t="shared" si="44"/>
        <v>0</v>
      </c>
      <c r="BD37" s="630" t="e">
        <f t="shared" si="11"/>
        <v>#DIV/0!</v>
      </c>
      <c r="BE37" s="634"/>
      <c r="BF37" s="599"/>
      <c r="BG37" s="600" t="s">
        <v>655</v>
      </c>
      <c r="BH37" s="601"/>
      <c r="BI37" s="544"/>
    </row>
    <row r="38" spans="1:61" ht="50.1" customHeight="1" x14ac:dyDescent="0.25">
      <c r="A38" s="586" t="s">
        <v>2172</v>
      </c>
      <c r="B38" s="587" t="s">
        <v>2173</v>
      </c>
      <c r="C38" s="587" t="s">
        <v>1068</v>
      </c>
      <c r="D38" s="594">
        <v>1</v>
      </c>
      <c r="E38" s="594">
        <v>1</v>
      </c>
      <c r="F38" s="594">
        <v>1</v>
      </c>
      <c r="G38" s="594">
        <v>1</v>
      </c>
      <c r="H38" s="636">
        <v>0.996</v>
      </c>
      <c r="I38" s="594">
        <v>1</v>
      </c>
      <c r="J38" s="594">
        <v>1</v>
      </c>
      <c r="K38" s="594">
        <v>1</v>
      </c>
      <c r="L38" s="636"/>
      <c r="M38" s="636"/>
      <c r="N38" s="636"/>
      <c r="O38" s="588">
        <f t="shared" si="65"/>
        <v>0.996</v>
      </c>
      <c r="P38" s="588">
        <f t="shared" si="65"/>
        <v>1</v>
      </c>
      <c r="Q38" s="588">
        <f t="shared" si="65"/>
        <v>1</v>
      </c>
      <c r="R38" s="588">
        <f t="shared" si="66"/>
        <v>1</v>
      </c>
      <c r="S38" s="589" t="s">
        <v>2174</v>
      </c>
      <c r="T38" s="590">
        <v>45291</v>
      </c>
      <c r="U38" s="589" t="s">
        <v>2100</v>
      </c>
      <c r="V38" s="589" t="s">
        <v>2101</v>
      </c>
      <c r="W38" s="589"/>
      <c r="X38" s="589"/>
      <c r="Y38" s="628">
        <f t="shared" si="67"/>
        <v>4</v>
      </c>
      <c r="Z38" s="594">
        <f t="shared" si="68"/>
        <v>3.996</v>
      </c>
      <c r="AA38" s="594">
        <f t="shared" si="69"/>
        <v>0.999</v>
      </c>
      <c r="AB38" s="588">
        <v>0.17</v>
      </c>
      <c r="AC38" s="630">
        <v>0.25</v>
      </c>
      <c r="AD38" s="588">
        <v>0.17</v>
      </c>
      <c r="AE38" s="588">
        <v>0.25</v>
      </c>
      <c r="AF38" s="588">
        <v>0.25</v>
      </c>
      <c r="AG38" s="593"/>
      <c r="AH38" s="593"/>
      <c r="AI38" s="593"/>
      <c r="AJ38" s="593"/>
      <c r="AK38" s="593"/>
      <c r="AL38" s="588" t="e">
        <f t="shared" si="6"/>
        <v>#DIV/0!</v>
      </c>
      <c r="AM38" s="624"/>
      <c r="AN38" s="624"/>
      <c r="AO38" s="624"/>
      <c r="AP38" s="624"/>
      <c r="AQ38" s="588" t="e">
        <f t="shared" si="7"/>
        <v>#DIV/0!</v>
      </c>
      <c r="AR38" s="596">
        <f t="shared" si="50"/>
        <v>0</v>
      </c>
      <c r="AS38" s="593"/>
      <c r="AT38" s="593"/>
      <c r="AU38" s="593"/>
      <c r="AV38" s="593"/>
      <c r="AW38" s="593">
        <f t="shared" si="51"/>
        <v>0</v>
      </c>
      <c r="AX38" s="593"/>
      <c r="AY38" s="625" t="e">
        <f t="shared" si="3"/>
        <v>#DIV/0!</v>
      </c>
      <c r="AZ38" s="593"/>
      <c r="BA38" s="593">
        <f t="shared" si="43"/>
        <v>0</v>
      </c>
      <c r="BB38" s="588" t="e">
        <f t="shared" si="10"/>
        <v>#DIV/0!</v>
      </c>
      <c r="BC38" s="593">
        <f t="shared" si="44"/>
        <v>0</v>
      </c>
      <c r="BD38" s="588" t="e">
        <f t="shared" si="11"/>
        <v>#DIV/0!</v>
      </c>
      <c r="BE38" s="626"/>
      <c r="BF38" s="599"/>
      <c r="BG38" s="600" t="s">
        <v>704</v>
      </c>
      <c r="BH38" s="601"/>
      <c r="BI38" s="544"/>
    </row>
    <row r="39" spans="1:61" ht="50.1" customHeight="1" x14ac:dyDescent="0.25">
      <c r="A39" s="586" t="s">
        <v>2175</v>
      </c>
      <c r="B39" s="587" t="s">
        <v>2176</v>
      </c>
      <c r="C39" s="587" t="s">
        <v>1068</v>
      </c>
      <c r="D39" s="594">
        <v>1</v>
      </c>
      <c r="E39" s="594">
        <v>1</v>
      </c>
      <c r="F39" s="594">
        <v>1</v>
      </c>
      <c r="G39" s="594">
        <v>1</v>
      </c>
      <c r="H39" s="636">
        <v>0.996</v>
      </c>
      <c r="I39" s="594">
        <v>1</v>
      </c>
      <c r="J39" s="594">
        <v>1</v>
      </c>
      <c r="K39" s="594">
        <v>1</v>
      </c>
      <c r="L39" s="636"/>
      <c r="M39" s="636"/>
      <c r="N39" s="636"/>
      <c r="O39" s="588">
        <f t="shared" si="65"/>
        <v>0.996</v>
      </c>
      <c r="P39" s="588">
        <f t="shared" si="65"/>
        <v>1</v>
      </c>
      <c r="Q39" s="588">
        <f t="shared" si="65"/>
        <v>1</v>
      </c>
      <c r="R39" s="588">
        <f t="shared" si="66"/>
        <v>1</v>
      </c>
      <c r="S39" s="589" t="s">
        <v>2177</v>
      </c>
      <c r="T39" s="590">
        <v>45291</v>
      </c>
      <c r="U39" s="589" t="s">
        <v>2100</v>
      </c>
      <c r="V39" s="589" t="s">
        <v>2101</v>
      </c>
      <c r="W39" s="589"/>
      <c r="X39" s="589"/>
      <c r="Y39" s="594">
        <f t="shared" si="67"/>
        <v>4</v>
      </c>
      <c r="Z39" s="594">
        <f t="shared" si="68"/>
        <v>3.996</v>
      </c>
      <c r="AA39" s="594">
        <f t="shared" si="69"/>
        <v>0.999</v>
      </c>
      <c r="AB39" s="588">
        <v>0.16</v>
      </c>
      <c r="AC39" s="630">
        <v>0.25</v>
      </c>
      <c r="AD39" s="588">
        <v>0.16</v>
      </c>
      <c r="AE39" s="588">
        <v>0.25</v>
      </c>
      <c r="AF39" s="588">
        <v>0.25</v>
      </c>
      <c r="AG39" s="593"/>
      <c r="AH39" s="593"/>
      <c r="AI39" s="593"/>
      <c r="AJ39" s="593"/>
      <c r="AK39" s="593"/>
      <c r="AL39" s="588" t="e">
        <f t="shared" si="6"/>
        <v>#DIV/0!</v>
      </c>
      <c r="AM39" s="624"/>
      <c r="AN39" s="624"/>
      <c r="AO39" s="624"/>
      <c r="AP39" s="624"/>
      <c r="AQ39" s="588" t="e">
        <f t="shared" si="7"/>
        <v>#DIV/0!</v>
      </c>
      <c r="AR39" s="596">
        <f t="shared" si="50"/>
        <v>0</v>
      </c>
      <c r="AS39" s="593"/>
      <c r="AT39" s="593"/>
      <c r="AU39" s="593"/>
      <c r="AV39" s="593"/>
      <c r="AW39" s="593">
        <f t="shared" si="51"/>
        <v>0</v>
      </c>
      <c r="AX39" s="593"/>
      <c r="AY39" s="625" t="e">
        <f t="shared" si="3"/>
        <v>#DIV/0!</v>
      </c>
      <c r="AZ39" s="593"/>
      <c r="BA39" s="593">
        <f t="shared" si="43"/>
        <v>0</v>
      </c>
      <c r="BB39" s="588" t="e">
        <f t="shared" si="10"/>
        <v>#DIV/0!</v>
      </c>
      <c r="BC39" s="593">
        <f t="shared" si="44"/>
        <v>0</v>
      </c>
      <c r="BD39" s="588" t="e">
        <f t="shared" si="11"/>
        <v>#DIV/0!</v>
      </c>
      <c r="BE39" s="626"/>
      <c r="BF39" s="599"/>
      <c r="BG39" s="600" t="s">
        <v>704</v>
      </c>
      <c r="BH39" s="601"/>
      <c r="BI39" s="544"/>
    </row>
    <row r="40" spans="1:61" ht="50.1" customHeight="1" x14ac:dyDescent="0.25">
      <c r="A40" s="586" t="s">
        <v>2178</v>
      </c>
      <c r="B40" s="587" t="s">
        <v>2179</v>
      </c>
      <c r="C40" s="587" t="s">
        <v>2098</v>
      </c>
      <c r="D40" s="603">
        <v>0</v>
      </c>
      <c r="E40" s="627">
        <v>1</v>
      </c>
      <c r="F40" s="627">
        <v>0</v>
      </c>
      <c r="G40" s="627">
        <v>0</v>
      </c>
      <c r="H40" s="587"/>
      <c r="I40" s="587">
        <v>1</v>
      </c>
      <c r="J40" s="587"/>
      <c r="K40" s="587"/>
      <c r="L40" s="587"/>
      <c r="M40" s="587"/>
      <c r="N40" s="587"/>
      <c r="O40" s="588">
        <f t="shared" si="65"/>
        <v>0</v>
      </c>
      <c r="P40" s="588">
        <f t="shared" si="65"/>
        <v>1</v>
      </c>
      <c r="Q40" s="588">
        <f t="shared" si="65"/>
        <v>0</v>
      </c>
      <c r="R40" s="588">
        <f t="shared" si="66"/>
        <v>0</v>
      </c>
      <c r="S40" s="589"/>
      <c r="T40" s="590">
        <v>45291</v>
      </c>
      <c r="U40" s="589"/>
      <c r="V40" s="589"/>
      <c r="W40" s="589"/>
      <c r="X40" s="589"/>
      <c r="Y40" s="587">
        <f t="shared" si="67"/>
        <v>1</v>
      </c>
      <c r="Z40" s="587">
        <f t="shared" si="68"/>
        <v>1</v>
      </c>
      <c r="AA40" s="594">
        <f t="shared" si="69"/>
        <v>1</v>
      </c>
      <c r="AB40" s="588">
        <v>0.16</v>
      </c>
      <c r="AC40" s="588">
        <v>0</v>
      </c>
      <c r="AD40" s="588">
        <v>0.16</v>
      </c>
      <c r="AE40" s="588">
        <v>0</v>
      </c>
      <c r="AF40" s="588">
        <v>0</v>
      </c>
      <c r="AG40" s="593"/>
      <c r="AH40" s="593"/>
      <c r="AI40" s="593"/>
      <c r="AJ40" s="593"/>
      <c r="AK40" s="593"/>
      <c r="AL40" s="588" t="e">
        <f t="shared" si="6"/>
        <v>#DIV/0!</v>
      </c>
      <c r="AM40" s="624"/>
      <c r="AN40" s="624"/>
      <c r="AO40" s="624"/>
      <c r="AP40" s="624"/>
      <c r="AQ40" s="588" t="e">
        <f t="shared" si="7"/>
        <v>#DIV/0!</v>
      </c>
      <c r="AR40" s="596">
        <f t="shared" si="50"/>
        <v>0</v>
      </c>
      <c r="AS40" s="593"/>
      <c r="AT40" s="593"/>
      <c r="AU40" s="593"/>
      <c r="AV40" s="593"/>
      <c r="AW40" s="593">
        <f t="shared" si="51"/>
        <v>0</v>
      </c>
      <c r="AX40" s="593"/>
      <c r="AY40" s="625" t="e">
        <f t="shared" ref="AY40:AY71" si="70">+AX40/AW40</f>
        <v>#DIV/0!</v>
      </c>
      <c r="AZ40" s="593"/>
      <c r="BA40" s="593">
        <f t="shared" si="43"/>
        <v>0</v>
      </c>
      <c r="BB40" s="588" t="e">
        <f t="shared" si="10"/>
        <v>#DIV/0!</v>
      </c>
      <c r="BC40" s="593">
        <f t="shared" si="44"/>
        <v>0</v>
      </c>
      <c r="BD40" s="588" t="e">
        <f t="shared" si="11"/>
        <v>#DIV/0!</v>
      </c>
      <c r="BE40" s="626"/>
      <c r="BF40" s="599"/>
      <c r="BG40" s="600" t="s">
        <v>655</v>
      </c>
      <c r="BH40" s="601"/>
      <c r="BI40" s="544"/>
    </row>
    <row r="41" spans="1:61" ht="76.5" x14ac:dyDescent="0.25">
      <c r="A41" s="572" t="s">
        <v>2180</v>
      </c>
      <c r="B41" s="573" t="s">
        <v>2119</v>
      </c>
      <c r="C41" s="573" t="s">
        <v>2119</v>
      </c>
      <c r="D41" s="574"/>
      <c r="E41" s="574"/>
      <c r="F41" s="574"/>
      <c r="G41" s="574"/>
      <c r="H41" s="574"/>
      <c r="I41" s="574"/>
      <c r="J41" s="574"/>
      <c r="K41" s="574"/>
      <c r="L41" s="574"/>
      <c r="M41" s="574"/>
      <c r="N41" s="574"/>
      <c r="O41" s="575">
        <f>+SUMPRODUCT(O42:O48,AC42:AC48)</f>
        <v>0.71510000000000007</v>
      </c>
      <c r="P41" s="575">
        <f t="shared" ref="P41:R41" si="71">+SUMPRODUCT(P42:P48,AD42:AD48)</f>
        <v>0.65140000000000009</v>
      </c>
      <c r="Q41" s="575">
        <f t="shared" si="71"/>
        <v>0.79280000000000017</v>
      </c>
      <c r="R41" s="575">
        <f t="shared" si="71"/>
        <v>0.80400000000000005</v>
      </c>
      <c r="S41" s="576"/>
      <c r="T41" s="576"/>
      <c r="U41" s="576"/>
      <c r="V41" s="576"/>
      <c r="W41" s="576"/>
      <c r="X41" s="576"/>
      <c r="Y41" s="574">
        <v>1</v>
      </c>
      <c r="Z41" s="574"/>
      <c r="AA41" s="575">
        <f>+SUMPRODUCT(AA42:AA48,AB42:AB48)</f>
        <v>0.74310000000000009</v>
      </c>
      <c r="AB41" s="575">
        <v>0.17</v>
      </c>
      <c r="AC41" s="575">
        <v>0.2</v>
      </c>
      <c r="AD41" s="575">
        <v>0.17</v>
      </c>
      <c r="AE41" s="575">
        <v>0.17</v>
      </c>
      <c r="AF41" s="575">
        <v>0.17</v>
      </c>
      <c r="AG41" s="578">
        <f>SUM(AG42:AG48)</f>
        <v>4607486397</v>
      </c>
      <c r="AH41" s="578">
        <v>1053805368</v>
      </c>
      <c r="AI41" s="578">
        <v>2696395408</v>
      </c>
      <c r="AJ41" s="578">
        <f>SUM(AJ42:AJ48)</f>
        <v>3539063199</v>
      </c>
      <c r="AK41" s="578">
        <f t="shared" ref="AK41" si="72">SUM(AK42:AK48)</f>
        <v>3309484883</v>
      </c>
      <c r="AL41" s="574">
        <f t="shared" si="6"/>
        <v>0.71828424391113832</v>
      </c>
      <c r="AM41" s="579">
        <v>648657111</v>
      </c>
      <c r="AN41" s="578">
        <v>2629911409</v>
      </c>
      <c r="AO41" s="579">
        <f t="shared" ref="AO41:AR41" si="73">SUM(AO42:AO48)</f>
        <v>3432337210</v>
      </c>
      <c r="AP41" s="579">
        <f t="shared" si="73"/>
        <v>2976934883</v>
      </c>
      <c r="AQ41" s="574">
        <f t="shared" si="7"/>
        <v>0.64610823049598687</v>
      </c>
      <c r="AR41" s="580">
        <f t="shared" si="73"/>
        <v>332550000</v>
      </c>
      <c r="AS41" s="580">
        <f>405148257+6600000</f>
        <v>411748257</v>
      </c>
      <c r="AT41" s="580">
        <f>405148092+6600000</f>
        <v>411748092</v>
      </c>
      <c r="AU41" s="580">
        <f>750000+65733999</f>
        <v>66483999</v>
      </c>
      <c r="AV41" s="580">
        <v>59233333</v>
      </c>
      <c r="AW41" s="580">
        <f t="shared" ref="AW41:AX41" si="74">SUM(AW42:AW48)</f>
        <v>106725989</v>
      </c>
      <c r="AX41" s="580">
        <f t="shared" si="74"/>
        <v>106725989</v>
      </c>
      <c r="AY41" s="581">
        <f t="shared" si="70"/>
        <v>1</v>
      </c>
      <c r="AZ41" s="576">
        <v>13103204588</v>
      </c>
      <c r="BA41" s="578">
        <f t="shared" si="43"/>
        <v>10598748858</v>
      </c>
      <c r="BB41" s="575">
        <f t="shared" si="10"/>
        <v>0.80886692921717818</v>
      </c>
      <c r="BC41" s="578">
        <f t="shared" si="44"/>
        <v>10265548027</v>
      </c>
      <c r="BD41" s="575">
        <f t="shared" si="11"/>
        <v>0.7834379718379163</v>
      </c>
      <c r="BE41" s="582"/>
      <c r="BF41" s="583" t="s">
        <v>1730</v>
      </c>
      <c r="BG41" s="584"/>
      <c r="BH41" s="585"/>
      <c r="BI41" s="544"/>
    </row>
    <row r="42" spans="1:61" ht="50.1" customHeight="1" x14ac:dyDescent="0.25">
      <c r="A42" s="586" t="s">
        <v>2181</v>
      </c>
      <c r="B42" s="587" t="s">
        <v>951</v>
      </c>
      <c r="C42" s="587" t="s">
        <v>1068</v>
      </c>
      <c r="D42" s="594">
        <v>1</v>
      </c>
      <c r="E42" s="594">
        <v>1</v>
      </c>
      <c r="F42" s="594">
        <v>1</v>
      </c>
      <c r="G42" s="594">
        <v>1</v>
      </c>
      <c r="H42" s="594">
        <v>0.02</v>
      </c>
      <c r="I42" s="594">
        <v>0.27</v>
      </c>
      <c r="J42" s="594">
        <v>0.16</v>
      </c>
      <c r="K42" s="594">
        <v>0.26</v>
      </c>
      <c r="L42" s="594"/>
      <c r="M42" s="594"/>
      <c r="N42" s="594"/>
      <c r="O42" s="588">
        <f t="shared" ref="O42:Q48" si="75">+IFERROR(IF((H42+L42)/D42&gt;=100%,100%,(H42+L42)/D42),0)</f>
        <v>0.02</v>
      </c>
      <c r="P42" s="588">
        <f t="shared" si="75"/>
        <v>0.27</v>
      </c>
      <c r="Q42" s="588">
        <f t="shared" si="75"/>
        <v>0.16</v>
      </c>
      <c r="R42" s="588">
        <f t="shared" ref="R42:R48" si="76">+IFERROR(IF(K42/G42&gt;=100%,100%,K42/G42),0)</f>
        <v>0.26</v>
      </c>
      <c r="S42" s="589" t="s">
        <v>2480</v>
      </c>
      <c r="T42" s="590">
        <v>45291</v>
      </c>
      <c r="U42" s="589" t="s">
        <v>2100</v>
      </c>
      <c r="V42" s="589" t="s">
        <v>2101</v>
      </c>
      <c r="W42" s="589"/>
      <c r="X42" s="589"/>
      <c r="Y42" s="594">
        <f t="shared" ref="Y42:Y48" si="77">SUM(D42:G42)</f>
        <v>4</v>
      </c>
      <c r="Z42" s="594">
        <f t="shared" ref="Z42:Z48" si="78">SUM(H42:N42)</f>
        <v>0.71000000000000008</v>
      </c>
      <c r="AA42" s="594">
        <f t="shared" ref="AA42:AA48" si="79">+IFERROR(IF(Z42/Y42&gt;=100%,100%,Z42/Y42),0)</f>
        <v>0.17750000000000002</v>
      </c>
      <c r="AB42" s="588">
        <v>0.14000000000000001</v>
      </c>
      <c r="AC42" s="588">
        <v>0.17</v>
      </c>
      <c r="AD42" s="588">
        <v>0.14000000000000001</v>
      </c>
      <c r="AE42" s="588">
        <v>0.14000000000000001</v>
      </c>
      <c r="AF42" s="588">
        <v>0.14000000000000001</v>
      </c>
      <c r="AG42" s="593">
        <v>0</v>
      </c>
      <c r="AH42" s="593"/>
      <c r="AI42" s="593"/>
      <c r="AJ42" s="593">
        <v>0</v>
      </c>
      <c r="AK42" s="593">
        <v>0</v>
      </c>
      <c r="AL42" s="588" t="e">
        <f t="shared" si="6"/>
        <v>#DIV/0!</v>
      </c>
      <c r="AM42" s="624"/>
      <c r="AN42" s="624"/>
      <c r="AO42" s="624">
        <v>0</v>
      </c>
      <c r="AP42" s="624">
        <v>0</v>
      </c>
      <c r="AQ42" s="588" t="e">
        <f t="shared" si="7"/>
        <v>#DIV/0!</v>
      </c>
      <c r="AR42" s="596">
        <f t="shared" si="50"/>
        <v>0</v>
      </c>
      <c r="AS42" s="593"/>
      <c r="AT42" s="593"/>
      <c r="AU42" s="593"/>
      <c r="AV42" s="593"/>
      <c r="AW42" s="593">
        <f t="shared" si="51"/>
        <v>0</v>
      </c>
      <c r="AX42" s="593"/>
      <c r="AY42" s="625" t="e">
        <f t="shared" si="70"/>
        <v>#DIV/0!</v>
      </c>
      <c r="AZ42" s="593"/>
      <c r="BA42" s="593">
        <f t="shared" si="43"/>
        <v>0</v>
      </c>
      <c r="BB42" s="588" t="e">
        <f t="shared" si="10"/>
        <v>#DIV/0!</v>
      </c>
      <c r="BC42" s="593">
        <f t="shared" si="44"/>
        <v>0</v>
      </c>
      <c r="BD42" s="588" t="e">
        <f t="shared" si="11"/>
        <v>#DIV/0!</v>
      </c>
      <c r="BE42" s="626"/>
      <c r="BF42" s="599"/>
      <c r="BG42" s="600"/>
      <c r="BH42" s="601"/>
      <c r="BI42" s="544"/>
    </row>
    <row r="43" spans="1:61" ht="50.1" customHeight="1" x14ac:dyDescent="0.25">
      <c r="A43" s="586" t="s">
        <v>2182</v>
      </c>
      <c r="B43" s="587" t="s">
        <v>2183</v>
      </c>
      <c r="C43" s="587" t="s">
        <v>1068</v>
      </c>
      <c r="D43" s="594">
        <v>1</v>
      </c>
      <c r="E43" s="594">
        <v>1</v>
      </c>
      <c r="F43" s="594">
        <v>1</v>
      </c>
      <c r="G43" s="594">
        <v>1</v>
      </c>
      <c r="H43" s="594">
        <v>1</v>
      </c>
      <c r="I43" s="594">
        <v>0.69</v>
      </c>
      <c r="J43" s="594">
        <v>0.55000000000000004</v>
      </c>
      <c r="K43" s="594">
        <v>0.46</v>
      </c>
      <c r="L43" s="594"/>
      <c r="M43" s="594"/>
      <c r="N43" s="594"/>
      <c r="O43" s="588">
        <f t="shared" si="75"/>
        <v>1</v>
      </c>
      <c r="P43" s="588">
        <f t="shared" si="75"/>
        <v>0.69</v>
      </c>
      <c r="Q43" s="588">
        <f t="shared" si="75"/>
        <v>0.55000000000000004</v>
      </c>
      <c r="R43" s="588">
        <v>0.73</v>
      </c>
      <c r="S43" s="589" t="s">
        <v>2480</v>
      </c>
      <c r="T43" s="590">
        <v>45291</v>
      </c>
      <c r="U43" s="589" t="s">
        <v>2105</v>
      </c>
      <c r="V43" s="589"/>
      <c r="W43" s="589" t="s">
        <v>2106</v>
      </c>
      <c r="X43" s="589" t="s">
        <v>2184</v>
      </c>
      <c r="Y43" s="594">
        <f t="shared" si="77"/>
        <v>4</v>
      </c>
      <c r="Z43" s="594">
        <f t="shared" si="78"/>
        <v>2.7</v>
      </c>
      <c r="AA43" s="594">
        <f t="shared" si="79"/>
        <v>0.67500000000000004</v>
      </c>
      <c r="AB43" s="588">
        <v>0.14000000000000001</v>
      </c>
      <c r="AC43" s="588">
        <v>0.17</v>
      </c>
      <c r="AD43" s="588">
        <v>0.14000000000000001</v>
      </c>
      <c r="AE43" s="588">
        <v>0.14000000000000001</v>
      </c>
      <c r="AF43" s="588">
        <v>0.14000000000000001</v>
      </c>
      <c r="AG43" s="593">
        <v>3917053051</v>
      </c>
      <c r="AH43" s="593"/>
      <c r="AI43" s="593"/>
      <c r="AJ43" s="593">
        <v>2957200000</v>
      </c>
      <c r="AK43" s="593">
        <v>2632550000</v>
      </c>
      <c r="AL43" s="588">
        <f t="shared" si="6"/>
        <v>0.67207412453296389</v>
      </c>
      <c r="AM43" s="624"/>
      <c r="AN43" s="624"/>
      <c r="AO43" s="624">
        <v>2888200000</v>
      </c>
      <c r="AP43" s="624">
        <v>2580000000</v>
      </c>
      <c r="AQ43" s="588">
        <f t="shared" si="7"/>
        <v>0.6586584267326534</v>
      </c>
      <c r="AR43" s="596">
        <f t="shared" si="50"/>
        <v>52550000</v>
      </c>
      <c r="AS43" s="593"/>
      <c r="AT43" s="593"/>
      <c r="AU43" s="593"/>
      <c r="AV43" s="593"/>
      <c r="AW43" s="593">
        <f t="shared" si="51"/>
        <v>69000000</v>
      </c>
      <c r="AX43" s="593">
        <v>69000000</v>
      </c>
      <c r="AY43" s="625">
        <f t="shared" si="70"/>
        <v>1</v>
      </c>
      <c r="AZ43" s="593"/>
      <c r="BA43" s="593">
        <f t="shared" si="43"/>
        <v>5589750000</v>
      </c>
      <c r="BB43" s="588" t="e">
        <f t="shared" si="10"/>
        <v>#DIV/0!</v>
      </c>
      <c r="BC43" s="593">
        <f t="shared" si="44"/>
        <v>5537200000</v>
      </c>
      <c r="BD43" s="588" t="e">
        <f t="shared" si="11"/>
        <v>#DIV/0!</v>
      </c>
      <c r="BE43" s="626"/>
      <c r="BF43" s="599"/>
      <c r="BG43" s="600" t="s">
        <v>951</v>
      </c>
      <c r="BH43" s="601"/>
      <c r="BI43" s="544"/>
    </row>
    <row r="44" spans="1:61" ht="50.1" customHeight="1" x14ac:dyDescent="0.25">
      <c r="A44" s="586" t="s">
        <v>2185</v>
      </c>
      <c r="B44" s="587" t="s">
        <v>2186</v>
      </c>
      <c r="C44" s="587" t="s">
        <v>1068</v>
      </c>
      <c r="D44" s="594">
        <v>1</v>
      </c>
      <c r="E44" s="594">
        <v>1</v>
      </c>
      <c r="F44" s="594">
        <v>1</v>
      </c>
      <c r="G44" s="594">
        <v>1</v>
      </c>
      <c r="H44" s="594">
        <v>0.69</v>
      </c>
      <c r="I44" s="594">
        <v>0.35</v>
      </c>
      <c r="J44" s="594">
        <v>0.92</v>
      </c>
      <c r="K44" s="594">
        <v>0.81</v>
      </c>
      <c r="L44" s="594"/>
      <c r="M44" s="594"/>
      <c r="N44" s="594"/>
      <c r="O44" s="588">
        <f t="shared" si="75"/>
        <v>0.69</v>
      </c>
      <c r="P44" s="588">
        <f t="shared" si="75"/>
        <v>0.35</v>
      </c>
      <c r="Q44" s="588">
        <f t="shared" si="75"/>
        <v>0.92</v>
      </c>
      <c r="R44" s="588">
        <f t="shared" si="76"/>
        <v>0.81</v>
      </c>
      <c r="S44" s="589" t="s">
        <v>2480</v>
      </c>
      <c r="T44" s="590">
        <v>45291</v>
      </c>
      <c r="U44" s="589" t="s">
        <v>2105</v>
      </c>
      <c r="V44" s="589"/>
      <c r="W44" s="589" t="s">
        <v>2106</v>
      </c>
      <c r="X44" s="589" t="s">
        <v>2117</v>
      </c>
      <c r="Y44" s="594">
        <f t="shared" si="77"/>
        <v>4</v>
      </c>
      <c r="Z44" s="594">
        <f t="shared" si="78"/>
        <v>2.77</v>
      </c>
      <c r="AA44" s="594">
        <f t="shared" si="79"/>
        <v>0.6925</v>
      </c>
      <c r="AB44" s="588">
        <v>0.14000000000000001</v>
      </c>
      <c r="AC44" s="588">
        <v>0.17</v>
      </c>
      <c r="AD44" s="588">
        <v>0.14000000000000001</v>
      </c>
      <c r="AE44" s="588">
        <v>0.14000000000000001</v>
      </c>
      <c r="AF44" s="588">
        <v>0.14000000000000001</v>
      </c>
      <c r="AG44" s="593">
        <v>190433346</v>
      </c>
      <c r="AH44" s="593"/>
      <c r="AI44" s="593"/>
      <c r="AJ44" s="593">
        <v>144609959</v>
      </c>
      <c r="AK44" s="593">
        <v>176934883</v>
      </c>
      <c r="AL44" s="588">
        <f t="shared" si="6"/>
        <v>0.92911712531690749</v>
      </c>
      <c r="AM44" s="624"/>
      <c r="AN44" s="624"/>
      <c r="AO44" s="624">
        <v>144609959</v>
      </c>
      <c r="AP44" s="624">
        <v>176934883</v>
      </c>
      <c r="AQ44" s="588">
        <f t="shared" si="7"/>
        <v>0.92911712531690749</v>
      </c>
      <c r="AR44" s="596">
        <f t="shared" si="50"/>
        <v>0</v>
      </c>
      <c r="AS44" s="593"/>
      <c r="AT44" s="593"/>
      <c r="AU44" s="593"/>
      <c r="AV44" s="593"/>
      <c r="AW44" s="593">
        <f t="shared" si="51"/>
        <v>0</v>
      </c>
      <c r="AX44" s="593"/>
      <c r="AY44" s="625" t="e">
        <f t="shared" si="70"/>
        <v>#DIV/0!</v>
      </c>
      <c r="AZ44" s="593"/>
      <c r="BA44" s="593">
        <f t="shared" si="43"/>
        <v>321544842</v>
      </c>
      <c r="BB44" s="588" t="e">
        <f t="shared" si="10"/>
        <v>#DIV/0!</v>
      </c>
      <c r="BC44" s="593">
        <f t="shared" si="44"/>
        <v>321544842</v>
      </c>
      <c r="BD44" s="588" t="e">
        <f t="shared" si="11"/>
        <v>#DIV/0!</v>
      </c>
      <c r="BE44" s="626"/>
      <c r="BF44" s="599"/>
      <c r="BG44" s="600" t="s">
        <v>887</v>
      </c>
      <c r="BH44" s="601"/>
      <c r="BI44" s="544"/>
    </row>
    <row r="45" spans="1:61" ht="50.1" customHeight="1" x14ac:dyDescent="0.25">
      <c r="A45" s="586" t="s">
        <v>2187</v>
      </c>
      <c r="B45" s="587" t="s">
        <v>2188</v>
      </c>
      <c r="C45" s="587" t="s">
        <v>1068</v>
      </c>
      <c r="D45" s="594">
        <v>1</v>
      </c>
      <c r="E45" s="594">
        <v>1</v>
      </c>
      <c r="F45" s="594">
        <v>1</v>
      </c>
      <c r="G45" s="594">
        <v>1</v>
      </c>
      <c r="H45" s="594">
        <v>1</v>
      </c>
      <c r="I45" s="594">
        <v>1</v>
      </c>
      <c r="J45" s="594">
        <v>1</v>
      </c>
      <c r="K45" s="594">
        <v>1</v>
      </c>
      <c r="L45" s="594"/>
      <c r="M45" s="594"/>
      <c r="N45" s="594"/>
      <c r="O45" s="588">
        <f t="shared" si="75"/>
        <v>1</v>
      </c>
      <c r="P45" s="588">
        <f t="shared" si="75"/>
        <v>1</v>
      </c>
      <c r="Q45" s="588">
        <f t="shared" si="75"/>
        <v>1</v>
      </c>
      <c r="R45" s="588">
        <f t="shared" si="76"/>
        <v>1</v>
      </c>
      <c r="S45" s="589" t="s">
        <v>2480</v>
      </c>
      <c r="T45" s="590">
        <v>45291</v>
      </c>
      <c r="U45" s="589" t="s">
        <v>2100</v>
      </c>
      <c r="V45" s="589" t="s">
        <v>2101</v>
      </c>
      <c r="W45" s="589"/>
      <c r="X45" s="589"/>
      <c r="Y45" s="594">
        <f t="shared" si="77"/>
        <v>4</v>
      </c>
      <c r="Z45" s="594">
        <f t="shared" si="78"/>
        <v>4</v>
      </c>
      <c r="AA45" s="594">
        <f t="shared" si="79"/>
        <v>1</v>
      </c>
      <c r="AB45" s="588">
        <v>0.14000000000000001</v>
      </c>
      <c r="AC45" s="588">
        <v>0.16</v>
      </c>
      <c r="AD45" s="588">
        <v>0.14000000000000001</v>
      </c>
      <c r="AE45" s="588">
        <v>0.14000000000000001</v>
      </c>
      <c r="AF45" s="588">
        <v>0.14000000000000001</v>
      </c>
      <c r="AG45" s="593">
        <v>0</v>
      </c>
      <c r="AH45" s="593"/>
      <c r="AI45" s="593"/>
      <c r="AJ45" s="537">
        <v>0</v>
      </c>
      <c r="AK45" s="593">
        <v>0</v>
      </c>
      <c r="AL45" s="588" t="e">
        <f t="shared" si="6"/>
        <v>#DIV/0!</v>
      </c>
      <c r="AM45" s="624"/>
      <c r="AN45" s="624"/>
      <c r="AO45" s="624">
        <v>0</v>
      </c>
      <c r="AP45" s="624">
        <v>0</v>
      </c>
      <c r="AQ45" s="588" t="e">
        <f t="shared" si="7"/>
        <v>#DIV/0!</v>
      </c>
      <c r="AR45" s="596">
        <f t="shared" si="50"/>
        <v>0</v>
      </c>
      <c r="AS45" s="593"/>
      <c r="AT45" s="593"/>
      <c r="AU45" s="593"/>
      <c r="AV45" s="593"/>
      <c r="AW45" s="593">
        <f t="shared" si="51"/>
        <v>0</v>
      </c>
      <c r="AX45" s="593"/>
      <c r="AY45" s="625" t="e">
        <f t="shared" si="70"/>
        <v>#DIV/0!</v>
      </c>
      <c r="AZ45" s="593"/>
      <c r="BA45" s="593">
        <f t="shared" si="43"/>
        <v>0</v>
      </c>
      <c r="BB45" s="588" t="e">
        <f t="shared" si="10"/>
        <v>#DIV/0!</v>
      </c>
      <c r="BC45" s="593">
        <f t="shared" si="44"/>
        <v>0</v>
      </c>
      <c r="BD45" s="588" t="e">
        <f t="shared" si="11"/>
        <v>#DIV/0!</v>
      </c>
      <c r="BE45" s="626"/>
      <c r="BF45" s="599"/>
      <c r="BG45" s="600" t="s">
        <v>162</v>
      </c>
      <c r="BH45" s="601"/>
      <c r="BI45" s="544"/>
    </row>
    <row r="46" spans="1:61" ht="50.1" customHeight="1" x14ac:dyDescent="0.25">
      <c r="A46" s="586" t="s">
        <v>2189</v>
      </c>
      <c r="B46" s="587" t="s">
        <v>2190</v>
      </c>
      <c r="C46" s="587" t="s">
        <v>1068</v>
      </c>
      <c r="D46" s="594">
        <v>1</v>
      </c>
      <c r="E46" s="594">
        <v>1</v>
      </c>
      <c r="F46" s="594">
        <v>1</v>
      </c>
      <c r="G46" s="594">
        <v>1</v>
      </c>
      <c r="H46" s="594">
        <v>0.59</v>
      </c>
      <c r="I46" s="594">
        <v>0.2</v>
      </c>
      <c r="J46" s="594">
        <v>0.89</v>
      </c>
      <c r="K46" s="594">
        <v>0.8</v>
      </c>
      <c r="L46" s="594"/>
      <c r="M46" s="594"/>
      <c r="N46" s="594"/>
      <c r="O46" s="588">
        <f t="shared" si="75"/>
        <v>0.59</v>
      </c>
      <c r="P46" s="588">
        <f t="shared" si="75"/>
        <v>0.2</v>
      </c>
      <c r="Q46" s="588">
        <f t="shared" si="75"/>
        <v>0.89</v>
      </c>
      <c r="R46" s="588">
        <f t="shared" si="76"/>
        <v>0.8</v>
      </c>
      <c r="S46" s="589" t="s">
        <v>2480</v>
      </c>
      <c r="T46" s="590">
        <v>45291</v>
      </c>
      <c r="U46" s="589" t="s">
        <v>2100</v>
      </c>
      <c r="V46" s="589" t="s">
        <v>2101</v>
      </c>
      <c r="W46" s="589"/>
      <c r="X46" s="589"/>
      <c r="Y46" s="594">
        <f t="shared" si="77"/>
        <v>4</v>
      </c>
      <c r="Z46" s="594">
        <f t="shared" si="78"/>
        <v>2.4800000000000004</v>
      </c>
      <c r="AA46" s="594">
        <f t="shared" si="79"/>
        <v>0.62000000000000011</v>
      </c>
      <c r="AB46" s="588">
        <v>0.14000000000000001</v>
      </c>
      <c r="AC46" s="588">
        <v>0.16</v>
      </c>
      <c r="AD46" s="588">
        <v>0.14000000000000001</v>
      </c>
      <c r="AE46" s="588">
        <v>0.14000000000000001</v>
      </c>
      <c r="AF46" s="588">
        <v>0.14000000000000001</v>
      </c>
      <c r="AG46" s="593">
        <v>0</v>
      </c>
      <c r="AH46" s="593"/>
      <c r="AI46" s="593"/>
      <c r="AJ46" s="593">
        <v>0</v>
      </c>
      <c r="AK46" s="593">
        <v>0</v>
      </c>
      <c r="AL46" s="588" t="e">
        <f t="shared" si="6"/>
        <v>#DIV/0!</v>
      </c>
      <c r="AM46" s="624"/>
      <c r="AN46" s="624"/>
      <c r="AO46" s="624">
        <v>0</v>
      </c>
      <c r="AP46" s="624">
        <v>0</v>
      </c>
      <c r="AQ46" s="588" t="e">
        <f t="shared" si="7"/>
        <v>#DIV/0!</v>
      </c>
      <c r="AR46" s="596">
        <f t="shared" si="50"/>
        <v>0</v>
      </c>
      <c r="AS46" s="593"/>
      <c r="AT46" s="593"/>
      <c r="AU46" s="593"/>
      <c r="AV46" s="593"/>
      <c r="AW46" s="593">
        <f t="shared" si="51"/>
        <v>0</v>
      </c>
      <c r="AX46" s="593"/>
      <c r="AY46" s="625" t="e">
        <f t="shared" si="70"/>
        <v>#DIV/0!</v>
      </c>
      <c r="AZ46" s="593"/>
      <c r="BA46" s="593">
        <f t="shared" si="43"/>
        <v>0</v>
      </c>
      <c r="BB46" s="588" t="e">
        <f t="shared" si="10"/>
        <v>#DIV/0!</v>
      </c>
      <c r="BC46" s="593">
        <f t="shared" si="44"/>
        <v>0</v>
      </c>
      <c r="BD46" s="588" t="e">
        <f t="shared" si="11"/>
        <v>#DIV/0!</v>
      </c>
      <c r="BE46" s="626"/>
      <c r="BF46" s="599"/>
      <c r="BG46" s="600" t="s">
        <v>200</v>
      </c>
      <c r="BH46" s="601"/>
      <c r="BI46" s="544"/>
    </row>
    <row r="47" spans="1:61" ht="50.1" customHeight="1" x14ac:dyDescent="0.25">
      <c r="A47" s="586" t="s">
        <v>2191</v>
      </c>
      <c r="B47" s="587" t="s">
        <v>2192</v>
      </c>
      <c r="C47" s="587" t="s">
        <v>1068</v>
      </c>
      <c r="D47" s="594">
        <v>1</v>
      </c>
      <c r="E47" s="594">
        <v>1</v>
      </c>
      <c r="F47" s="594">
        <v>1</v>
      </c>
      <c r="G47" s="594">
        <v>1</v>
      </c>
      <c r="H47" s="594">
        <v>1</v>
      </c>
      <c r="I47" s="594">
        <v>1</v>
      </c>
      <c r="J47" s="594">
        <v>1</v>
      </c>
      <c r="K47" s="594">
        <v>1</v>
      </c>
      <c r="L47" s="594"/>
      <c r="M47" s="594"/>
      <c r="N47" s="594"/>
      <c r="O47" s="588">
        <f t="shared" si="75"/>
        <v>1</v>
      </c>
      <c r="P47" s="588">
        <f t="shared" si="75"/>
        <v>1</v>
      </c>
      <c r="Q47" s="588">
        <f t="shared" si="75"/>
        <v>1</v>
      </c>
      <c r="R47" s="588">
        <f t="shared" si="76"/>
        <v>1</v>
      </c>
      <c r="S47" s="589" t="s">
        <v>2480</v>
      </c>
      <c r="T47" s="590">
        <v>45291</v>
      </c>
      <c r="U47" s="589" t="s">
        <v>2100</v>
      </c>
      <c r="V47" s="589" t="s">
        <v>2101</v>
      </c>
      <c r="W47" s="589"/>
      <c r="X47" s="589"/>
      <c r="Y47" s="594">
        <f t="shared" si="77"/>
        <v>4</v>
      </c>
      <c r="Z47" s="594">
        <f t="shared" si="78"/>
        <v>4</v>
      </c>
      <c r="AA47" s="594">
        <f t="shared" si="79"/>
        <v>1</v>
      </c>
      <c r="AB47" s="588">
        <v>0.15</v>
      </c>
      <c r="AC47" s="588">
        <v>0.17</v>
      </c>
      <c r="AD47" s="588">
        <v>0.15</v>
      </c>
      <c r="AE47" s="588">
        <v>0.15</v>
      </c>
      <c r="AF47" s="588">
        <v>0.15</v>
      </c>
      <c r="AG47" s="593">
        <v>0</v>
      </c>
      <c r="AH47" s="593"/>
      <c r="AI47" s="593"/>
      <c r="AJ47" s="593">
        <v>0</v>
      </c>
      <c r="AK47" s="593">
        <v>0</v>
      </c>
      <c r="AL47" s="588" t="e">
        <f t="shared" si="6"/>
        <v>#DIV/0!</v>
      </c>
      <c r="AM47" s="624"/>
      <c r="AN47" s="624"/>
      <c r="AO47" s="624">
        <v>0</v>
      </c>
      <c r="AP47" s="624">
        <v>0</v>
      </c>
      <c r="AQ47" s="588" t="e">
        <f t="shared" si="7"/>
        <v>#DIV/0!</v>
      </c>
      <c r="AR47" s="596">
        <f t="shared" si="50"/>
        <v>0</v>
      </c>
      <c r="AS47" s="593"/>
      <c r="AT47" s="593"/>
      <c r="AU47" s="593"/>
      <c r="AV47" s="593"/>
      <c r="AW47" s="593">
        <f t="shared" si="51"/>
        <v>0</v>
      </c>
      <c r="AX47" s="593"/>
      <c r="AY47" s="625" t="e">
        <f t="shared" si="70"/>
        <v>#DIV/0!</v>
      </c>
      <c r="AZ47" s="593"/>
      <c r="BA47" s="593">
        <f t="shared" si="43"/>
        <v>0</v>
      </c>
      <c r="BB47" s="588" t="e">
        <f t="shared" si="10"/>
        <v>#DIV/0!</v>
      </c>
      <c r="BC47" s="593">
        <f t="shared" si="44"/>
        <v>0</v>
      </c>
      <c r="BD47" s="588" t="e">
        <f t="shared" si="11"/>
        <v>#DIV/0!</v>
      </c>
      <c r="BE47" s="626"/>
      <c r="BF47" s="599"/>
      <c r="BG47" s="600" t="s">
        <v>634</v>
      </c>
      <c r="BH47" s="601"/>
      <c r="BI47" s="544"/>
    </row>
    <row r="48" spans="1:61" ht="50.1" customHeight="1" x14ac:dyDescent="0.25">
      <c r="A48" s="586" t="s">
        <v>2193</v>
      </c>
      <c r="B48" s="587" t="s">
        <v>2194</v>
      </c>
      <c r="C48" s="587" t="s">
        <v>2098</v>
      </c>
      <c r="D48" s="603">
        <v>0</v>
      </c>
      <c r="E48" s="587">
        <v>2</v>
      </c>
      <c r="F48" s="587">
        <v>2</v>
      </c>
      <c r="G48" s="587">
        <v>2</v>
      </c>
      <c r="H48" s="587"/>
      <c r="I48" s="587">
        <v>2</v>
      </c>
      <c r="J48" s="587">
        <v>2</v>
      </c>
      <c r="K48" s="587">
        <v>2</v>
      </c>
      <c r="L48" s="587"/>
      <c r="M48" s="587"/>
      <c r="N48" s="587"/>
      <c r="O48" s="588">
        <f t="shared" si="75"/>
        <v>0</v>
      </c>
      <c r="P48" s="588">
        <f t="shared" si="75"/>
        <v>1</v>
      </c>
      <c r="Q48" s="588">
        <f t="shared" si="75"/>
        <v>1</v>
      </c>
      <c r="R48" s="588">
        <f t="shared" si="76"/>
        <v>1</v>
      </c>
      <c r="S48" s="589" t="s">
        <v>2195</v>
      </c>
      <c r="T48" s="590">
        <v>45291</v>
      </c>
      <c r="U48" s="589" t="s">
        <v>2105</v>
      </c>
      <c r="V48" s="589"/>
      <c r="W48" s="589" t="s">
        <v>2106</v>
      </c>
      <c r="X48" s="589" t="s">
        <v>2196</v>
      </c>
      <c r="Y48" s="587">
        <f t="shared" si="77"/>
        <v>6</v>
      </c>
      <c r="Z48" s="587">
        <f t="shared" si="78"/>
        <v>6</v>
      </c>
      <c r="AA48" s="594">
        <f t="shared" si="79"/>
        <v>1</v>
      </c>
      <c r="AB48" s="588">
        <v>0.15</v>
      </c>
      <c r="AC48" s="588">
        <v>0</v>
      </c>
      <c r="AD48" s="588">
        <v>0.15</v>
      </c>
      <c r="AE48" s="588">
        <v>0.15</v>
      </c>
      <c r="AF48" s="588">
        <v>0.15</v>
      </c>
      <c r="AG48" s="593">
        <v>500000000</v>
      </c>
      <c r="AH48" s="593"/>
      <c r="AI48" s="593"/>
      <c r="AJ48" s="593">
        <v>437253240</v>
      </c>
      <c r="AK48" s="593">
        <v>500000000</v>
      </c>
      <c r="AL48" s="588">
        <f t="shared" si="6"/>
        <v>1</v>
      </c>
      <c r="AM48" s="624"/>
      <c r="AN48" s="624"/>
      <c r="AO48" s="624">
        <v>399527251</v>
      </c>
      <c r="AP48" s="624">
        <v>220000000</v>
      </c>
      <c r="AQ48" s="588">
        <f t="shared" si="7"/>
        <v>0.44</v>
      </c>
      <c r="AR48" s="596">
        <f t="shared" si="50"/>
        <v>280000000</v>
      </c>
      <c r="AS48" s="593"/>
      <c r="AT48" s="593"/>
      <c r="AU48" s="593"/>
      <c r="AV48" s="593"/>
      <c r="AW48" s="593">
        <f t="shared" si="51"/>
        <v>37725989</v>
      </c>
      <c r="AX48" s="593">
        <v>37725989</v>
      </c>
      <c r="AY48" s="625">
        <f t="shared" si="70"/>
        <v>1</v>
      </c>
      <c r="AZ48" s="593"/>
      <c r="BA48" s="593">
        <f t="shared" si="43"/>
        <v>937253240</v>
      </c>
      <c r="BB48" s="588" t="e">
        <f t="shared" si="10"/>
        <v>#DIV/0!</v>
      </c>
      <c r="BC48" s="593">
        <f t="shared" si="44"/>
        <v>657253240</v>
      </c>
      <c r="BD48" s="588" t="e">
        <f t="shared" si="11"/>
        <v>#DIV/0!</v>
      </c>
      <c r="BE48" s="626"/>
      <c r="BF48" s="599"/>
      <c r="BG48" s="600"/>
      <c r="BH48" s="601"/>
      <c r="BI48" s="544"/>
    </row>
    <row r="49" spans="1:61" ht="76.5" x14ac:dyDescent="0.25">
      <c r="A49" s="572" t="s">
        <v>2197</v>
      </c>
      <c r="B49" s="573" t="s">
        <v>2119</v>
      </c>
      <c r="C49" s="573" t="s">
        <v>2119</v>
      </c>
      <c r="D49" s="574"/>
      <c r="E49" s="574"/>
      <c r="F49" s="574"/>
      <c r="G49" s="574"/>
      <c r="H49" s="574"/>
      <c r="I49" s="574"/>
      <c r="J49" s="574"/>
      <c r="K49" s="574"/>
      <c r="L49" s="574"/>
      <c r="M49" s="574"/>
      <c r="N49" s="574"/>
      <c r="O49" s="575">
        <f>+SUMPRODUCT(O50:O51,AC50:AC51)</f>
        <v>0</v>
      </c>
      <c r="P49" s="575">
        <f t="shared" ref="P49:R49" si="80">+SUMPRODUCT(P50:P51,AD50:AD51)</f>
        <v>1</v>
      </c>
      <c r="Q49" s="575">
        <f t="shared" si="80"/>
        <v>1</v>
      </c>
      <c r="R49" s="575">
        <f t="shared" si="80"/>
        <v>1</v>
      </c>
      <c r="S49" s="576"/>
      <c r="T49" s="576"/>
      <c r="U49" s="576"/>
      <c r="V49" s="576"/>
      <c r="W49" s="576"/>
      <c r="X49" s="576"/>
      <c r="Y49" s="574">
        <v>1</v>
      </c>
      <c r="Z49" s="574"/>
      <c r="AA49" s="575">
        <f>+SUMPRODUCT(AA50:AA51,AB50:AB51)</f>
        <v>1</v>
      </c>
      <c r="AB49" s="575">
        <v>0.17</v>
      </c>
      <c r="AC49" s="575">
        <v>0</v>
      </c>
      <c r="AD49" s="575">
        <v>0.17</v>
      </c>
      <c r="AE49" s="575">
        <v>0.17</v>
      </c>
      <c r="AF49" s="575">
        <v>0.17</v>
      </c>
      <c r="AG49" s="578">
        <f>SUM(AG50:AG51)</f>
        <v>0</v>
      </c>
      <c r="AH49" s="578">
        <f t="shared" ref="AH49:AR49" si="81">SUM(AH50:AH51)</f>
        <v>0</v>
      </c>
      <c r="AI49" s="578">
        <f t="shared" si="81"/>
        <v>0</v>
      </c>
      <c r="AJ49" s="578">
        <f t="shared" si="81"/>
        <v>100000000</v>
      </c>
      <c r="AK49" s="578">
        <f t="shared" si="81"/>
        <v>0</v>
      </c>
      <c r="AL49" s="574" t="e">
        <f t="shared" si="6"/>
        <v>#DIV/0!</v>
      </c>
      <c r="AM49" s="579">
        <f t="shared" si="81"/>
        <v>0</v>
      </c>
      <c r="AN49" s="579">
        <f t="shared" si="81"/>
        <v>0</v>
      </c>
      <c r="AO49" s="579">
        <f t="shared" si="81"/>
        <v>0</v>
      </c>
      <c r="AP49" s="579">
        <f t="shared" si="81"/>
        <v>0</v>
      </c>
      <c r="AQ49" s="574" t="e">
        <f t="shared" si="7"/>
        <v>#DIV/0!</v>
      </c>
      <c r="AR49" s="580">
        <f t="shared" si="81"/>
        <v>0</v>
      </c>
      <c r="AS49" s="576">
        <f>SUM(AS50:AS51)</f>
        <v>0</v>
      </c>
      <c r="AT49" s="576">
        <f>SUM(AT50:AT51)</f>
        <v>0</v>
      </c>
      <c r="AU49" s="637">
        <v>0</v>
      </c>
      <c r="AV49" s="637">
        <v>0</v>
      </c>
      <c r="AW49" s="637">
        <f t="shared" ref="AW49:AX49" si="82">SUM(AW50:AW51)</f>
        <v>100000000</v>
      </c>
      <c r="AX49" s="637">
        <f t="shared" si="82"/>
        <v>100000000</v>
      </c>
      <c r="AY49" s="581">
        <f t="shared" si="70"/>
        <v>1</v>
      </c>
      <c r="AZ49" s="576">
        <v>155000000</v>
      </c>
      <c r="BA49" s="578">
        <f t="shared" si="43"/>
        <v>100000000</v>
      </c>
      <c r="BB49" s="575">
        <f t="shared" si="10"/>
        <v>0.64516129032258063</v>
      </c>
      <c r="BC49" s="578">
        <f t="shared" si="44"/>
        <v>100000000</v>
      </c>
      <c r="BD49" s="575">
        <f t="shared" si="11"/>
        <v>0.64516129032258063</v>
      </c>
      <c r="BE49" s="582"/>
      <c r="BF49" s="583" t="s">
        <v>1730</v>
      </c>
      <c r="BG49" s="584"/>
      <c r="BH49" s="585"/>
      <c r="BI49" s="544"/>
    </row>
    <row r="50" spans="1:61" ht="50.1" customHeight="1" thickBot="1" x14ac:dyDescent="0.3">
      <c r="A50" s="586" t="s">
        <v>2198</v>
      </c>
      <c r="B50" s="627" t="s">
        <v>2115</v>
      </c>
      <c r="C50" s="587" t="s">
        <v>2098</v>
      </c>
      <c r="D50" s="603">
        <v>0</v>
      </c>
      <c r="E50" s="587">
        <v>2</v>
      </c>
      <c r="F50" s="587">
        <v>2</v>
      </c>
      <c r="G50" s="587">
        <v>2</v>
      </c>
      <c r="H50" s="627"/>
      <c r="I50" s="627">
        <v>2</v>
      </c>
      <c r="J50" s="627">
        <v>2</v>
      </c>
      <c r="K50" s="627">
        <v>2</v>
      </c>
      <c r="L50" s="627"/>
      <c r="M50" s="627"/>
      <c r="N50" s="627"/>
      <c r="O50" s="588">
        <f t="shared" ref="O50:Q51" si="83">+IFERROR(IF((H50+L50)/D50&gt;=100%,100%,(H50+L50)/D50),0)</f>
        <v>0</v>
      </c>
      <c r="P50" s="588">
        <f t="shared" si="83"/>
        <v>1</v>
      </c>
      <c r="Q50" s="588">
        <f t="shared" si="83"/>
        <v>1</v>
      </c>
      <c r="R50" s="588">
        <f t="shared" ref="R50:R51" si="84">+IFERROR(IF(K50/G50&gt;=100%,100%,K50/G50),0)</f>
        <v>1</v>
      </c>
      <c r="S50" s="629" t="s">
        <v>2199</v>
      </c>
      <c r="T50" s="590">
        <v>45291</v>
      </c>
      <c r="U50" s="629" t="s">
        <v>2159</v>
      </c>
      <c r="V50" s="629"/>
      <c r="W50" s="629"/>
      <c r="X50" s="629"/>
      <c r="Y50" s="627">
        <f t="shared" ref="Y50:Y51" si="85">SUM(D50:G50)</f>
        <v>6</v>
      </c>
      <c r="Z50" s="627">
        <f t="shared" ref="Z50:Z51" si="86">SUM(H50:N50)</f>
        <v>6</v>
      </c>
      <c r="AA50" s="628">
        <f t="shared" ref="AA50:AA51" si="87">+IFERROR(IF(Z50/Y50&gt;=100%,100%,Z50/Y50),0)</f>
        <v>1</v>
      </c>
      <c r="AB50" s="630">
        <v>0.5</v>
      </c>
      <c r="AC50" s="588">
        <v>0</v>
      </c>
      <c r="AD50" s="630">
        <v>0.5</v>
      </c>
      <c r="AE50" s="630">
        <v>0.5</v>
      </c>
      <c r="AF50" s="630">
        <v>0.5</v>
      </c>
      <c r="AG50" s="631"/>
      <c r="AH50" s="631"/>
      <c r="AI50" s="631"/>
      <c r="AJ50" s="631">
        <v>100000000</v>
      </c>
      <c r="AK50" s="631"/>
      <c r="AL50" s="630" t="e">
        <f t="shared" si="6"/>
        <v>#DIV/0!</v>
      </c>
      <c r="AM50" s="632"/>
      <c r="AN50" s="632"/>
      <c r="AO50" s="632">
        <v>0</v>
      </c>
      <c r="AP50" s="632"/>
      <c r="AQ50" s="630" t="e">
        <f t="shared" si="7"/>
        <v>#DIV/0!</v>
      </c>
      <c r="AR50" s="596">
        <f t="shared" si="50"/>
        <v>0</v>
      </c>
      <c r="AS50" s="638">
        <v>0</v>
      </c>
      <c r="AT50" s="638">
        <v>0</v>
      </c>
      <c r="AU50" s="638"/>
      <c r="AV50" s="638"/>
      <c r="AW50" s="638">
        <f t="shared" si="51"/>
        <v>100000000</v>
      </c>
      <c r="AX50" s="638">
        <v>100000000</v>
      </c>
      <c r="AY50" s="633">
        <f t="shared" si="70"/>
        <v>1</v>
      </c>
      <c r="AZ50" s="631"/>
      <c r="BA50" s="631">
        <f t="shared" si="43"/>
        <v>100000000</v>
      </c>
      <c r="BB50" s="630" t="e">
        <f t="shared" si="10"/>
        <v>#DIV/0!</v>
      </c>
      <c r="BC50" s="631">
        <f t="shared" si="44"/>
        <v>100000000</v>
      </c>
      <c r="BD50" s="630" t="e">
        <f t="shared" si="11"/>
        <v>#DIV/0!</v>
      </c>
      <c r="BE50" s="634"/>
      <c r="BF50" s="599"/>
      <c r="BG50" s="600" t="s">
        <v>314</v>
      </c>
      <c r="BH50" s="601"/>
      <c r="BI50" s="544"/>
    </row>
    <row r="51" spans="1:61" ht="50.1" customHeight="1" thickBot="1" x14ac:dyDescent="0.3">
      <c r="A51" s="586" t="s">
        <v>2200</v>
      </c>
      <c r="B51" s="627" t="s">
        <v>2115</v>
      </c>
      <c r="C51" s="587" t="s">
        <v>2098</v>
      </c>
      <c r="D51" s="603">
        <v>0</v>
      </c>
      <c r="E51" s="587">
        <v>1</v>
      </c>
      <c r="F51" s="587">
        <v>1</v>
      </c>
      <c r="G51" s="587">
        <v>1</v>
      </c>
      <c r="H51" s="627"/>
      <c r="I51" s="627">
        <v>3</v>
      </c>
      <c r="J51" s="627">
        <v>1</v>
      </c>
      <c r="K51" s="627">
        <v>1</v>
      </c>
      <c r="L51" s="627"/>
      <c r="M51" s="627"/>
      <c r="N51" s="627"/>
      <c r="O51" s="588">
        <f t="shared" si="83"/>
        <v>0</v>
      </c>
      <c r="P51" s="588">
        <f t="shared" si="83"/>
        <v>1</v>
      </c>
      <c r="Q51" s="588">
        <f t="shared" si="83"/>
        <v>1</v>
      </c>
      <c r="R51" s="588">
        <f t="shared" si="84"/>
        <v>1</v>
      </c>
      <c r="S51" s="629" t="s">
        <v>2475</v>
      </c>
      <c r="T51" s="590">
        <v>45291</v>
      </c>
      <c r="U51" s="629" t="s">
        <v>2159</v>
      </c>
      <c r="V51" s="629"/>
      <c r="W51" s="629"/>
      <c r="X51" s="629"/>
      <c r="Y51" s="627">
        <f t="shared" si="85"/>
        <v>3</v>
      </c>
      <c r="Z51" s="627">
        <f t="shared" si="86"/>
        <v>5</v>
      </c>
      <c r="AA51" s="628">
        <f t="shared" si="87"/>
        <v>1</v>
      </c>
      <c r="AB51" s="630">
        <v>0.5</v>
      </c>
      <c r="AC51" s="588">
        <v>0</v>
      </c>
      <c r="AD51" s="630">
        <v>0.5</v>
      </c>
      <c r="AE51" s="630">
        <v>0.5</v>
      </c>
      <c r="AF51" s="630">
        <v>0.5</v>
      </c>
      <c r="AG51" s="631"/>
      <c r="AH51" s="631"/>
      <c r="AI51" s="631"/>
      <c r="AJ51" s="631"/>
      <c r="AK51" s="631"/>
      <c r="AL51" s="630" t="e">
        <f t="shared" si="6"/>
        <v>#DIV/0!</v>
      </c>
      <c r="AM51" s="632"/>
      <c r="AN51" s="632"/>
      <c r="AO51" s="632"/>
      <c r="AP51" s="632"/>
      <c r="AQ51" s="630" t="e">
        <f t="shared" si="7"/>
        <v>#DIV/0!</v>
      </c>
      <c r="AR51" s="596">
        <f t="shared" si="50"/>
        <v>0</v>
      </c>
      <c r="AS51" s="638">
        <v>0</v>
      </c>
      <c r="AT51" s="638">
        <v>0</v>
      </c>
      <c r="AU51" s="638"/>
      <c r="AV51" s="638"/>
      <c r="AW51" s="638">
        <f t="shared" si="51"/>
        <v>0</v>
      </c>
      <c r="AX51" s="638"/>
      <c r="AY51" s="639" t="e">
        <f t="shared" si="70"/>
        <v>#DIV/0!</v>
      </c>
      <c r="AZ51" s="631"/>
      <c r="BA51" s="631">
        <f t="shared" si="43"/>
        <v>0</v>
      </c>
      <c r="BB51" s="630" t="e">
        <f t="shared" si="10"/>
        <v>#DIV/0!</v>
      </c>
      <c r="BC51" s="631">
        <f t="shared" si="44"/>
        <v>0</v>
      </c>
      <c r="BD51" s="630" t="e">
        <f t="shared" si="11"/>
        <v>#DIV/0!</v>
      </c>
      <c r="BE51" s="634"/>
      <c r="BF51" s="599"/>
      <c r="BG51" s="600" t="s">
        <v>314</v>
      </c>
      <c r="BH51" s="601"/>
      <c r="BI51" s="544"/>
    </row>
    <row r="52" spans="1:61" ht="76.5" x14ac:dyDescent="0.25">
      <c r="A52" s="572" t="s">
        <v>2201</v>
      </c>
      <c r="B52" s="573" t="s">
        <v>2119</v>
      </c>
      <c r="C52" s="573" t="s">
        <v>2119</v>
      </c>
      <c r="D52" s="574"/>
      <c r="E52" s="574"/>
      <c r="F52" s="574"/>
      <c r="G52" s="574"/>
      <c r="H52" s="574"/>
      <c r="I52" s="574"/>
      <c r="J52" s="574"/>
      <c r="K52" s="574"/>
      <c r="L52" s="574"/>
      <c r="M52" s="574"/>
      <c r="N52" s="574"/>
      <c r="O52" s="575">
        <f>+SUMPRODUCT(O53:O56,AC53:AC56)</f>
        <v>1</v>
      </c>
      <c r="P52" s="575">
        <f>+SUMPRODUCT(P53:P56,AD53:AD56)</f>
        <v>0.64937500000000004</v>
      </c>
      <c r="Q52" s="575">
        <f>+SUMPRODUCT(Q53:Q56,AE53:AE56)</f>
        <v>1</v>
      </c>
      <c r="R52" s="575">
        <f>+SUMPRODUCT(R53:R56,AF53:AF56)</f>
        <v>1</v>
      </c>
      <c r="S52" s="576"/>
      <c r="T52" s="576"/>
      <c r="U52" s="576"/>
      <c r="V52" s="576"/>
      <c r="W52" s="576"/>
      <c r="X52" s="576"/>
      <c r="Y52" s="574">
        <v>1</v>
      </c>
      <c r="Z52" s="574"/>
      <c r="AA52" s="575">
        <f>+SUMPRODUCT(AA53:AA56,AB53:AB56)</f>
        <v>1</v>
      </c>
      <c r="AB52" s="575">
        <v>0.16</v>
      </c>
      <c r="AC52" s="575">
        <v>0.2</v>
      </c>
      <c r="AD52" s="575">
        <v>0.16</v>
      </c>
      <c r="AE52" s="575">
        <v>0.16</v>
      </c>
      <c r="AF52" s="575">
        <v>0.16</v>
      </c>
      <c r="AG52" s="578">
        <f>SUM(AG53:AG56)</f>
        <v>1370656428</v>
      </c>
      <c r="AH52" s="578">
        <v>411480438</v>
      </c>
      <c r="AI52" s="578">
        <v>885883490</v>
      </c>
      <c r="AJ52" s="578">
        <f t="shared" ref="AJ52:AK52" si="88">SUM(AJ53:AJ56)</f>
        <v>1075218155</v>
      </c>
      <c r="AK52" s="578">
        <f t="shared" si="88"/>
        <v>1247431941</v>
      </c>
      <c r="AL52" s="574">
        <f t="shared" si="6"/>
        <v>0.91009819493583555</v>
      </c>
      <c r="AM52" s="579">
        <v>187598988</v>
      </c>
      <c r="AN52" s="579">
        <v>535762160</v>
      </c>
      <c r="AO52" s="579">
        <f t="shared" ref="AO52:AR52" si="89">SUM(AO53:AO56)</f>
        <v>827178846</v>
      </c>
      <c r="AP52" s="579">
        <f t="shared" si="89"/>
        <v>871554424</v>
      </c>
      <c r="AQ52" s="574">
        <f t="shared" si="7"/>
        <v>0.63586644048482144</v>
      </c>
      <c r="AR52" s="576">
        <f t="shared" si="89"/>
        <v>375877517</v>
      </c>
      <c r="AS52" s="576">
        <f>223881450+40500000</f>
        <v>264381450</v>
      </c>
      <c r="AT52" s="576">
        <f>223881450+28800000</f>
        <v>252681450</v>
      </c>
      <c r="AU52" s="576">
        <f>234665554+37840623+77615153</f>
        <v>350121330</v>
      </c>
      <c r="AV52" s="576">
        <f>234665554+34940623+77615153</f>
        <v>347221330</v>
      </c>
      <c r="AW52" s="576">
        <f t="shared" ref="AW52:AX52" si="90">SUM(AW53:AW56)</f>
        <v>248039309</v>
      </c>
      <c r="AX52" s="576">
        <f t="shared" si="90"/>
        <v>248039309</v>
      </c>
      <c r="AY52" s="574">
        <f t="shared" si="70"/>
        <v>1</v>
      </c>
      <c r="AZ52" s="576">
        <v>4150001838</v>
      </c>
      <c r="BA52" s="578">
        <f t="shared" si="43"/>
        <v>3620014024</v>
      </c>
      <c r="BB52" s="575">
        <f t="shared" si="10"/>
        <v>0.87229214957277812</v>
      </c>
      <c r="BC52" s="578">
        <f t="shared" si="44"/>
        <v>3270036507</v>
      </c>
      <c r="BD52" s="575">
        <f t="shared" si="11"/>
        <v>0.78796025511543399</v>
      </c>
      <c r="BE52" s="582"/>
      <c r="BF52" s="583" t="s">
        <v>1730</v>
      </c>
      <c r="BG52" s="584"/>
      <c r="BH52" s="585"/>
      <c r="BI52" s="544"/>
    </row>
    <row r="53" spans="1:61" ht="50.1" customHeight="1" x14ac:dyDescent="0.25">
      <c r="A53" s="586" t="s">
        <v>2202</v>
      </c>
      <c r="B53" s="587" t="s">
        <v>2203</v>
      </c>
      <c r="C53" s="587" t="s">
        <v>2098</v>
      </c>
      <c r="D53" s="587">
        <v>1</v>
      </c>
      <c r="E53" s="587">
        <v>1</v>
      </c>
      <c r="F53" s="587">
        <v>1</v>
      </c>
      <c r="G53" s="587">
        <v>1</v>
      </c>
      <c r="H53" s="587">
        <v>1</v>
      </c>
      <c r="I53" s="587">
        <v>1</v>
      </c>
      <c r="J53" s="587">
        <v>1</v>
      </c>
      <c r="K53" s="587">
        <v>1</v>
      </c>
      <c r="L53" s="587"/>
      <c r="M53" s="587"/>
      <c r="N53" s="587"/>
      <c r="O53" s="588">
        <f t="shared" ref="O53:Q56" si="91">+IFERROR(IF((H53+L53)/D53&gt;=100%,100%,(H53+L53)/D53),0)</f>
        <v>1</v>
      </c>
      <c r="P53" s="588">
        <f t="shared" si="91"/>
        <v>1</v>
      </c>
      <c r="Q53" s="588">
        <f t="shared" si="91"/>
        <v>1</v>
      </c>
      <c r="R53" s="588">
        <f t="shared" ref="R53:R56" si="92">+IFERROR(IF(K53/G53&gt;=100%,100%,K53/G53),0)</f>
        <v>1</v>
      </c>
      <c r="S53" s="589" t="s">
        <v>2204</v>
      </c>
      <c r="T53" s="590">
        <v>45291</v>
      </c>
      <c r="U53" s="589" t="s">
        <v>2105</v>
      </c>
      <c r="V53" s="589"/>
      <c r="W53" s="589" t="s">
        <v>2106</v>
      </c>
      <c r="X53" s="589" t="s">
        <v>2205</v>
      </c>
      <c r="Y53" s="587">
        <f t="shared" ref="Y53:Y56" si="93">SUM(D53:G53)</f>
        <v>4</v>
      </c>
      <c r="Z53" s="640">
        <f t="shared" ref="Z53:Z56" si="94">SUM(H53:N53)</f>
        <v>4</v>
      </c>
      <c r="AA53" s="594">
        <f t="shared" ref="AA53:AA56" si="95">+IFERROR(IF(Z53/Y53&gt;=100%,100%,Z53/Y53),0)</f>
        <v>1</v>
      </c>
      <c r="AB53" s="588">
        <v>0.25</v>
      </c>
      <c r="AC53" s="588">
        <v>0.5</v>
      </c>
      <c r="AD53" s="588">
        <v>0.34</v>
      </c>
      <c r="AE53" s="588">
        <v>0.25</v>
      </c>
      <c r="AF53" s="588">
        <v>0.34</v>
      </c>
      <c r="AG53" s="593">
        <v>1344022598</v>
      </c>
      <c r="AH53" s="593"/>
      <c r="AI53" s="593"/>
      <c r="AJ53" s="593">
        <v>1062395637</v>
      </c>
      <c r="AK53" s="593">
        <v>1221960564</v>
      </c>
      <c r="AL53" s="588">
        <f t="shared" si="6"/>
        <v>0.90918156124633853</v>
      </c>
      <c r="AM53" s="624"/>
      <c r="AN53" s="624"/>
      <c r="AO53" s="624">
        <v>814356328</v>
      </c>
      <c r="AP53" s="624">
        <v>846083047</v>
      </c>
      <c r="AQ53" s="588">
        <f t="shared" si="7"/>
        <v>0.62951549197091694</v>
      </c>
      <c r="AR53" s="596">
        <f t="shared" si="50"/>
        <v>375877517</v>
      </c>
      <c r="AS53" s="593"/>
      <c r="AT53" s="593"/>
      <c r="AU53" s="593"/>
      <c r="AV53" s="593"/>
      <c r="AW53" s="593">
        <f t="shared" si="51"/>
        <v>248039309</v>
      </c>
      <c r="AX53" s="593">
        <v>248039309</v>
      </c>
      <c r="AY53" s="625">
        <f t="shared" si="70"/>
        <v>1</v>
      </c>
      <c r="AZ53" s="593"/>
      <c r="BA53" s="593">
        <f t="shared" si="43"/>
        <v>2284356201</v>
      </c>
      <c r="BB53" s="588" t="e">
        <f t="shared" si="10"/>
        <v>#DIV/0!</v>
      </c>
      <c r="BC53" s="593">
        <f t="shared" si="44"/>
        <v>1908478684</v>
      </c>
      <c r="BD53" s="588" t="e">
        <f t="shared" si="11"/>
        <v>#DIV/0!</v>
      </c>
      <c r="BE53" s="626"/>
      <c r="BF53" s="599"/>
      <c r="BG53" s="600" t="s">
        <v>1001</v>
      </c>
      <c r="BH53" s="601"/>
      <c r="BI53" s="544"/>
    </row>
    <row r="54" spans="1:61" ht="50.1" customHeight="1" x14ac:dyDescent="0.25">
      <c r="A54" s="586" t="s">
        <v>2206</v>
      </c>
      <c r="B54" s="587" t="s">
        <v>2207</v>
      </c>
      <c r="C54" s="587" t="s">
        <v>2098</v>
      </c>
      <c r="D54" s="603">
        <v>0</v>
      </c>
      <c r="E54" s="603">
        <v>0</v>
      </c>
      <c r="F54" s="587">
        <v>1</v>
      </c>
      <c r="G54" s="587">
        <v>0</v>
      </c>
      <c r="H54" s="587"/>
      <c r="I54" s="587"/>
      <c r="J54" s="587">
        <v>1</v>
      </c>
      <c r="K54" s="587"/>
      <c r="L54" s="587"/>
      <c r="M54" s="587"/>
      <c r="N54" s="587"/>
      <c r="O54" s="588">
        <f t="shared" si="91"/>
        <v>0</v>
      </c>
      <c r="P54" s="588">
        <f t="shared" si="91"/>
        <v>0</v>
      </c>
      <c r="Q54" s="588">
        <f t="shared" si="91"/>
        <v>1</v>
      </c>
      <c r="R54" s="588">
        <f t="shared" si="92"/>
        <v>0</v>
      </c>
      <c r="S54" s="589"/>
      <c r="T54" s="590">
        <v>45291</v>
      </c>
      <c r="U54" s="589" t="s">
        <v>2100</v>
      </c>
      <c r="V54" s="589" t="s">
        <v>2101</v>
      </c>
      <c r="W54" s="589"/>
      <c r="X54" s="589"/>
      <c r="Y54" s="587">
        <f t="shared" si="93"/>
        <v>1</v>
      </c>
      <c r="Z54" s="587">
        <f t="shared" si="94"/>
        <v>1</v>
      </c>
      <c r="AA54" s="594">
        <f t="shared" si="95"/>
        <v>1</v>
      </c>
      <c r="AB54" s="588">
        <v>0.25</v>
      </c>
      <c r="AC54" s="588">
        <v>0</v>
      </c>
      <c r="AD54" s="588">
        <v>0</v>
      </c>
      <c r="AE54" s="588">
        <v>0.25</v>
      </c>
      <c r="AF54" s="588">
        <v>0</v>
      </c>
      <c r="AG54" s="593">
        <v>0</v>
      </c>
      <c r="AH54" s="593"/>
      <c r="AI54" s="593"/>
      <c r="AJ54" s="593">
        <v>12822518</v>
      </c>
      <c r="AK54" s="593">
        <v>0</v>
      </c>
      <c r="AL54" s="588" t="e">
        <f t="shared" si="6"/>
        <v>#DIV/0!</v>
      </c>
      <c r="AM54" s="624"/>
      <c r="AN54" s="624"/>
      <c r="AO54" s="624">
        <v>12822518</v>
      </c>
      <c r="AP54" s="624">
        <v>0</v>
      </c>
      <c r="AQ54" s="588" t="e">
        <f t="shared" si="7"/>
        <v>#DIV/0!</v>
      </c>
      <c r="AR54" s="596">
        <f t="shared" si="50"/>
        <v>0</v>
      </c>
      <c r="AS54" s="593"/>
      <c r="AT54" s="593"/>
      <c r="AU54" s="593"/>
      <c r="AV54" s="593"/>
      <c r="AW54" s="593">
        <f t="shared" si="51"/>
        <v>0</v>
      </c>
      <c r="AX54" s="593"/>
      <c r="AY54" s="625" t="e">
        <f t="shared" si="70"/>
        <v>#DIV/0!</v>
      </c>
      <c r="AZ54" s="593">
        <v>0</v>
      </c>
      <c r="BA54" s="593">
        <f t="shared" si="43"/>
        <v>12822518</v>
      </c>
      <c r="BB54" s="588" t="e">
        <f t="shared" si="10"/>
        <v>#DIV/0!</v>
      </c>
      <c r="BC54" s="593">
        <f t="shared" si="44"/>
        <v>12822518</v>
      </c>
      <c r="BD54" s="588" t="e">
        <f t="shared" si="11"/>
        <v>#DIV/0!</v>
      </c>
      <c r="BE54" s="626"/>
      <c r="BF54" s="599"/>
      <c r="BG54" s="600" t="s">
        <v>1001</v>
      </c>
      <c r="BH54" s="601"/>
      <c r="BI54" s="544"/>
    </row>
    <row r="55" spans="1:61" ht="50.1" customHeight="1" x14ac:dyDescent="0.25">
      <c r="A55" s="586" t="s">
        <v>2208</v>
      </c>
      <c r="B55" s="587" t="s">
        <v>2209</v>
      </c>
      <c r="C55" s="587" t="s">
        <v>2098</v>
      </c>
      <c r="D55" s="603">
        <v>0</v>
      </c>
      <c r="E55" s="587">
        <v>3</v>
      </c>
      <c r="F55" s="587">
        <v>3</v>
      </c>
      <c r="G55" s="587">
        <v>3</v>
      </c>
      <c r="H55" s="587"/>
      <c r="I55" s="587">
        <v>0</v>
      </c>
      <c r="J55" s="587">
        <v>15</v>
      </c>
      <c r="K55" s="587">
        <v>3</v>
      </c>
      <c r="L55" s="587"/>
      <c r="M55" s="587"/>
      <c r="N55" s="587"/>
      <c r="O55" s="588">
        <f t="shared" si="91"/>
        <v>0</v>
      </c>
      <c r="P55" s="588">
        <f t="shared" si="91"/>
        <v>0</v>
      </c>
      <c r="Q55" s="588">
        <f t="shared" si="91"/>
        <v>1</v>
      </c>
      <c r="R55" s="588">
        <f t="shared" si="92"/>
        <v>1</v>
      </c>
      <c r="S55" s="589" t="s">
        <v>2210</v>
      </c>
      <c r="T55" s="590">
        <v>45291</v>
      </c>
      <c r="U55" s="589" t="s">
        <v>2100</v>
      </c>
      <c r="V55" s="589" t="s">
        <v>2101</v>
      </c>
      <c r="W55" s="589"/>
      <c r="X55" s="589"/>
      <c r="Y55" s="587">
        <f t="shared" si="93"/>
        <v>9</v>
      </c>
      <c r="Z55" s="587">
        <f t="shared" si="94"/>
        <v>18</v>
      </c>
      <c r="AA55" s="594">
        <f t="shared" si="95"/>
        <v>1</v>
      </c>
      <c r="AB55" s="588">
        <v>0.25</v>
      </c>
      <c r="AC55" s="588">
        <v>0</v>
      </c>
      <c r="AD55" s="588">
        <v>0.33</v>
      </c>
      <c r="AE55" s="588">
        <v>0.25</v>
      </c>
      <c r="AF55" s="588">
        <v>0.33</v>
      </c>
      <c r="AG55" s="593">
        <v>0</v>
      </c>
      <c r="AH55" s="593"/>
      <c r="AI55" s="593"/>
      <c r="AJ55" s="593">
        <v>0</v>
      </c>
      <c r="AK55" s="593">
        <v>0</v>
      </c>
      <c r="AL55" s="588" t="e">
        <f t="shared" si="6"/>
        <v>#DIV/0!</v>
      </c>
      <c r="AM55" s="624"/>
      <c r="AN55" s="624"/>
      <c r="AO55" s="624">
        <v>0</v>
      </c>
      <c r="AP55" s="624">
        <v>0</v>
      </c>
      <c r="AQ55" s="588" t="e">
        <f t="shared" si="7"/>
        <v>#DIV/0!</v>
      </c>
      <c r="AR55" s="596">
        <f t="shared" si="50"/>
        <v>0</v>
      </c>
      <c r="AS55" s="593"/>
      <c r="AT55" s="593"/>
      <c r="AU55" s="593"/>
      <c r="AV55" s="593"/>
      <c r="AW55" s="593">
        <f t="shared" si="51"/>
        <v>0</v>
      </c>
      <c r="AX55" s="593"/>
      <c r="AY55" s="625" t="e">
        <f t="shared" si="70"/>
        <v>#DIV/0!</v>
      </c>
      <c r="AZ55" s="593">
        <v>0</v>
      </c>
      <c r="BA55" s="593">
        <f t="shared" si="43"/>
        <v>0</v>
      </c>
      <c r="BB55" s="588" t="e">
        <f t="shared" si="10"/>
        <v>#DIV/0!</v>
      </c>
      <c r="BC55" s="593">
        <f t="shared" si="44"/>
        <v>0</v>
      </c>
      <c r="BD55" s="588" t="e">
        <f t="shared" si="11"/>
        <v>#DIV/0!</v>
      </c>
      <c r="BE55" s="626"/>
      <c r="BF55" s="599"/>
      <c r="BG55" s="600" t="s">
        <v>704</v>
      </c>
      <c r="BH55" s="601"/>
      <c r="BI55" s="544"/>
    </row>
    <row r="56" spans="1:61" ht="76.5" customHeight="1" thickBot="1" x14ac:dyDescent="0.3">
      <c r="A56" s="641" t="s">
        <v>2211</v>
      </c>
      <c r="B56" s="608" t="s">
        <v>2212</v>
      </c>
      <c r="C56" s="587" t="s">
        <v>1068</v>
      </c>
      <c r="D56" s="614">
        <v>0.8</v>
      </c>
      <c r="E56" s="614">
        <v>0.8</v>
      </c>
      <c r="F56" s="614">
        <v>0.8</v>
      </c>
      <c r="G56" s="614">
        <v>0.8</v>
      </c>
      <c r="H56" s="614">
        <v>0.81</v>
      </c>
      <c r="I56" s="614">
        <v>0.75</v>
      </c>
      <c r="J56" s="614">
        <v>1</v>
      </c>
      <c r="K56" s="614">
        <v>1</v>
      </c>
      <c r="L56" s="614"/>
      <c r="M56" s="614"/>
      <c r="N56" s="614"/>
      <c r="O56" s="588">
        <f t="shared" si="91"/>
        <v>1</v>
      </c>
      <c r="P56" s="588">
        <f t="shared" si="91"/>
        <v>0.9375</v>
      </c>
      <c r="Q56" s="588">
        <f t="shared" si="91"/>
        <v>1</v>
      </c>
      <c r="R56" s="588">
        <f t="shared" si="92"/>
        <v>1</v>
      </c>
      <c r="S56" s="609" t="s">
        <v>2213</v>
      </c>
      <c r="T56" s="590">
        <v>45291</v>
      </c>
      <c r="U56" s="609" t="s">
        <v>2105</v>
      </c>
      <c r="V56" s="609"/>
      <c r="W56" s="609" t="s">
        <v>2106</v>
      </c>
      <c r="X56" s="609" t="s">
        <v>2117</v>
      </c>
      <c r="Y56" s="614">
        <f t="shared" si="93"/>
        <v>3.2</v>
      </c>
      <c r="Z56" s="594">
        <f t="shared" si="94"/>
        <v>3.56</v>
      </c>
      <c r="AA56" s="614">
        <f t="shared" si="95"/>
        <v>1</v>
      </c>
      <c r="AB56" s="612">
        <v>0.25</v>
      </c>
      <c r="AC56" s="612">
        <v>0.5</v>
      </c>
      <c r="AD56" s="612">
        <v>0.33</v>
      </c>
      <c r="AE56" s="612">
        <v>0.25</v>
      </c>
      <c r="AF56" s="612">
        <v>0.33</v>
      </c>
      <c r="AG56" s="613">
        <v>26633830</v>
      </c>
      <c r="AH56" s="613"/>
      <c r="AI56" s="613"/>
      <c r="AJ56" s="613">
        <v>0</v>
      </c>
      <c r="AK56" s="613">
        <v>25471377</v>
      </c>
      <c r="AL56" s="612">
        <f t="shared" si="6"/>
        <v>0.95635426823705039</v>
      </c>
      <c r="AM56" s="642"/>
      <c r="AN56" s="642"/>
      <c r="AO56" s="642">
        <v>0</v>
      </c>
      <c r="AP56" s="642">
        <v>25471377</v>
      </c>
      <c r="AQ56" s="612">
        <f t="shared" si="7"/>
        <v>0.95635426823705039</v>
      </c>
      <c r="AR56" s="596">
        <f t="shared" si="50"/>
        <v>0</v>
      </c>
      <c r="AS56" s="613"/>
      <c r="AT56" s="613"/>
      <c r="AU56" s="613"/>
      <c r="AV56" s="613"/>
      <c r="AW56" s="613">
        <f t="shared" si="51"/>
        <v>0</v>
      </c>
      <c r="AX56" s="613"/>
      <c r="AY56" s="643" t="e">
        <f t="shared" si="70"/>
        <v>#DIV/0!</v>
      </c>
      <c r="AZ56" s="613"/>
      <c r="BA56" s="613">
        <f t="shared" si="43"/>
        <v>25471377</v>
      </c>
      <c r="BB56" s="612" t="e">
        <f t="shared" si="10"/>
        <v>#DIV/0!</v>
      </c>
      <c r="BC56" s="613">
        <f t="shared" si="44"/>
        <v>25471377</v>
      </c>
      <c r="BD56" s="612" t="e">
        <f t="shared" si="11"/>
        <v>#DIV/0!</v>
      </c>
      <c r="BE56" s="644"/>
      <c r="BF56" s="618"/>
      <c r="BG56" s="619" t="s">
        <v>704</v>
      </c>
      <c r="BH56" s="620"/>
      <c r="BI56" s="544"/>
    </row>
    <row r="57" spans="1:61" ht="76.5" x14ac:dyDescent="0.25">
      <c r="A57" s="645" t="s">
        <v>2214</v>
      </c>
      <c r="B57" s="562"/>
      <c r="C57" s="562"/>
      <c r="D57" s="646"/>
      <c r="E57" s="646"/>
      <c r="F57" s="646"/>
      <c r="G57" s="646"/>
      <c r="H57" s="646"/>
      <c r="I57" s="646"/>
      <c r="J57" s="646"/>
      <c r="K57" s="646"/>
      <c r="L57" s="646"/>
      <c r="M57" s="646"/>
      <c r="N57" s="646"/>
      <c r="O57" s="646">
        <f>+(O58*AC58)+(O61*AC61)+(O67*AC67)+(O70*AC70)</f>
        <v>0.83715000000000006</v>
      </c>
      <c r="P57" s="646">
        <f t="shared" ref="P57:R57" si="96">+(P58*AD58)+(P61*AD61)+(P67*AD67)+(P70*AD70)</f>
        <v>1</v>
      </c>
      <c r="Q57" s="646">
        <f t="shared" si="96"/>
        <v>1</v>
      </c>
      <c r="R57" s="646">
        <f t="shared" si="96"/>
        <v>0.91749999999999998</v>
      </c>
      <c r="S57" s="564"/>
      <c r="T57" s="564"/>
      <c r="U57" s="564"/>
      <c r="V57" s="564"/>
      <c r="W57" s="564"/>
      <c r="X57" s="564"/>
      <c r="Y57" s="646">
        <v>1</v>
      </c>
      <c r="Z57" s="646"/>
      <c r="AA57" s="646">
        <f>+(AA58*AB58)+(AA61*AB61)+(AA67*AB67)+(AA70*AB70)</f>
        <v>0.9375</v>
      </c>
      <c r="AB57" s="647">
        <v>0.15</v>
      </c>
      <c r="AC57" s="647">
        <v>0.15</v>
      </c>
      <c r="AD57" s="647">
        <v>0.15</v>
      </c>
      <c r="AE57" s="647">
        <v>0.15</v>
      </c>
      <c r="AF57" s="647">
        <v>0.15</v>
      </c>
      <c r="AG57" s="648">
        <f>+AG58+AG61+AG67+AG70</f>
        <v>35786455736</v>
      </c>
      <c r="AH57" s="648">
        <f t="shared" ref="AH57:AR57" si="97">+AH58+AH61+AH67+AH70</f>
        <v>2409296470</v>
      </c>
      <c r="AI57" s="648">
        <f t="shared" si="97"/>
        <v>13986532173</v>
      </c>
      <c r="AJ57" s="648">
        <f t="shared" si="97"/>
        <v>102074880987</v>
      </c>
      <c r="AK57" s="648">
        <f t="shared" si="97"/>
        <v>32464774528</v>
      </c>
      <c r="AL57" s="649">
        <f t="shared" si="6"/>
        <v>0.90718049218105445</v>
      </c>
      <c r="AM57" s="650">
        <f t="shared" si="97"/>
        <v>2137018615</v>
      </c>
      <c r="AN57" s="650">
        <f t="shared" si="97"/>
        <v>9701168754</v>
      </c>
      <c r="AO57" s="650">
        <f t="shared" si="97"/>
        <v>79579236593</v>
      </c>
      <c r="AP57" s="650">
        <f t="shared" si="97"/>
        <v>20218895212</v>
      </c>
      <c r="AQ57" s="649">
        <f t="shared" si="7"/>
        <v>0.5649873617313953</v>
      </c>
      <c r="AR57" s="648">
        <f t="shared" si="97"/>
        <v>12245879316</v>
      </c>
      <c r="AS57" s="648">
        <f>SUM(AS58:AS74)</f>
        <v>8999956081</v>
      </c>
      <c r="AT57" s="648">
        <f t="shared" ref="AT57:AV57" si="98">AT58+AT61+AT67+AT70</f>
        <v>8928235917</v>
      </c>
      <c r="AU57" s="648">
        <f t="shared" si="98"/>
        <v>4285363419</v>
      </c>
      <c r="AV57" s="648">
        <f t="shared" si="98"/>
        <v>4285363372</v>
      </c>
      <c r="AW57" s="648">
        <f t="shared" ref="AW57:AX57" si="99">+AW58+AW61+AW67+AW70</f>
        <v>22495644394</v>
      </c>
      <c r="AX57" s="648">
        <f t="shared" si="99"/>
        <v>15603279046</v>
      </c>
      <c r="AY57" s="651">
        <f t="shared" si="70"/>
        <v>0.69361334010781572</v>
      </c>
      <c r="AZ57" s="648">
        <f>+AZ58+AZ61+AZ67+AZ70</f>
        <v>152054122382.10001</v>
      </c>
      <c r="BA57" s="648">
        <f>+BA58+BA61+BA67+BA70</f>
        <v>150935484158</v>
      </c>
      <c r="BB57" s="651">
        <f t="shared" si="10"/>
        <v>0.99264315753775512</v>
      </c>
      <c r="BC57" s="648">
        <f>+BC58+BC61+BC67+BC70</f>
        <v>140453197509</v>
      </c>
      <c r="BD57" s="651">
        <f t="shared" si="11"/>
        <v>0.92370529196210938</v>
      </c>
      <c r="BE57" s="569"/>
      <c r="BF57" s="570" t="s">
        <v>1731</v>
      </c>
      <c r="BG57" s="571"/>
      <c r="BH57" s="569" t="s">
        <v>2215</v>
      </c>
      <c r="BI57" s="544"/>
    </row>
    <row r="58" spans="1:61" ht="76.5" x14ac:dyDescent="0.25">
      <c r="A58" s="572" t="s">
        <v>2216</v>
      </c>
      <c r="B58" s="573" t="s">
        <v>2119</v>
      </c>
      <c r="C58" s="573" t="s">
        <v>2119</v>
      </c>
      <c r="D58" s="574"/>
      <c r="E58" s="574"/>
      <c r="F58" s="574"/>
      <c r="G58" s="574"/>
      <c r="H58" s="574"/>
      <c r="I58" s="574"/>
      <c r="J58" s="574"/>
      <c r="K58" s="574"/>
      <c r="L58" s="574"/>
      <c r="M58" s="574"/>
      <c r="N58" s="574"/>
      <c r="O58" s="575">
        <f>+SUMPRODUCT(O59:O60,AC59:AC60)</f>
        <v>0.34860000000000002</v>
      </c>
      <c r="P58" s="575">
        <f t="shared" ref="P58:R58" si="100">+SUMPRODUCT(P59:P60,AD59:AD60)</f>
        <v>1</v>
      </c>
      <c r="Q58" s="575">
        <f>+SUMPRODUCT(Q59:Q60,AE59:AE60)</f>
        <v>1</v>
      </c>
      <c r="R58" s="575">
        <f t="shared" si="100"/>
        <v>1</v>
      </c>
      <c r="S58" s="576"/>
      <c r="T58" s="576"/>
      <c r="U58" s="576"/>
      <c r="V58" s="576"/>
      <c r="W58" s="576"/>
      <c r="X58" s="576"/>
      <c r="Y58" s="574">
        <v>1</v>
      </c>
      <c r="Z58" s="574"/>
      <c r="AA58" s="577">
        <f>+SUMPRODUCT(AA59:AA60,AB59:AB60)</f>
        <v>1</v>
      </c>
      <c r="AB58" s="577">
        <v>0.25</v>
      </c>
      <c r="AC58" s="577">
        <v>0.25</v>
      </c>
      <c r="AD58" s="577">
        <v>0.25</v>
      </c>
      <c r="AE58" s="577">
        <v>0.25</v>
      </c>
      <c r="AF58" s="577">
        <v>0.25</v>
      </c>
      <c r="AG58" s="578">
        <f>SUM(AG59:AG60)</f>
        <v>637534286</v>
      </c>
      <c r="AH58" s="578">
        <v>170491497</v>
      </c>
      <c r="AI58" s="578">
        <v>796628955</v>
      </c>
      <c r="AJ58" s="578">
        <f t="shared" ref="AJ58:AK58" si="101">SUM(AJ59:AJ60)</f>
        <v>9097127022</v>
      </c>
      <c r="AK58" s="578">
        <f t="shared" si="101"/>
        <v>538776000</v>
      </c>
      <c r="AL58" s="574">
        <f t="shared" si="6"/>
        <v>0.84509337275077945</v>
      </c>
      <c r="AM58" s="579">
        <v>98885069</v>
      </c>
      <c r="AN58" s="579">
        <f t="shared" ref="AN58:AR58" si="102">SUM(AN59:AN60)</f>
        <v>0</v>
      </c>
      <c r="AO58" s="579">
        <f t="shared" si="102"/>
        <v>39800000</v>
      </c>
      <c r="AP58" s="579">
        <f t="shared" si="102"/>
        <v>538776000</v>
      </c>
      <c r="AQ58" s="574">
        <f t="shared" si="7"/>
        <v>0.84509337275077945</v>
      </c>
      <c r="AR58" s="580">
        <f t="shared" si="102"/>
        <v>0</v>
      </c>
      <c r="AS58" s="580">
        <v>71606428</v>
      </c>
      <c r="AT58" s="580">
        <v>0</v>
      </c>
      <c r="AU58" s="580">
        <v>796628955</v>
      </c>
      <c r="AV58" s="580">
        <v>796628908</v>
      </c>
      <c r="AW58" s="580">
        <f t="shared" ref="AW58:AX58" si="103">SUM(AW59:AW60)</f>
        <v>9057327022</v>
      </c>
      <c r="AX58" s="580">
        <f t="shared" si="103"/>
        <v>9057327022</v>
      </c>
      <c r="AY58" s="581">
        <f t="shared" si="70"/>
        <v>1</v>
      </c>
      <c r="AZ58" s="576">
        <v>15760745831</v>
      </c>
      <c r="BA58" s="578">
        <f t="shared" ref="BA58:BA74" si="104">SUM(AH58:AK58)</f>
        <v>10603023474</v>
      </c>
      <c r="BB58" s="575">
        <f t="shared" si="10"/>
        <v>0.67274883991497314</v>
      </c>
      <c r="BC58" s="578">
        <f t="shared" ref="BC58:BC74" si="105">SUM(AM58:AP58)+AT58+AV58+AX58</f>
        <v>10531416999</v>
      </c>
      <c r="BD58" s="575">
        <f t="shared" si="11"/>
        <v>0.66820549686713615</v>
      </c>
      <c r="BE58" s="582"/>
      <c r="BF58" s="583" t="s">
        <v>1731</v>
      </c>
      <c r="BG58" s="584"/>
      <c r="BH58" s="585"/>
      <c r="BI58" s="544"/>
    </row>
    <row r="59" spans="1:61" ht="66" customHeight="1" x14ac:dyDescent="0.25">
      <c r="A59" s="586" t="s">
        <v>2217</v>
      </c>
      <c r="B59" s="587" t="s">
        <v>2218</v>
      </c>
      <c r="C59" s="587" t="s">
        <v>2219</v>
      </c>
      <c r="D59" s="587">
        <v>45</v>
      </c>
      <c r="E59" s="587">
        <v>39</v>
      </c>
      <c r="F59" s="587">
        <v>40</v>
      </c>
      <c r="G59" s="587">
        <v>41</v>
      </c>
      <c r="H59" s="587"/>
      <c r="I59" s="640">
        <v>73.510000000000005</v>
      </c>
      <c r="J59" s="640">
        <v>76.89</v>
      </c>
      <c r="K59" s="640">
        <v>92</v>
      </c>
      <c r="L59" s="587"/>
      <c r="M59" s="587"/>
      <c r="N59" s="587"/>
      <c r="O59" s="588">
        <f t="shared" ref="O59:Q60" si="106">+IFERROR(IF((H59+L59)/D59&gt;=100%,100%,(H59+L59)/D59),0)</f>
        <v>0</v>
      </c>
      <c r="P59" s="588">
        <f t="shared" si="106"/>
        <v>1</v>
      </c>
      <c r="Q59" s="588">
        <f t="shared" si="106"/>
        <v>1</v>
      </c>
      <c r="R59" s="588">
        <f t="shared" ref="R59:R60" si="107">+IFERROR(IF(K59/G59&gt;=100%,100%,K59/G59),0)</f>
        <v>1</v>
      </c>
      <c r="S59" s="589" t="s">
        <v>2220</v>
      </c>
      <c r="T59" s="590">
        <v>45291</v>
      </c>
      <c r="U59" s="589" t="s">
        <v>2105</v>
      </c>
      <c r="V59" s="589"/>
      <c r="W59" s="589" t="s">
        <v>2106</v>
      </c>
      <c r="X59" s="589" t="s">
        <v>2221</v>
      </c>
      <c r="Y59" s="587">
        <f t="shared" ref="Y59:Y60" si="108">SUM(D59:G59)</f>
        <v>165</v>
      </c>
      <c r="Z59" s="591">
        <f t="shared" ref="Z59:Z60" si="109">SUM(H59:N59)</f>
        <v>242.4</v>
      </c>
      <c r="AA59" s="592">
        <f t="shared" ref="AA59:AA60" si="110">+IFERROR(IF(Z59/Y59&gt;=100%,100%,Z59/Y59),0)</f>
        <v>1</v>
      </c>
      <c r="AB59" s="588">
        <v>0.5</v>
      </c>
      <c r="AC59" s="588">
        <v>0.5</v>
      </c>
      <c r="AD59" s="588">
        <v>0.5</v>
      </c>
      <c r="AE59" s="588">
        <v>0.5</v>
      </c>
      <c r="AF59" s="588">
        <v>0.5</v>
      </c>
      <c r="AG59" s="593">
        <v>543229403</v>
      </c>
      <c r="AH59" s="593"/>
      <c r="AI59" s="593"/>
      <c r="AJ59" s="593">
        <v>9097127022</v>
      </c>
      <c r="AK59" s="593">
        <v>538776000</v>
      </c>
      <c r="AL59" s="652">
        <f t="shared" si="6"/>
        <v>0.99180198462121905</v>
      </c>
      <c r="AM59" s="653"/>
      <c r="AN59" s="653"/>
      <c r="AO59" s="654">
        <v>39800000</v>
      </c>
      <c r="AP59" s="655">
        <v>538776000</v>
      </c>
      <c r="AQ59" s="594">
        <f t="shared" si="7"/>
        <v>0.99180198462121905</v>
      </c>
      <c r="AR59" s="596">
        <f t="shared" ref="AR59:AR60" si="111">+AK59-AP59</f>
        <v>0</v>
      </c>
      <c r="AS59" s="589"/>
      <c r="AT59" s="589"/>
      <c r="AU59" s="589"/>
      <c r="AV59" s="589"/>
      <c r="AW59" s="589">
        <f t="shared" ref="AW59:AW60" si="112">AJ59-AO59</f>
        <v>9057327022</v>
      </c>
      <c r="AX59" s="589">
        <v>9057327022</v>
      </c>
      <c r="AY59" s="597">
        <f t="shared" si="70"/>
        <v>1</v>
      </c>
      <c r="AZ59" s="589"/>
      <c r="BA59" s="593">
        <f t="shared" si="104"/>
        <v>9635903022</v>
      </c>
      <c r="BB59" s="588" t="e">
        <f t="shared" si="10"/>
        <v>#DIV/0!</v>
      </c>
      <c r="BC59" s="593">
        <f t="shared" si="105"/>
        <v>9635903022</v>
      </c>
      <c r="BD59" s="588" t="e">
        <f t="shared" si="11"/>
        <v>#DIV/0!</v>
      </c>
      <c r="BE59" s="598"/>
      <c r="BF59" s="599"/>
      <c r="BG59" s="600" t="s">
        <v>557</v>
      </c>
      <c r="BH59" s="601"/>
      <c r="BI59" s="544"/>
    </row>
    <row r="60" spans="1:61" ht="50.1" customHeight="1" x14ac:dyDescent="0.25">
      <c r="A60" s="586" t="s">
        <v>2222</v>
      </c>
      <c r="B60" s="587" t="s">
        <v>2223</v>
      </c>
      <c r="C60" s="587" t="s">
        <v>2224</v>
      </c>
      <c r="D60" s="587">
        <v>50000</v>
      </c>
      <c r="E60" s="587">
        <v>50000</v>
      </c>
      <c r="F60" s="587">
        <v>50000</v>
      </c>
      <c r="G60" s="587">
        <v>50000</v>
      </c>
      <c r="H60" s="587">
        <v>34860</v>
      </c>
      <c r="I60" s="587">
        <v>63003</v>
      </c>
      <c r="J60" s="587">
        <v>89442</v>
      </c>
      <c r="K60" s="587">
        <v>83096</v>
      </c>
      <c r="L60" s="587"/>
      <c r="M60" s="587"/>
      <c r="N60" s="587"/>
      <c r="O60" s="588">
        <f t="shared" si="106"/>
        <v>0.69720000000000004</v>
      </c>
      <c r="P60" s="588">
        <f t="shared" si="106"/>
        <v>1</v>
      </c>
      <c r="Q60" s="588">
        <f t="shared" si="106"/>
        <v>1</v>
      </c>
      <c r="R60" s="588">
        <f t="shared" si="107"/>
        <v>1</v>
      </c>
      <c r="S60" s="589" t="s">
        <v>2482</v>
      </c>
      <c r="T60" s="590">
        <v>45291</v>
      </c>
      <c r="U60" s="589" t="s">
        <v>2105</v>
      </c>
      <c r="V60" s="589"/>
      <c r="W60" s="589" t="s">
        <v>2106</v>
      </c>
      <c r="X60" s="589" t="s">
        <v>2225</v>
      </c>
      <c r="Y60" s="587">
        <f t="shared" si="108"/>
        <v>200000</v>
      </c>
      <c r="Z60" s="591">
        <f t="shared" si="109"/>
        <v>270401</v>
      </c>
      <c r="AA60" s="592">
        <f t="shared" si="110"/>
        <v>1</v>
      </c>
      <c r="AB60" s="588">
        <v>0.5</v>
      </c>
      <c r="AC60" s="588">
        <v>0.5</v>
      </c>
      <c r="AD60" s="588">
        <v>0.5</v>
      </c>
      <c r="AE60" s="588">
        <v>0.5</v>
      </c>
      <c r="AF60" s="588">
        <v>0.5</v>
      </c>
      <c r="AG60" s="593">
        <v>94304883</v>
      </c>
      <c r="AH60" s="593"/>
      <c r="AI60" s="593"/>
      <c r="AJ60" s="593">
        <v>0</v>
      </c>
      <c r="AK60" s="593">
        <v>0</v>
      </c>
      <c r="AL60" s="594">
        <f t="shared" si="6"/>
        <v>0</v>
      </c>
      <c r="AM60" s="654"/>
      <c r="AN60" s="654"/>
      <c r="AO60" s="654">
        <v>0</v>
      </c>
      <c r="AP60" s="654">
        <v>0</v>
      </c>
      <c r="AQ60" s="594">
        <f t="shared" si="7"/>
        <v>0</v>
      </c>
      <c r="AR60" s="596">
        <f t="shared" si="111"/>
        <v>0</v>
      </c>
      <c r="AS60" s="589"/>
      <c r="AT60" s="589"/>
      <c r="AU60" s="589"/>
      <c r="AV60" s="589"/>
      <c r="AW60" s="589">
        <f t="shared" si="112"/>
        <v>0</v>
      </c>
      <c r="AX60" s="589"/>
      <c r="AY60" s="597" t="e">
        <f t="shared" si="70"/>
        <v>#DIV/0!</v>
      </c>
      <c r="AZ60" s="589"/>
      <c r="BA60" s="593">
        <f t="shared" si="104"/>
        <v>0</v>
      </c>
      <c r="BB60" s="588" t="e">
        <f t="shared" si="10"/>
        <v>#DIV/0!</v>
      </c>
      <c r="BC60" s="593">
        <f t="shared" si="105"/>
        <v>0</v>
      </c>
      <c r="BD60" s="588" t="e">
        <f t="shared" si="11"/>
        <v>#DIV/0!</v>
      </c>
      <c r="BE60" s="598"/>
      <c r="BF60" s="599"/>
      <c r="BG60" s="600" t="s">
        <v>557</v>
      </c>
      <c r="BH60" s="601"/>
      <c r="BI60" s="544"/>
    </row>
    <row r="61" spans="1:61" ht="76.5" x14ac:dyDescent="0.25">
      <c r="A61" s="572" t="s">
        <v>2226</v>
      </c>
      <c r="B61" s="573" t="s">
        <v>2119</v>
      </c>
      <c r="C61" s="573" t="s">
        <v>2119</v>
      </c>
      <c r="D61" s="574"/>
      <c r="E61" s="574"/>
      <c r="F61" s="574"/>
      <c r="G61" s="574"/>
      <c r="H61" s="574"/>
      <c r="I61" s="574"/>
      <c r="J61" s="574"/>
      <c r="K61" s="574"/>
      <c r="L61" s="574"/>
      <c r="M61" s="574"/>
      <c r="N61" s="574"/>
      <c r="O61" s="575">
        <f>+SUMPRODUCT(O62:O66,AC62:AC66)</f>
        <v>1</v>
      </c>
      <c r="P61" s="575">
        <f t="shared" ref="P61:R61" si="113">+SUMPRODUCT(P62:P66,AD62:AD66)</f>
        <v>1</v>
      </c>
      <c r="Q61" s="575">
        <f t="shared" si="113"/>
        <v>1</v>
      </c>
      <c r="R61" s="575">
        <f t="shared" si="113"/>
        <v>1</v>
      </c>
      <c r="S61" s="576"/>
      <c r="T61" s="576"/>
      <c r="U61" s="576"/>
      <c r="V61" s="576"/>
      <c r="W61" s="576"/>
      <c r="X61" s="576"/>
      <c r="Y61" s="574">
        <v>1</v>
      </c>
      <c r="Z61" s="574"/>
      <c r="AA61" s="575">
        <f>+SUMPRODUCT(AA62:AA66,AB62:AB66)</f>
        <v>1</v>
      </c>
      <c r="AB61" s="575">
        <v>0.25</v>
      </c>
      <c r="AC61" s="575">
        <v>0.25</v>
      </c>
      <c r="AD61" s="575">
        <v>0.25</v>
      </c>
      <c r="AE61" s="575">
        <v>0.25</v>
      </c>
      <c r="AF61" s="575">
        <v>0.25</v>
      </c>
      <c r="AG61" s="578">
        <f>SUM(AG62:AG66)</f>
        <v>699513668</v>
      </c>
      <c r="AH61" s="578">
        <v>473804973</v>
      </c>
      <c r="AI61" s="578">
        <v>543818712</v>
      </c>
      <c r="AJ61" s="578">
        <f t="shared" ref="AJ61:AK61" si="114">SUM(AJ62:AJ66)</f>
        <v>738475995</v>
      </c>
      <c r="AK61" s="578">
        <f t="shared" si="114"/>
        <v>699513668</v>
      </c>
      <c r="AL61" s="574">
        <f t="shared" si="6"/>
        <v>1</v>
      </c>
      <c r="AM61" s="579">
        <v>273133546</v>
      </c>
      <c r="AN61" s="579">
        <v>512275855</v>
      </c>
      <c r="AO61" s="579">
        <f t="shared" ref="AO61:AR61" si="115">SUM(AO62:AO66)</f>
        <v>618582500</v>
      </c>
      <c r="AP61" s="579">
        <f t="shared" si="115"/>
        <v>511130760</v>
      </c>
      <c r="AQ61" s="574">
        <f t="shared" si="7"/>
        <v>0.73069445728114069</v>
      </c>
      <c r="AR61" s="580">
        <f t="shared" si="115"/>
        <v>188382908</v>
      </c>
      <c r="AS61" s="580">
        <v>200671427</v>
      </c>
      <c r="AT61" s="580">
        <v>200671427</v>
      </c>
      <c r="AU61" s="580">
        <f>25425000+6117857</f>
        <v>31542857</v>
      </c>
      <c r="AV61" s="580">
        <v>31542857</v>
      </c>
      <c r="AW61" s="580">
        <f t="shared" ref="AW61:AX61" si="116">SUM(AW62:AW66)</f>
        <v>119893495</v>
      </c>
      <c r="AX61" s="580">
        <f t="shared" si="116"/>
        <v>119893494</v>
      </c>
      <c r="AY61" s="581">
        <f t="shared" si="70"/>
        <v>0.9999999916592639</v>
      </c>
      <c r="AZ61" s="576">
        <v>2548806584</v>
      </c>
      <c r="BA61" s="578">
        <f t="shared" si="104"/>
        <v>2455613348</v>
      </c>
      <c r="BB61" s="575">
        <f t="shared" si="10"/>
        <v>0.96343652100358823</v>
      </c>
      <c r="BC61" s="578">
        <f t="shared" si="105"/>
        <v>2267230439</v>
      </c>
      <c r="BD61" s="575">
        <f t="shared" si="11"/>
        <v>0.88952627995879341</v>
      </c>
      <c r="BE61" s="582"/>
      <c r="BF61" s="583" t="s">
        <v>1731</v>
      </c>
      <c r="BG61" s="584"/>
      <c r="BH61" s="585"/>
      <c r="BI61" s="544"/>
    </row>
    <row r="62" spans="1:61" ht="54.95" customHeight="1" x14ac:dyDescent="0.25">
      <c r="A62" s="602" t="s">
        <v>2227</v>
      </c>
      <c r="B62" s="587" t="s">
        <v>2228</v>
      </c>
      <c r="C62" s="587" t="s">
        <v>1068</v>
      </c>
      <c r="D62" s="594">
        <v>1</v>
      </c>
      <c r="E62" s="594">
        <v>1</v>
      </c>
      <c r="F62" s="594">
        <v>1</v>
      </c>
      <c r="G62" s="594">
        <v>1</v>
      </c>
      <c r="H62" s="594">
        <v>1</v>
      </c>
      <c r="I62" s="594">
        <v>1</v>
      </c>
      <c r="J62" s="594">
        <v>1</v>
      </c>
      <c r="K62" s="594">
        <v>1</v>
      </c>
      <c r="L62" s="594"/>
      <c r="M62" s="594"/>
      <c r="N62" s="594"/>
      <c r="O62" s="588">
        <f t="shared" ref="O62:Q66" si="117">+IFERROR(IF((H62+L62)/D62&gt;=100%,100%,(H62+L62)/D62),0)</f>
        <v>1</v>
      </c>
      <c r="P62" s="588">
        <f t="shared" si="117"/>
        <v>1</v>
      </c>
      <c r="Q62" s="588">
        <f t="shared" si="117"/>
        <v>1</v>
      </c>
      <c r="R62" s="588">
        <f t="shared" ref="R62:R66" si="118">+IFERROR(IF(K62/G62&gt;=100%,100%,K62/G62),0)</f>
        <v>1</v>
      </c>
      <c r="S62" s="589" t="s">
        <v>2229</v>
      </c>
      <c r="T62" s="590">
        <v>45291</v>
      </c>
      <c r="U62" s="589" t="s">
        <v>2100</v>
      </c>
      <c r="V62" s="589" t="s">
        <v>2101</v>
      </c>
      <c r="W62" s="589"/>
      <c r="X62" s="589"/>
      <c r="Y62" s="594">
        <f t="shared" ref="Y62:Y66" si="119">SUM(D62:G62)</f>
        <v>4</v>
      </c>
      <c r="Z62" s="594">
        <f t="shared" ref="Z62:Z66" si="120">SUM(H62:N62)</f>
        <v>4</v>
      </c>
      <c r="AA62" s="594">
        <f t="shared" ref="AA62:AA66" si="121">+IFERROR(IF(Z62/Y62&gt;=100%,100%,Z62/Y62),0)</f>
        <v>1</v>
      </c>
      <c r="AB62" s="588">
        <v>0.2</v>
      </c>
      <c r="AC62" s="588">
        <v>0.25</v>
      </c>
      <c r="AD62" s="588">
        <v>0.2</v>
      </c>
      <c r="AE62" s="588">
        <v>0.25</v>
      </c>
      <c r="AF62" s="588">
        <v>0.2</v>
      </c>
      <c r="AG62" s="593"/>
      <c r="AH62" s="593"/>
      <c r="AI62" s="593"/>
      <c r="AJ62" s="593"/>
      <c r="AK62" s="593"/>
      <c r="AL62" s="594" t="e">
        <f t="shared" si="6"/>
        <v>#DIV/0!</v>
      </c>
      <c r="AM62" s="595"/>
      <c r="AN62" s="595"/>
      <c r="AO62" s="595"/>
      <c r="AP62" s="595"/>
      <c r="AQ62" s="594" t="e">
        <f t="shared" si="7"/>
        <v>#DIV/0!</v>
      </c>
      <c r="AR62" s="596">
        <f t="shared" ref="AR62:AR66" si="122">+AK62-AP62</f>
        <v>0</v>
      </c>
      <c r="AS62" s="589"/>
      <c r="AT62" s="589"/>
      <c r="AU62" s="589"/>
      <c r="AV62" s="589"/>
      <c r="AW62" s="589">
        <f t="shared" ref="AW62:AW74" si="123">AJ62-AO62</f>
        <v>0</v>
      </c>
      <c r="AX62" s="589"/>
      <c r="AY62" s="597" t="e">
        <f t="shared" si="70"/>
        <v>#DIV/0!</v>
      </c>
      <c r="AZ62" s="589"/>
      <c r="BA62" s="593">
        <f t="shared" si="104"/>
        <v>0</v>
      </c>
      <c r="BB62" s="588" t="e">
        <f t="shared" si="10"/>
        <v>#DIV/0!</v>
      </c>
      <c r="BC62" s="593">
        <f t="shared" si="105"/>
        <v>0</v>
      </c>
      <c r="BD62" s="588" t="e">
        <f t="shared" si="11"/>
        <v>#DIV/0!</v>
      </c>
      <c r="BE62" s="598"/>
      <c r="BF62" s="599"/>
      <c r="BG62" s="600"/>
      <c r="BH62" s="601"/>
      <c r="BI62" s="544"/>
    </row>
    <row r="63" spans="1:61" ht="54.95" customHeight="1" x14ac:dyDescent="0.25">
      <c r="A63" s="604" t="s">
        <v>2230</v>
      </c>
      <c r="B63" s="587" t="s">
        <v>2115</v>
      </c>
      <c r="C63" s="587" t="s">
        <v>2098</v>
      </c>
      <c r="D63" s="587">
        <v>2</v>
      </c>
      <c r="E63" s="587">
        <v>2</v>
      </c>
      <c r="F63" s="587">
        <v>2</v>
      </c>
      <c r="G63" s="587">
        <v>2</v>
      </c>
      <c r="H63" s="587">
        <v>2</v>
      </c>
      <c r="I63" s="587">
        <v>2</v>
      </c>
      <c r="J63" s="587">
        <v>2</v>
      </c>
      <c r="K63" s="587">
        <v>2</v>
      </c>
      <c r="L63" s="587"/>
      <c r="M63" s="587"/>
      <c r="N63" s="587"/>
      <c r="O63" s="588">
        <f t="shared" si="117"/>
        <v>1</v>
      </c>
      <c r="P63" s="588">
        <f t="shared" si="117"/>
        <v>1</v>
      </c>
      <c r="Q63" s="588">
        <f t="shared" si="117"/>
        <v>1</v>
      </c>
      <c r="R63" s="588">
        <f t="shared" si="118"/>
        <v>1</v>
      </c>
      <c r="S63" s="589" t="s">
        <v>2231</v>
      </c>
      <c r="T63" s="590">
        <v>45291</v>
      </c>
      <c r="U63" s="589" t="s">
        <v>2105</v>
      </c>
      <c r="V63" s="589"/>
      <c r="W63" s="589" t="s">
        <v>2106</v>
      </c>
      <c r="X63" s="589" t="s">
        <v>2232</v>
      </c>
      <c r="Y63" s="587">
        <f t="shared" si="119"/>
        <v>8</v>
      </c>
      <c r="Z63" s="656">
        <f t="shared" si="120"/>
        <v>8</v>
      </c>
      <c r="AA63" s="657">
        <f t="shared" si="121"/>
        <v>1</v>
      </c>
      <c r="AB63" s="588">
        <v>0.2</v>
      </c>
      <c r="AC63" s="588">
        <v>0.25</v>
      </c>
      <c r="AD63" s="588">
        <v>0.2</v>
      </c>
      <c r="AE63" s="588">
        <v>0.25</v>
      </c>
      <c r="AF63" s="588">
        <v>0.2</v>
      </c>
      <c r="AG63" s="593">
        <v>699513668</v>
      </c>
      <c r="AH63" s="593"/>
      <c r="AI63" s="593"/>
      <c r="AJ63" s="593">
        <v>738475995</v>
      </c>
      <c r="AK63" s="593">
        <v>699513668</v>
      </c>
      <c r="AL63" s="594">
        <f t="shared" si="6"/>
        <v>1</v>
      </c>
      <c r="AM63" s="595"/>
      <c r="AN63" s="595"/>
      <c r="AO63" s="595">
        <v>618582500</v>
      </c>
      <c r="AP63" s="595">
        <v>511130760</v>
      </c>
      <c r="AQ63" s="594">
        <f t="shared" si="7"/>
        <v>0.73069445728114069</v>
      </c>
      <c r="AR63" s="596">
        <f t="shared" si="122"/>
        <v>188382908</v>
      </c>
      <c r="AS63" s="589"/>
      <c r="AT63" s="589"/>
      <c r="AU63" s="589"/>
      <c r="AV63" s="589"/>
      <c r="AW63" s="589">
        <f t="shared" si="123"/>
        <v>119893495</v>
      </c>
      <c r="AX63" s="589">
        <v>119893494</v>
      </c>
      <c r="AY63" s="597">
        <f t="shared" si="70"/>
        <v>0.9999999916592639</v>
      </c>
      <c r="AZ63" s="589"/>
      <c r="BA63" s="593">
        <f t="shared" si="104"/>
        <v>1437989663</v>
      </c>
      <c r="BB63" s="588" t="e">
        <f t="shared" si="10"/>
        <v>#DIV/0!</v>
      </c>
      <c r="BC63" s="593">
        <f t="shared" si="105"/>
        <v>1249606754</v>
      </c>
      <c r="BD63" s="588" t="e">
        <f t="shared" si="11"/>
        <v>#DIV/0!</v>
      </c>
      <c r="BE63" s="598"/>
      <c r="BF63" s="599"/>
      <c r="BG63" s="600"/>
      <c r="BH63" s="601"/>
      <c r="BI63" s="544"/>
    </row>
    <row r="64" spans="1:61" ht="54.95" customHeight="1" thickBot="1" x14ac:dyDescent="0.3">
      <c r="A64" s="586" t="s">
        <v>2233</v>
      </c>
      <c r="B64" s="587" t="s">
        <v>2234</v>
      </c>
      <c r="C64" s="587" t="s">
        <v>2098</v>
      </c>
      <c r="D64" s="603">
        <v>0</v>
      </c>
      <c r="E64" s="587">
        <v>1</v>
      </c>
      <c r="F64" s="587">
        <v>0</v>
      </c>
      <c r="G64" s="587">
        <v>1</v>
      </c>
      <c r="H64" s="587"/>
      <c r="I64" s="587">
        <v>1</v>
      </c>
      <c r="J64" s="587"/>
      <c r="K64" s="587">
        <v>1</v>
      </c>
      <c r="L64" s="587"/>
      <c r="M64" s="587"/>
      <c r="N64" s="587"/>
      <c r="O64" s="588">
        <f t="shared" si="117"/>
        <v>0</v>
      </c>
      <c r="P64" s="588">
        <f t="shared" si="117"/>
        <v>1</v>
      </c>
      <c r="Q64" s="588">
        <f t="shared" si="117"/>
        <v>0</v>
      </c>
      <c r="R64" s="588">
        <f t="shared" si="118"/>
        <v>1</v>
      </c>
      <c r="S64" s="589" t="s">
        <v>2235</v>
      </c>
      <c r="T64" s="590">
        <v>45291</v>
      </c>
      <c r="U64" s="589" t="s">
        <v>2159</v>
      </c>
      <c r="V64" s="589"/>
      <c r="W64" s="589"/>
      <c r="X64" s="589"/>
      <c r="Y64" s="587">
        <f t="shared" si="119"/>
        <v>2</v>
      </c>
      <c r="Z64" s="658">
        <f t="shared" si="120"/>
        <v>2</v>
      </c>
      <c r="AA64" s="659">
        <f t="shared" si="121"/>
        <v>1</v>
      </c>
      <c r="AB64" s="588">
        <v>0.2</v>
      </c>
      <c r="AC64" s="588">
        <v>0</v>
      </c>
      <c r="AD64" s="588">
        <v>0.2</v>
      </c>
      <c r="AE64" s="588">
        <v>0</v>
      </c>
      <c r="AF64" s="588">
        <v>0.2</v>
      </c>
      <c r="AG64" s="593"/>
      <c r="AH64" s="593"/>
      <c r="AI64" s="593"/>
      <c r="AJ64" s="593"/>
      <c r="AK64" s="593"/>
      <c r="AL64" s="594" t="e">
        <f t="shared" si="6"/>
        <v>#DIV/0!</v>
      </c>
      <c r="AM64" s="595"/>
      <c r="AN64" s="595"/>
      <c r="AO64" s="595"/>
      <c r="AP64" s="595"/>
      <c r="AQ64" s="594" t="e">
        <f t="shared" si="7"/>
        <v>#DIV/0!</v>
      </c>
      <c r="AR64" s="596">
        <f t="shared" si="122"/>
        <v>0</v>
      </c>
      <c r="AS64" s="589"/>
      <c r="AT64" s="589"/>
      <c r="AU64" s="589"/>
      <c r="AV64" s="589"/>
      <c r="AW64" s="589">
        <f t="shared" si="123"/>
        <v>0</v>
      </c>
      <c r="AX64" s="589"/>
      <c r="AY64" s="597" t="e">
        <f t="shared" si="70"/>
        <v>#DIV/0!</v>
      </c>
      <c r="AZ64" s="589"/>
      <c r="BA64" s="593">
        <f t="shared" si="104"/>
        <v>0</v>
      </c>
      <c r="BB64" s="588" t="e">
        <f t="shared" si="10"/>
        <v>#DIV/0!</v>
      </c>
      <c r="BC64" s="593">
        <f t="shared" si="105"/>
        <v>0</v>
      </c>
      <c r="BD64" s="588" t="e">
        <f t="shared" si="11"/>
        <v>#DIV/0!</v>
      </c>
      <c r="BE64" s="598"/>
      <c r="BF64" s="599"/>
      <c r="BG64" s="600" t="s">
        <v>557</v>
      </c>
      <c r="BH64" s="601"/>
      <c r="BI64" s="544"/>
    </row>
    <row r="65" spans="1:61" ht="60.75" customHeight="1" x14ac:dyDescent="0.25">
      <c r="A65" s="606" t="s">
        <v>2236</v>
      </c>
      <c r="B65" s="587" t="s">
        <v>2237</v>
      </c>
      <c r="C65" s="587" t="s">
        <v>1068</v>
      </c>
      <c r="D65" s="594">
        <v>1</v>
      </c>
      <c r="E65" s="594">
        <v>1</v>
      </c>
      <c r="F65" s="594">
        <v>1</v>
      </c>
      <c r="G65" s="594">
        <v>1</v>
      </c>
      <c r="H65" s="594">
        <v>1</v>
      </c>
      <c r="I65" s="594">
        <v>1</v>
      </c>
      <c r="J65" s="594">
        <v>1</v>
      </c>
      <c r="K65" s="594">
        <v>1</v>
      </c>
      <c r="L65" s="594"/>
      <c r="M65" s="594"/>
      <c r="N65" s="594"/>
      <c r="O65" s="588">
        <f t="shared" si="117"/>
        <v>1</v>
      </c>
      <c r="P65" s="588">
        <f t="shared" si="117"/>
        <v>1</v>
      </c>
      <c r="Q65" s="588">
        <f t="shared" si="117"/>
        <v>1</v>
      </c>
      <c r="R65" s="588">
        <f t="shared" si="118"/>
        <v>1</v>
      </c>
      <c r="S65" s="589" t="s">
        <v>2238</v>
      </c>
      <c r="T65" s="590">
        <v>45291</v>
      </c>
      <c r="U65" s="589" t="s">
        <v>2100</v>
      </c>
      <c r="V65" s="589" t="s">
        <v>2101</v>
      </c>
      <c r="W65" s="589"/>
      <c r="X65" s="589"/>
      <c r="Y65" s="594">
        <f t="shared" si="119"/>
        <v>4</v>
      </c>
      <c r="Z65" s="660">
        <f t="shared" si="120"/>
        <v>4</v>
      </c>
      <c r="AA65" s="661">
        <f t="shared" si="121"/>
        <v>1</v>
      </c>
      <c r="AB65" s="588">
        <v>0.2</v>
      </c>
      <c r="AC65" s="588">
        <v>0.25</v>
      </c>
      <c r="AD65" s="588">
        <v>0.2</v>
      </c>
      <c r="AE65" s="588">
        <v>0.25</v>
      </c>
      <c r="AF65" s="588">
        <v>0.2</v>
      </c>
      <c r="AG65" s="593"/>
      <c r="AH65" s="593"/>
      <c r="AI65" s="593"/>
      <c r="AJ65" s="593"/>
      <c r="AK65" s="593"/>
      <c r="AL65" s="594" t="e">
        <f t="shared" si="6"/>
        <v>#DIV/0!</v>
      </c>
      <c r="AM65" s="595"/>
      <c r="AN65" s="595"/>
      <c r="AO65" s="595"/>
      <c r="AP65" s="595"/>
      <c r="AQ65" s="594" t="e">
        <f t="shared" si="7"/>
        <v>#DIV/0!</v>
      </c>
      <c r="AR65" s="596">
        <f t="shared" si="122"/>
        <v>0</v>
      </c>
      <c r="AS65" s="589"/>
      <c r="AT65" s="589"/>
      <c r="AU65" s="589"/>
      <c r="AV65" s="589"/>
      <c r="AW65" s="589">
        <f t="shared" si="123"/>
        <v>0</v>
      </c>
      <c r="AX65" s="589"/>
      <c r="AY65" s="597" t="e">
        <f t="shared" si="70"/>
        <v>#DIV/0!</v>
      </c>
      <c r="AZ65" s="589"/>
      <c r="BA65" s="593">
        <f t="shared" si="104"/>
        <v>0</v>
      </c>
      <c r="BB65" s="588" t="e">
        <f t="shared" si="10"/>
        <v>#DIV/0!</v>
      </c>
      <c r="BC65" s="593">
        <f t="shared" si="105"/>
        <v>0</v>
      </c>
      <c r="BD65" s="588" t="e">
        <f t="shared" si="11"/>
        <v>#DIV/0!</v>
      </c>
      <c r="BE65" s="598"/>
      <c r="BF65" s="599"/>
      <c r="BG65" s="600" t="s">
        <v>480</v>
      </c>
      <c r="BH65" s="601"/>
      <c r="BI65" s="544"/>
    </row>
    <row r="66" spans="1:61" ht="63.75" customHeight="1" thickBot="1" x14ac:dyDescent="0.3">
      <c r="A66" s="586" t="s">
        <v>2239</v>
      </c>
      <c r="B66" s="587" t="s">
        <v>2240</v>
      </c>
      <c r="C66" s="587" t="s">
        <v>1068</v>
      </c>
      <c r="D66" s="594">
        <v>1</v>
      </c>
      <c r="E66" s="594">
        <v>1</v>
      </c>
      <c r="F66" s="594">
        <v>1</v>
      </c>
      <c r="G66" s="594">
        <v>1</v>
      </c>
      <c r="H66" s="594">
        <v>1</v>
      </c>
      <c r="I66" s="594">
        <v>1</v>
      </c>
      <c r="J66" s="594">
        <v>1</v>
      </c>
      <c r="K66" s="594">
        <v>1</v>
      </c>
      <c r="L66" s="594"/>
      <c r="M66" s="594"/>
      <c r="N66" s="594"/>
      <c r="O66" s="588">
        <f t="shared" si="117"/>
        <v>1</v>
      </c>
      <c r="P66" s="588">
        <f t="shared" si="117"/>
        <v>1</v>
      </c>
      <c r="Q66" s="588">
        <f t="shared" si="117"/>
        <v>1</v>
      </c>
      <c r="R66" s="588">
        <f t="shared" si="118"/>
        <v>1</v>
      </c>
      <c r="S66" s="589" t="s">
        <v>2241</v>
      </c>
      <c r="T66" s="590">
        <v>45291</v>
      </c>
      <c r="U66" s="589" t="s">
        <v>2100</v>
      </c>
      <c r="V66" s="589" t="s">
        <v>2101</v>
      </c>
      <c r="W66" s="589"/>
      <c r="X66" s="589"/>
      <c r="Y66" s="594">
        <f t="shared" si="119"/>
        <v>4</v>
      </c>
      <c r="Z66" s="614">
        <f t="shared" si="120"/>
        <v>4</v>
      </c>
      <c r="AA66" s="612">
        <f t="shared" si="121"/>
        <v>1</v>
      </c>
      <c r="AB66" s="588">
        <v>0.2</v>
      </c>
      <c r="AC66" s="588">
        <v>0.25</v>
      </c>
      <c r="AD66" s="588">
        <v>0.2</v>
      </c>
      <c r="AE66" s="588">
        <v>0.25</v>
      </c>
      <c r="AF66" s="588">
        <v>0.2</v>
      </c>
      <c r="AG66" s="593"/>
      <c r="AH66" s="593"/>
      <c r="AI66" s="593"/>
      <c r="AJ66" s="593"/>
      <c r="AK66" s="593"/>
      <c r="AL66" s="594" t="e">
        <f t="shared" si="6"/>
        <v>#DIV/0!</v>
      </c>
      <c r="AM66" s="595"/>
      <c r="AN66" s="595"/>
      <c r="AO66" s="595"/>
      <c r="AP66" s="595"/>
      <c r="AQ66" s="594" t="e">
        <f t="shared" si="7"/>
        <v>#DIV/0!</v>
      </c>
      <c r="AR66" s="596">
        <f t="shared" si="122"/>
        <v>0</v>
      </c>
      <c r="AS66" s="589"/>
      <c r="AT66" s="589"/>
      <c r="AU66" s="589"/>
      <c r="AV66" s="589"/>
      <c r="AW66" s="589">
        <f t="shared" si="123"/>
        <v>0</v>
      </c>
      <c r="AX66" s="589"/>
      <c r="AY66" s="597" t="e">
        <f t="shared" si="70"/>
        <v>#DIV/0!</v>
      </c>
      <c r="AZ66" s="589"/>
      <c r="BA66" s="593">
        <f t="shared" si="104"/>
        <v>0</v>
      </c>
      <c r="BB66" s="588" t="e">
        <f t="shared" si="10"/>
        <v>#DIV/0!</v>
      </c>
      <c r="BC66" s="593">
        <f t="shared" si="105"/>
        <v>0</v>
      </c>
      <c r="BD66" s="588" t="e">
        <f t="shared" si="11"/>
        <v>#DIV/0!</v>
      </c>
      <c r="BE66" s="598"/>
      <c r="BF66" s="599"/>
      <c r="BG66" s="600" t="s">
        <v>526</v>
      </c>
      <c r="BH66" s="601"/>
      <c r="BI66" s="544"/>
    </row>
    <row r="67" spans="1:61" ht="76.5" x14ac:dyDescent="0.25">
      <c r="A67" s="572" t="s">
        <v>2242</v>
      </c>
      <c r="B67" s="573" t="s">
        <v>2119</v>
      </c>
      <c r="C67" s="573" t="s">
        <v>2119</v>
      </c>
      <c r="D67" s="574"/>
      <c r="E67" s="574"/>
      <c r="F67" s="574"/>
      <c r="G67" s="574"/>
      <c r="H67" s="574"/>
      <c r="I67" s="574"/>
      <c r="J67" s="574"/>
      <c r="K67" s="574"/>
      <c r="L67" s="574"/>
      <c r="M67" s="574"/>
      <c r="N67" s="574"/>
      <c r="O67" s="575">
        <f>+SUMPRODUCT(O68:O69,AC68:AC69)</f>
        <v>1</v>
      </c>
      <c r="P67" s="575">
        <f t="shared" ref="P67:R67" si="124">+SUMPRODUCT(P68:P69,AD68:AD69)</f>
        <v>1</v>
      </c>
      <c r="Q67" s="575">
        <f t="shared" si="124"/>
        <v>1</v>
      </c>
      <c r="R67" s="575">
        <f t="shared" si="124"/>
        <v>1</v>
      </c>
      <c r="S67" s="576"/>
      <c r="T67" s="576"/>
      <c r="U67" s="576"/>
      <c r="V67" s="576"/>
      <c r="W67" s="576"/>
      <c r="X67" s="576"/>
      <c r="Y67" s="574">
        <v>1</v>
      </c>
      <c r="Z67" s="574"/>
      <c r="AA67" s="575">
        <f>+SUMPRODUCT(AA68:AA69,AB68:AB69)</f>
        <v>1</v>
      </c>
      <c r="AB67" s="575">
        <v>0.25</v>
      </c>
      <c r="AC67" s="575">
        <v>0.25</v>
      </c>
      <c r="AD67" s="575">
        <v>0.25</v>
      </c>
      <c r="AE67" s="575">
        <v>0.25</v>
      </c>
      <c r="AF67" s="575">
        <v>0.25</v>
      </c>
      <c r="AG67" s="578">
        <f>SUM(AG68:AG69)</f>
        <v>34449407782</v>
      </c>
      <c r="AH67" s="578">
        <v>1750000000</v>
      </c>
      <c r="AI67" s="578">
        <v>12625084506</v>
      </c>
      <c r="AJ67" s="578">
        <f t="shared" ref="AJ67:AK67" si="125">SUM(AJ68:AJ69)</f>
        <v>92239277970</v>
      </c>
      <c r="AK67" s="578">
        <f t="shared" si="125"/>
        <v>31226484860</v>
      </c>
      <c r="AL67" s="574">
        <f t="shared" si="6"/>
        <v>0.90644475102750544</v>
      </c>
      <c r="AM67" s="579">
        <v>1750000000</v>
      </c>
      <c r="AN67" s="579">
        <v>9167892899</v>
      </c>
      <c r="AO67" s="579">
        <f t="shared" ref="AO67:AR67" si="126">SUM(AO68:AO69)</f>
        <v>78920854093</v>
      </c>
      <c r="AP67" s="579">
        <f t="shared" si="126"/>
        <v>19168988452</v>
      </c>
      <c r="AQ67" s="574">
        <f t="shared" si="7"/>
        <v>0.55643883846432618</v>
      </c>
      <c r="AR67" s="580">
        <f t="shared" si="126"/>
        <v>12057496408</v>
      </c>
      <c r="AS67" s="580">
        <v>8727678226</v>
      </c>
      <c r="AT67" s="580">
        <v>8727564490</v>
      </c>
      <c r="AU67" s="580">
        <v>3457191607</v>
      </c>
      <c r="AV67" s="580">
        <v>3457191607</v>
      </c>
      <c r="AW67" s="580">
        <f t="shared" ref="AW67:AX67" si="127">SUM(AW68:AW69)</f>
        <v>13318423877</v>
      </c>
      <c r="AX67" s="580">
        <f t="shared" si="127"/>
        <v>6426058530</v>
      </c>
      <c r="AY67" s="581">
        <f t="shared" si="70"/>
        <v>0.48249391890112164</v>
      </c>
      <c r="AZ67" s="576">
        <v>133425900157.10001</v>
      </c>
      <c r="BA67" s="578">
        <f t="shared" si="104"/>
        <v>137840847336</v>
      </c>
      <c r="BB67" s="575">
        <f t="shared" si="10"/>
        <v>1.0330891316730986</v>
      </c>
      <c r="BC67" s="578">
        <f t="shared" si="105"/>
        <v>127618550071</v>
      </c>
      <c r="BD67" s="575">
        <f t="shared" si="11"/>
        <v>0.95647509157320842</v>
      </c>
      <c r="BE67" s="582"/>
      <c r="BF67" s="583" t="s">
        <v>1731</v>
      </c>
      <c r="BG67" s="584"/>
      <c r="BH67" s="585"/>
      <c r="BI67" s="544"/>
    </row>
    <row r="68" spans="1:61" ht="50.1" customHeight="1" x14ac:dyDescent="0.25">
      <c r="A68" s="604" t="s">
        <v>2243</v>
      </c>
      <c r="B68" s="587" t="s">
        <v>2244</v>
      </c>
      <c r="C68" s="587" t="s">
        <v>2098</v>
      </c>
      <c r="D68" s="587">
        <v>5</v>
      </c>
      <c r="E68" s="587">
        <v>3</v>
      </c>
      <c r="F68" s="587">
        <v>2</v>
      </c>
      <c r="G68" s="587">
        <v>2</v>
      </c>
      <c r="H68" s="587">
        <v>5</v>
      </c>
      <c r="I68" s="587">
        <v>5</v>
      </c>
      <c r="J68" s="587">
        <v>2</v>
      </c>
      <c r="K68" s="587">
        <v>2</v>
      </c>
      <c r="L68" s="587"/>
      <c r="M68" s="587"/>
      <c r="N68" s="587"/>
      <c r="O68" s="588">
        <f t="shared" ref="O68:Q69" si="128">+IFERROR(IF((H68+L68)/D68&gt;=100%,100%,(H68+L68)/D68),0)</f>
        <v>1</v>
      </c>
      <c r="P68" s="588">
        <f t="shared" si="128"/>
        <v>1</v>
      </c>
      <c r="Q68" s="588">
        <f t="shared" si="128"/>
        <v>1</v>
      </c>
      <c r="R68" s="588">
        <f t="shared" ref="R68:R69" si="129">+IFERROR(IF(K68/G68&gt;=100%,100%,K68/G68),0)</f>
        <v>1</v>
      </c>
      <c r="S68" s="589" t="s">
        <v>2245</v>
      </c>
      <c r="T68" s="590">
        <v>45291</v>
      </c>
      <c r="U68" s="589" t="s">
        <v>2105</v>
      </c>
      <c r="V68" s="589"/>
      <c r="W68" s="589" t="s">
        <v>2106</v>
      </c>
      <c r="X68" s="589" t="s">
        <v>2246</v>
      </c>
      <c r="Y68" s="587">
        <f t="shared" ref="Y68:Y69" si="130">SUM(D68:G68)</f>
        <v>12</v>
      </c>
      <c r="Z68" s="591">
        <f t="shared" ref="Z68:Z69" si="131">SUM(H68:N68)</f>
        <v>14</v>
      </c>
      <c r="AA68" s="592">
        <f t="shared" ref="AA68:AA69" si="132">+IFERROR(IF(Z68/Y68&gt;=100%,100%,Z68/Y68),0)</f>
        <v>1</v>
      </c>
      <c r="AB68" s="588">
        <v>0.5</v>
      </c>
      <c r="AC68" s="588">
        <v>0.5</v>
      </c>
      <c r="AD68" s="588">
        <v>0.5</v>
      </c>
      <c r="AE68" s="588">
        <v>0.5</v>
      </c>
      <c r="AF68" s="588">
        <v>0.5</v>
      </c>
      <c r="AG68" s="593">
        <v>32814039072</v>
      </c>
      <c r="AH68" s="593"/>
      <c r="AI68" s="593"/>
      <c r="AJ68" s="593">
        <v>91841371150</v>
      </c>
      <c r="AK68" s="593">
        <v>29686035539</v>
      </c>
      <c r="AL68" s="594">
        <f t="shared" si="6"/>
        <v>0.90467483974963925</v>
      </c>
      <c r="AM68" s="595"/>
      <c r="AN68" s="595"/>
      <c r="AO68" s="595">
        <v>78576336929</v>
      </c>
      <c r="AP68" s="595">
        <v>17794033975</v>
      </c>
      <c r="AQ68" s="594">
        <f t="shared" si="7"/>
        <v>0.54226893360968564</v>
      </c>
      <c r="AR68" s="596">
        <f>+AK68-AP68</f>
        <v>11892001564</v>
      </c>
      <c r="AS68" s="589"/>
      <c r="AT68" s="589"/>
      <c r="AU68" s="589"/>
      <c r="AV68" s="589"/>
      <c r="AW68" s="732">
        <f t="shared" si="123"/>
        <v>13265034221</v>
      </c>
      <c r="AX68" s="732">
        <v>6372668874</v>
      </c>
      <c r="AY68" s="597">
        <f t="shared" si="70"/>
        <v>0.48041103911449912</v>
      </c>
      <c r="AZ68" s="589"/>
      <c r="BA68" s="593">
        <f t="shared" si="104"/>
        <v>121527406689</v>
      </c>
      <c r="BB68" s="588" t="e">
        <f t="shared" si="10"/>
        <v>#DIV/0!</v>
      </c>
      <c r="BC68" s="593">
        <f t="shared" si="105"/>
        <v>102743039778</v>
      </c>
      <c r="BD68" s="588" t="e">
        <f t="shared" si="11"/>
        <v>#DIV/0!</v>
      </c>
      <c r="BE68" s="598"/>
      <c r="BF68" s="599"/>
      <c r="BG68" s="600"/>
      <c r="BH68" s="601"/>
      <c r="BI68" s="544"/>
    </row>
    <row r="69" spans="1:61" ht="50.1" customHeight="1" x14ac:dyDescent="0.25">
      <c r="A69" s="586" t="s">
        <v>2247</v>
      </c>
      <c r="B69" s="627" t="s">
        <v>2248</v>
      </c>
      <c r="C69" s="587" t="s">
        <v>2098</v>
      </c>
      <c r="D69" s="627">
        <v>1</v>
      </c>
      <c r="E69" s="627">
        <v>1</v>
      </c>
      <c r="F69" s="627">
        <v>1</v>
      </c>
      <c r="G69" s="627">
        <v>1</v>
      </c>
      <c r="H69" s="627">
        <v>1</v>
      </c>
      <c r="I69" s="627">
        <v>1</v>
      </c>
      <c r="J69" s="627">
        <v>1</v>
      </c>
      <c r="K69" s="627">
        <v>1</v>
      </c>
      <c r="L69" s="627"/>
      <c r="M69" s="627"/>
      <c r="N69" s="627"/>
      <c r="O69" s="588">
        <f t="shared" si="128"/>
        <v>1</v>
      </c>
      <c r="P69" s="588">
        <f t="shared" si="128"/>
        <v>1</v>
      </c>
      <c r="Q69" s="588">
        <f t="shared" si="128"/>
        <v>1</v>
      </c>
      <c r="R69" s="588">
        <f t="shared" si="129"/>
        <v>1</v>
      </c>
      <c r="S69" s="629" t="s">
        <v>2249</v>
      </c>
      <c r="T69" s="590">
        <v>45291</v>
      </c>
      <c r="U69" s="629" t="s">
        <v>2105</v>
      </c>
      <c r="V69" s="629"/>
      <c r="W69" s="629" t="s">
        <v>2106</v>
      </c>
      <c r="X69" s="629" t="s">
        <v>2250</v>
      </c>
      <c r="Y69" s="627">
        <f t="shared" si="130"/>
        <v>4</v>
      </c>
      <c r="Z69" s="658">
        <f t="shared" si="131"/>
        <v>4</v>
      </c>
      <c r="AA69" s="659">
        <f t="shared" si="132"/>
        <v>1</v>
      </c>
      <c r="AB69" s="630">
        <v>0.5</v>
      </c>
      <c r="AC69" s="630">
        <v>0.5</v>
      </c>
      <c r="AD69" s="630">
        <v>0.5</v>
      </c>
      <c r="AE69" s="630">
        <v>0.5</v>
      </c>
      <c r="AF69" s="630">
        <v>0.5</v>
      </c>
      <c r="AG69" s="631">
        <v>1635368710</v>
      </c>
      <c r="AH69" s="631"/>
      <c r="AI69" s="631"/>
      <c r="AJ69" s="631">
        <v>397906820</v>
      </c>
      <c r="AK69" s="631">
        <v>1540449321</v>
      </c>
      <c r="AL69" s="628">
        <f t="shared" si="6"/>
        <v>0.94195841682699188</v>
      </c>
      <c r="AM69" s="654"/>
      <c r="AN69" s="654"/>
      <c r="AO69" s="654">
        <v>344517164</v>
      </c>
      <c r="AP69" s="654">
        <v>1374954477</v>
      </c>
      <c r="AQ69" s="628">
        <f t="shared" si="7"/>
        <v>0.84076114982045858</v>
      </c>
      <c r="AR69" s="596">
        <f t="shared" ref="AR69" si="133">+AK69-AP69</f>
        <v>165494844</v>
      </c>
      <c r="AS69" s="629"/>
      <c r="AT69" s="629"/>
      <c r="AU69" s="629"/>
      <c r="AV69" s="629"/>
      <c r="AW69" s="733">
        <f t="shared" si="123"/>
        <v>53389656</v>
      </c>
      <c r="AX69" s="733">
        <v>53389656</v>
      </c>
      <c r="AY69" s="662">
        <f t="shared" si="70"/>
        <v>1</v>
      </c>
      <c r="AZ69" s="629"/>
      <c r="BA69" s="631">
        <f t="shared" si="104"/>
        <v>1938356141</v>
      </c>
      <c r="BB69" s="630" t="e">
        <f t="shared" si="10"/>
        <v>#DIV/0!</v>
      </c>
      <c r="BC69" s="631">
        <f t="shared" si="105"/>
        <v>1772861297</v>
      </c>
      <c r="BD69" s="630" t="e">
        <f t="shared" si="11"/>
        <v>#DIV/0!</v>
      </c>
      <c r="BE69" s="663"/>
      <c r="BF69" s="599"/>
      <c r="BG69" s="600"/>
      <c r="BH69" s="601"/>
      <c r="BI69" s="544"/>
    </row>
    <row r="70" spans="1:61" ht="76.5" x14ac:dyDescent="0.25">
      <c r="A70" s="572" t="s">
        <v>2251</v>
      </c>
      <c r="B70" s="573" t="s">
        <v>2119</v>
      </c>
      <c r="C70" s="573" t="s">
        <v>2119</v>
      </c>
      <c r="D70" s="574"/>
      <c r="E70" s="574"/>
      <c r="F70" s="574"/>
      <c r="G70" s="574"/>
      <c r="H70" s="574"/>
      <c r="I70" s="574"/>
      <c r="J70" s="574"/>
      <c r="K70" s="574"/>
      <c r="L70" s="574"/>
      <c r="M70" s="574"/>
      <c r="N70" s="574"/>
      <c r="O70" s="575">
        <f>+SUMPRODUCT(O71:O74,AC71:AC74)</f>
        <v>1</v>
      </c>
      <c r="P70" s="575">
        <f t="shared" ref="P70:R70" si="134">+SUMPRODUCT(P71:P74,AD71:AD74)</f>
        <v>1</v>
      </c>
      <c r="Q70" s="575">
        <f t="shared" si="134"/>
        <v>1</v>
      </c>
      <c r="R70" s="575">
        <f t="shared" si="134"/>
        <v>0.67</v>
      </c>
      <c r="S70" s="576"/>
      <c r="T70" s="576"/>
      <c r="U70" s="576"/>
      <c r="V70" s="576"/>
      <c r="W70" s="576"/>
      <c r="X70" s="576"/>
      <c r="Y70" s="574">
        <v>1</v>
      </c>
      <c r="Z70" s="574"/>
      <c r="AA70" s="575">
        <f>+SUMPRODUCT(AA71:AA74,AB71:AB74)</f>
        <v>0.75</v>
      </c>
      <c r="AB70" s="575">
        <v>0.25</v>
      </c>
      <c r="AC70" s="575">
        <v>0.25</v>
      </c>
      <c r="AD70" s="575">
        <v>0.25</v>
      </c>
      <c r="AE70" s="575">
        <v>0.25</v>
      </c>
      <c r="AF70" s="575">
        <v>0.25</v>
      </c>
      <c r="AG70" s="578">
        <f>SUM(AG71:AG74)</f>
        <v>0</v>
      </c>
      <c r="AH70" s="578">
        <v>15000000</v>
      </c>
      <c r="AI70" s="578">
        <v>21000000</v>
      </c>
      <c r="AJ70" s="578">
        <f t="shared" ref="AJ70:AK70" si="135">SUM(AJ71:AJ74)</f>
        <v>0</v>
      </c>
      <c r="AK70" s="578">
        <f t="shared" si="135"/>
        <v>0</v>
      </c>
      <c r="AL70" s="574" t="e">
        <f t="shared" si="6"/>
        <v>#DIV/0!</v>
      </c>
      <c r="AM70" s="579">
        <v>15000000</v>
      </c>
      <c r="AN70" s="578">
        <v>21000000</v>
      </c>
      <c r="AO70" s="579">
        <f t="shared" ref="AO70:AR70" si="136">SUM(AO71:AO74)</f>
        <v>0</v>
      </c>
      <c r="AP70" s="579">
        <f t="shared" si="136"/>
        <v>0</v>
      </c>
      <c r="AQ70" s="574" t="e">
        <f t="shared" si="7"/>
        <v>#DIV/0!</v>
      </c>
      <c r="AR70" s="580">
        <f t="shared" si="136"/>
        <v>0</v>
      </c>
      <c r="AS70" s="664">
        <v>0</v>
      </c>
      <c r="AT70" s="664">
        <v>0</v>
      </c>
      <c r="AU70" s="664">
        <v>0</v>
      </c>
      <c r="AV70" s="664">
        <v>0</v>
      </c>
      <c r="AW70" s="664">
        <f t="shared" ref="AW70:AX70" si="137">SUM(AW71:AW74)</f>
        <v>0</v>
      </c>
      <c r="AX70" s="664">
        <f t="shared" si="137"/>
        <v>0</v>
      </c>
      <c r="AY70" s="581" t="e">
        <f t="shared" si="70"/>
        <v>#DIV/0!</v>
      </c>
      <c r="AZ70" s="576">
        <v>318669810</v>
      </c>
      <c r="BA70" s="578">
        <f t="shared" si="104"/>
        <v>36000000</v>
      </c>
      <c r="BB70" s="575">
        <f t="shared" si="10"/>
        <v>0.11296959696307599</v>
      </c>
      <c r="BC70" s="578">
        <f t="shared" si="105"/>
        <v>36000000</v>
      </c>
      <c r="BD70" s="575">
        <f t="shared" si="11"/>
        <v>0.11296959696307599</v>
      </c>
      <c r="BE70" s="582"/>
      <c r="BF70" s="583" t="s">
        <v>1731</v>
      </c>
      <c r="BG70" s="584"/>
      <c r="BH70" s="585"/>
      <c r="BI70" s="544"/>
    </row>
    <row r="71" spans="1:61" ht="50.1" customHeight="1" x14ac:dyDescent="0.25">
      <c r="A71" s="586" t="s">
        <v>2252</v>
      </c>
      <c r="B71" s="627" t="s">
        <v>2115</v>
      </c>
      <c r="C71" s="587" t="s">
        <v>2098</v>
      </c>
      <c r="D71" s="627">
        <v>1</v>
      </c>
      <c r="E71" s="627">
        <v>1</v>
      </c>
      <c r="F71" s="627">
        <v>1</v>
      </c>
      <c r="G71" s="627">
        <v>1</v>
      </c>
      <c r="H71" s="627">
        <v>1</v>
      </c>
      <c r="I71" s="627">
        <v>1</v>
      </c>
      <c r="J71" s="627">
        <v>1</v>
      </c>
      <c r="K71" s="627">
        <v>1</v>
      </c>
      <c r="L71" s="627"/>
      <c r="M71" s="627"/>
      <c r="N71" s="627"/>
      <c r="O71" s="588">
        <f t="shared" ref="O71:Q74" si="138">+IFERROR(IF((H71+L71)/D71&gt;=100%,100%,(H71+L71)/D71),0)</f>
        <v>1</v>
      </c>
      <c r="P71" s="588">
        <f t="shared" si="138"/>
        <v>1</v>
      </c>
      <c r="Q71" s="588">
        <f t="shared" si="138"/>
        <v>1</v>
      </c>
      <c r="R71" s="588">
        <f t="shared" ref="R71:R74" si="139">+IFERROR(IF(K71/G71&gt;=100%,100%,K71/G71),0)</f>
        <v>1</v>
      </c>
      <c r="S71" s="629" t="s">
        <v>2253</v>
      </c>
      <c r="T71" s="590">
        <v>45291</v>
      </c>
      <c r="U71" s="629" t="s">
        <v>2100</v>
      </c>
      <c r="V71" s="629" t="s">
        <v>2101</v>
      </c>
      <c r="W71" s="629"/>
      <c r="X71" s="629"/>
      <c r="Y71" s="627">
        <f t="shared" ref="Y71:Y74" si="140">SUM(D71:G71)</f>
        <v>4</v>
      </c>
      <c r="Z71" s="658">
        <f t="shared" ref="Z71:Z74" si="141">SUM(H71:N71)</f>
        <v>4</v>
      </c>
      <c r="AA71" s="659">
        <f t="shared" ref="AA71:AA74" si="142">+IFERROR(IF(Z71/Y71&gt;=100%,100%,Z71/Y71),0)</f>
        <v>1</v>
      </c>
      <c r="AB71" s="630">
        <v>0.25</v>
      </c>
      <c r="AC71" s="630">
        <v>1</v>
      </c>
      <c r="AD71" s="630">
        <v>0.5</v>
      </c>
      <c r="AE71" s="630">
        <v>0.5</v>
      </c>
      <c r="AF71" s="630">
        <v>0.34</v>
      </c>
      <c r="AG71" s="631"/>
      <c r="AH71" s="631"/>
      <c r="AI71" s="631"/>
      <c r="AJ71" s="631"/>
      <c r="AK71" s="631"/>
      <c r="AL71" s="628" t="e">
        <f t="shared" si="6"/>
        <v>#DIV/0!</v>
      </c>
      <c r="AM71" s="654"/>
      <c r="AN71" s="654"/>
      <c r="AO71" s="654"/>
      <c r="AP71" s="654"/>
      <c r="AQ71" s="628" t="e">
        <f t="shared" si="7"/>
        <v>#DIV/0!</v>
      </c>
      <c r="AR71" s="596">
        <f t="shared" ref="AR71:AR74" si="143">+AK71-AP71</f>
        <v>0</v>
      </c>
      <c r="AS71" s="629"/>
      <c r="AT71" s="629"/>
      <c r="AU71" s="629"/>
      <c r="AV71" s="629"/>
      <c r="AW71" s="629">
        <f t="shared" si="123"/>
        <v>0</v>
      </c>
      <c r="AX71" s="629"/>
      <c r="AY71" s="662" t="e">
        <f t="shared" si="70"/>
        <v>#DIV/0!</v>
      </c>
      <c r="AZ71" s="629"/>
      <c r="BA71" s="631">
        <f t="shared" si="104"/>
        <v>0</v>
      </c>
      <c r="BB71" s="630" t="e">
        <f t="shared" si="10"/>
        <v>#DIV/0!</v>
      </c>
      <c r="BC71" s="631">
        <f t="shared" si="105"/>
        <v>0</v>
      </c>
      <c r="BD71" s="630" t="e">
        <f t="shared" si="11"/>
        <v>#DIV/0!</v>
      </c>
      <c r="BE71" s="663"/>
      <c r="BF71" s="599"/>
      <c r="BG71" s="600" t="s">
        <v>449</v>
      </c>
      <c r="BH71" s="601"/>
      <c r="BI71" s="544"/>
    </row>
    <row r="72" spans="1:61" ht="50.1" customHeight="1" x14ac:dyDescent="0.25">
      <c r="A72" s="586" t="s">
        <v>2254</v>
      </c>
      <c r="B72" s="587" t="s">
        <v>2115</v>
      </c>
      <c r="C72" s="587" t="s">
        <v>2098</v>
      </c>
      <c r="D72" s="603">
        <v>0</v>
      </c>
      <c r="E72" s="603">
        <v>0</v>
      </c>
      <c r="F72" s="627">
        <v>1</v>
      </c>
      <c r="G72" s="627">
        <v>1</v>
      </c>
      <c r="H72" s="627"/>
      <c r="I72" s="627"/>
      <c r="J72" s="627">
        <v>1</v>
      </c>
      <c r="K72" s="627">
        <v>1</v>
      </c>
      <c r="L72" s="587"/>
      <c r="M72" s="587"/>
      <c r="N72" s="587"/>
      <c r="O72" s="588">
        <f t="shared" si="138"/>
        <v>0</v>
      </c>
      <c r="P72" s="588">
        <f t="shared" si="138"/>
        <v>0</v>
      </c>
      <c r="Q72" s="588">
        <f t="shared" si="138"/>
        <v>1</v>
      </c>
      <c r="R72" s="588">
        <f t="shared" si="139"/>
        <v>1</v>
      </c>
      <c r="S72" s="589" t="s">
        <v>2255</v>
      </c>
      <c r="T72" s="590">
        <v>45291</v>
      </c>
      <c r="U72" s="589" t="s">
        <v>2100</v>
      </c>
      <c r="V72" s="589" t="s">
        <v>2101</v>
      </c>
      <c r="W72" s="589"/>
      <c r="X72" s="589"/>
      <c r="Y72" s="587">
        <f t="shared" si="140"/>
        <v>2</v>
      </c>
      <c r="Z72" s="591">
        <f t="shared" si="141"/>
        <v>2</v>
      </c>
      <c r="AA72" s="592">
        <f t="shared" si="142"/>
        <v>1</v>
      </c>
      <c r="AB72" s="588">
        <v>0.25</v>
      </c>
      <c r="AC72" s="588">
        <v>0</v>
      </c>
      <c r="AD72" s="588">
        <v>0</v>
      </c>
      <c r="AE72" s="588">
        <v>0.5</v>
      </c>
      <c r="AF72" s="588">
        <v>0.33</v>
      </c>
      <c r="AG72" s="593"/>
      <c r="AH72" s="593"/>
      <c r="AI72" s="593"/>
      <c r="AJ72" s="593"/>
      <c r="AK72" s="593"/>
      <c r="AL72" s="594" t="e">
        <f t="shared" si="6"/>
        <v>#DIV/0!</v>
      </c>
      <c r="AM72" s="595"/>
      <c r="AN72" s="595"/>
      <c r="AO72" s="595"/>
      <c r="AP72" s="595"/>
      <c r="AQ72" s="594" t="e">
        <f t="shared" si="7"/>
        <v>#DIV/0!</v>
      </c>
      <c r="AR72" s="596">
        <f t="shared" si="143"/>
        <v>0</v>
      </c>
      <c r="AS72" s="589"/>
      <c r="AT72" s="589"/>
      <c r="AU72" s="589"/>
      <c r="AV72" s="589"/>
      <c r="AW72" s="589">
        <f t="shared" si="123"/>
        <v>0</v>
      </c>
      <c r="AX72" s="589"/>
      <c r="AY72" s="597" t="e">
        <f t="shared" ref="AY72:AY103" si="144">+AX72/AW72</f>
        <v>#DIV/0!</v>
      </c>
      <c r="AZ72" s="589"/>
      <c r="BA72" s="593">
        <f t="shared" si="104"/>
        <v>0</v>
      </c>
      <c r="BB72" s="588" t="e">
        <f t="shared" si="10"/>
        <v>#DIV/0!</v>
      </c>
      <c r="BC72" s="593">
        <f t="shared" si="105"/>
        <v>0</v>
      </c>
      <c r="BD72" s="588" t="e">
        <f t="shared" si="11"/>
        <v>#DIV/0!</v>
      </c>
      <c r="BE72" s="598"/>
      <c r="BF72" s="599"/>
      <c r="BG72" s="600" t="s">
        <v>449</v>
      </c>
      <c r="BH72" s="601"/>
      <c r="BI72" s="544"/>
    </row>
    <row r="73" spans="1:61" ht="50.1" customHeight="1" x14ac:dyDescent="0.25">
      <c r="A73" s="586" t="s">
        <v>2256</v>
      </c>
      <c r="B73" s="587" t="s">
        <v>2257</v>
      </c>
      <c r="C73" s="587" t="s">
        <v>2098</v>
      </c>
      <c r="D73" s="603">
        <v>0</v>
      </c>
      <c r="E73" s="627">
        <v>1</v>
      </c>
      <c r="F73" s="627">
        <v>0</v>
      </c>
      <c r="G73" s="627">
        <v>0</v>
      </c>
      <c r="H73" s="627"/>
      <c r="I73" s="627">
        <v>1</v>
      </c>
      <c r="J73" s="627"/>
      <c r="K73" s="627"/>
      <c r="L73" s="587"/>
      <c r="M73" s="587"/>
      <c r="N73" s="587"/>
      <c r="O73" s="588">
        <f t="shared" si="138"/>
        <v>0</v>
      </c>
      <c r="P73" s="588">
        <f t="shared" si="138"/>
        <v>1</v>
      </c>
      <c r="Q73" s="588">
        <f t="shared" si="138"/>
        <v>0</v>
      </c>
      <c r="R73" s="588">
        <f t="shared" si="139"/>
        <v>0</v>
      </c>
      <c r="S73" s="589"/>
      <c r="T73" s="590">
        <v>45291</v>
      </c>
      <c r="U73" s="589" t="s">
        <v>2159</v>
      </c>
      <c r="V73" s="589"/>
      <c r="W73" s="589"/>
      <c r="X73" s="589"/>
      <c r="Y73" s="587">
        <f t="shared" si="140"/>
        <v>1</v>
      </c>
      <c r="Z73" s="591">
        <f t="shared" si="141"/>
        <v>1</v>
      </c>
      <c r="AA73" s="592">
        <f t="shared" si="142"/>
        <v>1</v>
      </c>
      <c r="AB73" s="588">
        <v>0.25</v>
      </c>
      <c r="AC73" s="588">
        <v>0</v>
      </c>
      <c r="AD73" s="588">
        <v>0.5</v>
      </c>
      <c r="AE73" s="588">
        <v>0</v>
      </c>
      <c r="AF73" s="588">
        <v>0</v>
      </c>
      <c r="AG73" s="593"/>
      <c r="AH73" s="593"/>
      <c r="AI73" s="593"/>
      <c r="AJ73" s="593"/>
      <c r="AK73" s="593"/>
      <c r="AL73" s="594" t="e">
        <f t="shared" ref="AL73:AL136" si="145">AK73/AG73</f>
        <v>#DIV/0!</v>
      </c>
      <c r="AM73" s="595"/>
      <c r="AN73" s="595"/>
      <c r="AO73" s="595"/>
      <c r="AP73" s="595"/>
      <c r="AQ73" s="594" t="e">
        <f t="shared" ref="AQ73:AQ136" si="146">+AP73/AG73</f>
        <v>#DIV/0!</v>
      </c>
      <c r="AR73" s="596">
        <f t="shared" si="143"/>
        <v>0</v>
      </c>
      <c r="AS73" s="589"/>
      <c r="AT73" s="589"/>
      <c r="AU73" s="589"/>
      <c r="AV73" s="589"/>
      <c r="AW73" s="589">
        <f t="shared" si="123"/>
        <v>0</v>
      </c>
      <c r="AX73" s="589"/>
      <c r="AY73" s="597" t="e">
        <f t="shared" si="144"/>
        <v>#DIV/0!</v>
      </c>
      <c r="AZ73" s="589"/>
      <c r="BA73" s="593">
        <f t="shared" si="104"/>
        <v>0</v>
      </c>
      <c r="BB73" s="588" t="e">
        <f t="shared" ref="BB73:BB136" si="147">BA73/AZ73</f>
        <v>#DIV/0!</v>
      </c>
      <c r="BC73" s="593">
        <f t="shared" si="105"/>
        <v>0</v>
      </c>
      <c r="BD73" s="588" t="e">
        <f t="shared" ref="BD73:BD136" si="148">BC73/AZ73</f>
        <v>#DIV/0!</v>
      </c>
      <c r="BE73" s="598"/>
      <c r="BF73" s="599"/>
      <c r="BG73" s="600" t="s">
        <v>348</v>
      </c>
      <c r="BH73" s="601"/>
      <c r="BI73" s="544"/>
    </row>
    <row r="74" spans="1:61" ht="50.1" customHeight="1" thickBot="1" x14ac:dyDescent="0.3">
      <c r="A74" s="641" t="s">
        <v>2258</v>
      </c>
      <c r="B74" s="608" t="s">
        <v>2259</v>
      </c>
      <c r="C74" s="587" t="s">
        <v>2098</v>
      </c>
      <c r="D74" s="603">
        <v>0</v>
      </c>
      <c r="E74" s="603">
        <v>0</v>
      </c>
      <c r="F74" s="603">
        <v>0</v>
      </c>
      <c r="G74" s="627">
        <v>1</v>
      </c>
      <c r="H74" s="627"/>
      <c r="I74" s="627"/>
      <c r="J74" s="603">
        <v>0</v>
      </c>
      <c r="K74" s="603">
        <v>0</v>
      </c>
      <c r="L74" s="608"/>
      <c r="M74" s="627"/>
      <c r="N74" s="627"/>
      <c r="O74" s="588">
        <f t="shared" si="138"/>
        <v>0</v>
      </c>
      <c r="P74" s="588">
        <f t="shared" si="138"/>
        <v>0</v>
      </c>
      <c r="Q74" s="588">
        <f t="shared" si="138"/>
        <v>0</v>
      </c>
      <c r="R74" s="588">
        <f t="shared" si="139"/>
        <v>0</v>
      </c>
      <c r="S74" s="609" t="s">
        <v>2260</v>
      </c>
      <c r="T74" s="590">
        <v>45291</v>
      </c>
      <c r="U74" s="609" t="s">
        <v>2100</v>
      </c>
      <c r="V74" s="609" t="s">
        <v>2101</v>
      </c>
      <c r="W74" s="609"/>
      <c r="X74" s="609"/>
      <c r="Y74" s="608">
        <f t="shared" si="140"/>
        <v>1</v>
      </c>
      <c r="Z74" s="610">
        <f t="shared" si="141"/>
        <v>0</v>
      </c>
      <c r="AA74" s="611">
        <f t="shared" si="142"/>
        <v>0</v>
      </c>
      <c r="AB74" s="612">
        <v>0.25</v>
      </c>
      <c r="AC74" s="588">
        <v>0</v>
      </c>
      <c r="AD74" s="612">
        <v>0</v>
      </c>
      <c r="AE74" s="612">
        <v>0</v>
      </c>
      <c r="AF74" s="612">
        <v>0.33</v>
      </c>
      <c r="AG74" s="613"/>
      <c r="AH74" s="613"/>
      <c r="AI74" s="613"/>
      <c r="AJ74" s="613"/>
      <c r="AK74" s="613"/>
      <c r="AL74" s="614" t="e">
        <f t="shared" si="145"/>
        <v>#DIV/0!</v>
      </c>
      <c r="AM74" s="615"/>
      <c r="AN74" s="615"/>
      <c r="AO74" s="615"/>
      <c r="AP74" s="615"/>
      <c r="AQ74" s="614" t="e">
        <f t="shared" si="146"/>
        <v>#DIV/0!</v>
      </c>
      <c r="AR74" s="596">
        <f t="shared" si="143"/>
        <v>0</v>
      </c>
      <c r="AS74" s="609"/>
      <c r="AT74" s="609"/>
      <c r="AU74" s="609"/>
      <c r="AV74" s="609"/>
      <c r="AW74" s="609">
        <f t="shared" si="123"/>
        <v>0</v>
      </c>
      <c r="AX74" s="609"/>
      <c r="AY74" s="616" t="e">
        <f t="shared" si="144"/>
        <v>#DIV/0!</v>
      </c>
      <c r="AZ74" s="609"/>
      <c r="BA74" s="613">
        <f t="shared" si="104"/>
        <v>0</v>
      </c>
      <c r="BB74" s="612" t="e">
        <f t="shared" si="147"/>
        <v>#DIV/0!</v>
      </c>
      <c r="BC74" s="613">
        <f t="shared" si="105"/>
        <v>0</v>
      </c>
      <c r="BD74" s="612" t="e">
        <f t="shared" si="148"/>
        <v>#DIV/0!</v>
      </c>
      <c r="BE74" s="617"/>
      <c r="BF74" s="618"/>
      <c r="BG74" s="619"/>
      <c r="BH74" s="620"/>
      <c r="BI74" s="544"/>
    </row>
    <row r="75" spans="1:61" ht="38.25" x14ac:dyDescent="0.25">
      <c r="A75" s="645" t="s">
        <v>2261</v>
      </c>
      <c r="B75" s="562"/>
      <c r="C75" s="562"/>
      <c r="D75" s="646"/>
      <c r="E75" s="646"/>
      <c r="F75" s="646"/>
      <c r="G75" s="646"/>
      <c r="H75" s="646"/>
      <c r="I75" s="646"/>
      <c r="J75" s="646"/>
      <c r="K75" s="646"/>
      <c r="L75" s="646"/>
      <c r="M75" s="646"/>
      <c r="N75" s="646"/>
      <c r="O75" s="646">
        <f>+(O76*AC76)+(O83*AC83)</f>
        <v>1</v>
      </c>
      <c r="P75" s="646">
        <f t="shared" ref="P75:R75" si="149">+(P76*AD76)+(P83*AD83)</f>
        <v>0.9</v>
      </c>
      <c r="Q75" s="646">
        <f t="shared" si="149"/>
        <v>0.68187500000000001</v>
      </c>
      <c r="R75" s="646">
        <f t="shared" si="149"/>
        <v>0.27937499999999998</v>
      </c>
      <c r="S75" s="564"/>
      <c r="T75" s="564"/>
      <c r="U75" s="564"/>
      <c r="V75" s="564"/>
      <c r="W75" s="564"/>
      <c r="X75" s="564"/>
      <c r="Y75" s="646">
        <v>1</v>
      </c>
      <c r="Z75" s="646"/>
      <c r="AA75" s="646">
        <f>+(AA76*AB76)+(AA83*AB83)</f>
        <v>0.52300000000000002</v>
      </c>
      <c r="AB75" s="647">
        <v>0.15</v>
      </c>
      <c r="AC75" s="647">
        <v>0.15</v>
      </c>
      <c r="AD75" s="647">
        <v>0.15</v>
      </c>
      <c r="AE75" s="647">
        <v>0.15</v>
      </c>
      <c r="AF75" s="647">
        <v>0.15</v>
      </c>
      <c r="AG75" s="648">
        <f>+AG76+AG83</f>
        <v>12733815225</v>
      </c>
      <c r="AH75" s="648">
        <f t="shared" ref="AH75:AR75" si="150">+AH76+AH83</f>
        <v>911096234</v>
      </c>
      <c r="AI75" s="648">
        <f t="shared" si="150"/>
        <v>1813781467</v>
      </c>
      <c r="AJ75" s="648">
        <f t="shared" si="150"/>
        <v>2711324587</v>
      </c>
      <c r="AK75" s="648">
        <f t="shared" si="150"/>
        <v>5534335150</v>
      </c>
      <c r="AL75" s="649">
        <f t="shared" si="145"/>
        <v>0.43461720248104196</v>
      </c>
      <c r="AM75" s="650">
        <f t="shared" si="150"/>
        <v>455596234</v>
      </c>
      <c r="AN75" s="650">
        <f t="shared" si="150"/>
        <v>1254599574</v>
      </c>
      <c r="AO75" s="650">
        <f t="shared" si="150"/>
        <v>1730603003</v>
      </c>
      <c r="AP75" s="650">
        <f t="shared" si="150"/>
        <v>2039040750</v>
      </c>
      <c r="AQ75" s="649">
        <f t="shared" si="146"/>
        <v>0.1601280302855973</v>
      </c>
      <c r="AR75" s="648">
        <f t="shared" si="150"/>
        <v>3495294400</v>
      </c>
      <c r="AS75" s="648">
        <f>AS76+AS83</f>
        <v>459100000</v>
      </c>
      <c r="AT75" s="648">
        <f>AT76+AT83</f>
        <v>459100000</v>
      </c>
      <c r="AU75" s="648">
        <f>AU76+AU83</f>
        <v>559181893</v>
      </c>
      <c r="AV75" s="648">
        <f>AV76+AV83</f>
        <v>559181892</v>
      </c>
      <c r="AW75" s="648">
        <f t="shared" ref="AW75:AX75" si="151">+AW76+AW83</f>
        <v>980721584</v>
      </c>
      <c r="AX75" s="648">
        <f t="shared" si="151"/>
        <v>980721584</v>
      </c>
      <c r="AY75" s="651">
        <f t="shared" si="144"/>
        <v>1</v>
      </c>
      <c r="AZ75" s="648">
        <f>+AZ76+AZ83</f>
        <v>29425662970</v>
      </c>
      <c r="BA75" s="648">
        <f>+BA76+BA83</f>
        <v>10970537438</v>
      </c>
      <c r="BB75" s="651">
        <f t="shared" si="147"/>
        <v>0.37282209917189163</v>
      </c>
      <c r="BC75" s="648">
        <f>+BC76+BC83</f>
        <v>7478843037</v>
      </c>
      <c r="BD75" s="651">
        <f t="shared" si="148"/>
        <v>0.25416056197696607</v>
      </c>
      <c r="BE75" s="569"/>
      <c r="BF75" s="570" t="s">
        <v>1732</v>
      </c>
      <c r="BG75" s="571"/>
      <c r="BH75" s="569" t="s">
        <v>2262</v>
      </c>
      <c r="BI75" s="544"/>
    </row>
    <row r="76" spans="1:61" ht="38.25" x14ac:dyDescent="0.25">
      <c r="A76" s="572" t="s">
        <v>2263</v>
      </c>
      <c r="B76" s="573" t="s">
        <v>2119</v>
      </c>
      <c r="C76" s="573" t="s">
        <v>2119</v>
      </c>
      <c r="D76" s="574"/>
      <c r="E76" s="574"/>
      <c r="F76" s="574"/>
      <c r="G76" s="574"/>
      <c r="H76" s="574"/>
      <c r="I76" s="574"/>
      <c r="J76" s="574"/>
      <c r="K76" s="574"/>
      <c r="L76" s="574"/>
      <c r="M76" s="574"/>
      <c r="N76" s="574"/>
      <c r="O76" s="575">
        <f>+SUMPRODUCT(O77:O82,AC77:AC82)</f>
        <v>1</v>
      </c>
      <c r="P76" s="575">
        <f t="shared" ref="P76:R76" si="152">+SUMPRODUCT(P77:P82,AD77:AD82)</f>
        <v>0.8</v>
      </c>
      <c r="Q76" s="575">
        <f t="shared" si="152"/>
        <v>0.46375</v>
      </c>
      <c r="R76" s="575">
        <f t="shared" si="152"/>
        <v>0.21875</v>
      </c>
      <c r="S76" s="576"/>
      <c r="T76" s="576"/>
      <c r="U76" s="576"/>
      <c r="V76" s="576"/>
      <c r="W76" s="576"/>
      <c r="X76" s="576"/>
      <c r="Y76" s="574">
        <v>1</v>
      </c>
      <c r="Z76" s="574"/>
      <c r="AA76" s="577">
        <f>+SUMPRODUCT(AA77:AA82,AB77:AB82)</f>
        <v>0.54100000000000004</v>
      </c>
      <c r="AB76" s="577">
        <v>0.5</v>
      </c>
      <c r="AC76" s="577">
        <v>0.5</v>
      </c>
      <c r="AD76" s="577">
        <v>0.5</v>
      </c>
      <c r="AE76" s="577">
        <v>0.5</v>
      </c>
      <c r="AF76" s="577">
        <v>0.5</v>
      </c>
      <c r="AG76" s="578">
        <f>SUM(AG77:AG82)</f>
        <v>4151485006</v>
      </c>
      <c r="AH76" s="578">
        <f t="shared" ref="AH76:AM76" si="153">SUM(AH77:AH82)</f>
        <v>0</v>
      </c>
      <c r="AI76" s="579">
        <v>808357636</v>
      </c>
      <c r="AJ76" s="578">
        <f t="shared" si="153"/>
        <v>1296001584</v>
      </c>
      <c r="AK76" s="578">
        <f t="shared" si="153"/>
        <v>3851556164</v>
      </c>
      <c r="AL76" s="574">
        <f t="shared" si="145"/>
        <v>0.92775384192246313</v>
      </c>
      <c r="AM76" s="579">
        <f t="shared" si="153"/>
        <v>0</v>
      </c>
      <c r="AN76" s="579">
        <v>529175743</v>
      </c>
      <c r="AO76" s="579">
        <f t="shared" ref="AO76:AR76" si="154">SUM(AO77:AO82)</f>
        <v>490280000</v>
      </c>
      <c r="AP76" s="579">
        <f t="shared" si="154"/>
        <v>755761764</v>
      </c>
      <c r="AQ76" s="574">
        <f t="shared" si="146"/>
        <v>0.18204612636387299</v>
      </c>
      <c r="AR76" s="665">
        <f t="shared" si="154"/>
        <v>3095794400</v>
      </c>
      <c r="AS76" s="580">
        <v>0</v>
      </c>
      <c r="AT76" s="580">
        <v>0</v>
      </c>
      <c r="AU76" s="580">
        <v>279181893</v>
      </c>
      <c r="AV76" s="580">
        <v>279181892</v>
      </c>
      <c r="AW76" s="580">
        <f t="shared" ref="AW76:AX76" si="155">SUM(AW77:AW82)</f>
        <v>805721584</v>
      </c>
      <c r="AX76" s="580">
        <f t="shared" si="155"/>
        <v>805721584</v>
      </c>
      <c r="AY76" s="581">
        <f t="shared" si="144"/>
        <v>1</v>
      </c>
      <c r="AZ76" s="576">
        <v>11614458893</v>
      </c>
      <c r="BA76" s="578">
        <f t="shared" ref="BA76:BA94" si="156">SUM(AH76:AK76)</f>
        <v>5955915384</v>
      </c>
      <c r="BB76" s="575">
        <f t="shared" si="147"/>
        <v>0.51280179635313128</v>
      </c>
      <c r="BC76" s="578">
        <f t="shared" ref="BC76:BC94" si="157">SUM(AM76:AP76)+AT76+AV76+AX76</f>
        <v>2860120983</v>
      </c>
      <c r="BD76" s="575">
        <f t="shared" si="148"/>
        <v>0.24625520735398068</v>
      </c>
      <c r="BE76" s="582"/>
      <c r="BF76" s="583" t="s">
        <v>1732</v>
      </c>
      <c r="BG76" s="584"/>
      <c r="BH76" s="585"/>
      <c r="BI76" s="544"/>
    </row>
    <row r="77" spans="1:61" ht="75.75" customHeight="1" x14ac:dyDescent="0.25">
      <c r="A77" s="666" t="s">
        <v>2264</v>
      </c>
      <c r="B77" s="587" t="s">
        <v>2265</v>
      </c>
      <c r="C77" s="587" t="s">
        <v>2098</v>
      </c>
      <c r="D77" s="603">
        <v>0</v>
      </c>
      <c r="E77" s="627">
        <v>1</v>
      </c>
      <c r="F77" s="627">
        <v>0</v>
      </c>
      <c r="G77" s="627">
        <v>0</v>
      </c>
      <c r="H77" s="587"/>
      <c r="I77" s="627">
        <v>1</v>
      </c>
      <c r="J77" s="587"/>
      <c r="K77" s="587"/>
      <c r="L77" s="587"/>
      <c r="M77" s="587"/>
      <c r="N77" s="587"/>
      <c r="O77" s="588">
        <f t="shared" ref="O77:Q82" si="158">+IFERROR(IF((H77+L77)/D77&gt;=100%,100%,(H77+L77)/D77),0)</f>
        <v>0</v>
      </c>
      <c r="P77" s="588">
        <f t="shared" si="158"/>
        <v>1</v>
      </c>
      <c r="Q77" s="588">
        <f t="shared" si="158"/>
        <v>0</v>
      </c>
      <c r="R77" s="588">
        <f t="shared" ref="R77:R82" si="159">+IFERROR(IF(K77/G77&gt;=100%,100%,K77/G77),0)</f>
        <v>0</v>
      </c>
      <c r="S77" s="589"/>
      <c r="T77" s="590">
        <v>45291</v>
      </c>
      <c r="U77" s="589"/>
      <c r="V77" s="589"/>
      <c r="W77" s="589"/>
      <c r="X77" s="589"/>
      <c r="Y77" s="587">
        <f t="shared" ref="Y77:Y82" si="160">SUM(D77:G77)</f>
        <v>1</v>
      </c>
      <c r="Z77" s="587">
        <f t="shared" ref="Z77:Z82" si="161">SUM(H77:N77)</f>
        <v>1</v>
      </c>
      <c r="AA77" s="594">
        <f t="shared" ref="AA77:AA82" si="162">+IFERROR(IF(Z77/Y77&gt;=100%,100%,Z77/Y77),0)</f>
        <v>1</v>
      </c>
      <c r="AB77" s="588">
        <v>0.16</v>
      </c>
      <c r="AC77" s="588">
        <v>0</v>
      </c>
      <c r="AD77" s="588">
        <v>0.2</v>
      </c>
      <c r="AE77" s="588">
        <v>0</v>
      </c>
      <c r="AF77" s="588">
        <v>0</v>
      </c>
      <c r="AG77" s="593">
        <v>0</v>
      </c>
      <c r="AH77" s="593"/>
      <c r="AI77" s="593"/>
      <c r="AJ77" s="593"/>
      <c r="AK77" s="593">
        <v>0</v>
      </c>
      <c r="AL77" s="588" t="e">
        <f t="shared" si="145"/>
        <v>#DIV/0!</v>
      </c>
      <c r="AM77" s="624"/>
      <c r="AN77" s="624"/>
      <c r="AO77" s="624"/>
      <c r="AP77" s="624">
        <v>0</v>
      </c>
      <c r="AQ77" s="588" t="e">
        <f t="shared" si="146"/>
        <v>#DIV/0!</v>
      </c>
      <c r="AR77" s="596">
        <f t="shared" ref="AR77:AR82" si="163">+AK77-AP77</f>
        <v>0</v>
      </c>
      <c r="AS77" s="593"/>
      <c r="AT77" s="593"/>
      <c r="AU77" s="593"/>
      <c r="AV77" s="593"/>
      <c r="AW77" s="593">
        <f t="shared" ref="AW77:AW94" si="164">AJ77-AO77</f>
        <v>0</v>
      </c>
      <c r="AX77" s="593"/>
      <c r="AY77" s="625" t="e">
        <f t="shared" si="144"/>
        <v>#DIV/0!</v>
      </c>
      <c r="AZ77" s="593"/>
      <c r="BA77" s="593">
        <f t="shared" si="156"/>
        <v>0</v>
      </c>
      <c r="BB77" s="588" t="e">
        <f t="shared" si="147"/>
        <v>#DIV/0!</v>
      </c>
      <c r="BC77" s="593">
        <f t="shared" si="157"/>
        <v>0</v>
      </c>
      <c r="BD77" s="588" t="e">
        <f t="shared" si="148"/>
        <v>#DIV/0!</v>
      </c>
      <c r="BE77" s="626"/>
      <c r="BF77" s="599"/>
      <c r="BG77" s="600" t="s">
        <v>131</v>
      </c>
      <c r="BH77" s="601"/>
      <c r="BI77" s="544"/>
    </row>
    <row r="78" spans="1:61" ht="69" customHeight="1" x14ac:dyDescent="0.25">
      <c r="A78" s="667" t="s">
        <v>2266</v>
      </c>
      <c r="B78" s="587" t="s">
        <v>2267</v>
      </c>
      <c r="C78" s="587" t="s">
        <v>2098</v>
      </c>
      <c r="D78" s="603">
        <v>0</v>
      </c>
      <c r="E78" s="603">
        <v>0</v>
      </c>
      <c r="F78" s="603">
        <v>0</v>
      </c>
      <c r="G78" s="627">
        <v>2</v>
      </c>
      <c r="H78" s="587"/>
      <c r="I78" s="587"/>
      <c r="J78" s="594"/>
      <c r="K78" s="627">
        <v>0</v>
      </c>
      <c r="L78" s="587"/>
      <c r="M78" s="587"/>
      <c r="N78" s="587"/>
      <c r="O78" s="588">
        <f t="shared" si="158"/>
        <v>0</v>
      </c>
      <c r="P78" s="588">
        <f t="shared" si="158"/>
        <v>0</v>
      </c>
      <c r="Q78" s="588">
        <f t="shared" si="158"/>
        <v>0</v>
      </c>
      <c r="R78" s="588">
        <f t="shared" si="159"/>
        <v>0</v>
      </c>
      <c r="S78" s="589" t="s">
        <v>2481</v>
      </c>
      <c r="T78" s="590">
        <v>45291</v>
      </c>
      <c r="U78" s="589" t="s">
        <v>2159</v>
      </c>
      <c r="V78" s="589"/>
      <c r="W78" s="589"/>
      <c r="X78" s="589"/>
      <c r="Y78" s="587">
        <f t="shared" si="160"/>
        <v>2</v>
      </c>
      <c r="Z78" s="587">
        <f t="shared" si="161"/>
        <v>0</v>
      </c>
      <c r="AA78" s="594">
        <f t="shared" si="162"/>
        <v>0</v>
      </c>
      <c r="AB78" s="588">
        <v>0.17</v>
      </c>
      <c r="AC78" s="588">
        <v>0</v>
      </c>
      <c r="AD78" s="588">
        <v>0</v>
      </c>
      <c r="AE78" s="588">
        <v>0</v>
      </c>
      <c r="AF78" s="588">
        <v>0.25</v>
      </c>
      <c r="AG78" s="593">
        <v>1844500000</v>
      </c>
      <c r="AH78" s="593"/>
      <c r="AI78" s="593"/>
      <c r="AJ78" s="593"/>
      <c r="AK78" s="593">
        <v>1844500000</v>
      </c>
      <c r="AL78" s="588">
        <f t="shared" si="145"/>
        <v>1</v>
      </c>
      <c r="AM78" s="624"/>
      <c r="AN78" s="624"/>
      <c r="AO78" s="624"/>
      <c r="AP78" s="624">
        <v>0</v>
      </c>
      <c r="AQ78" s="588">
        <f t="shared" si="146"/>
        <v>0</v>
      </c>
      <c r="AR78" s="596">
        <f t="shared" si="163"/>
        <v>1844500000</v>
      </c>
      <c r="AS78" s="593"/>
      <c r="AT78" s="593"/>
      <c r="AU78" s="593"/>
      <c r="AV78" s="593"/>
      <c r="AW78" s="593">
        <f t="shared" si="164"/>
        <v>0</v>
      </c>
      <c r="AX78" s="593"/>
      <c r="AY78" s="625" t="e">
        <f t="shared" si="144"/>
        <v>#DIV/0!</v>
      </c>
      <c r="AZ78" s="593"/>
      <c r="BA78" s="593">
        <f t="shared" si="156"/>
        <v>1844500000</v>
      </c>
      <c r="BB78" s="588" t="e">
        <f t="shared" si="147"/>
        <v>#DIV/0!</v>
      </c>
      <c r="BC78" s="593">
        <f t="shared" si="157"/>
        <v>0</v>
      </c>
      <c r="BD78" s="588" t="e">
        <f t="shared" si="148"/>
        <v>#DIV/0!</v>
      </c>
      <c r="BE78" s="626"/>
      <c r="BF78" s="599"/>
      <c r="BG78" s="600" t="s">
        <v>131</v>
      </c>
      <c r="BH78" s="601"/>
      <c r="BI78" s="544"/>
    </row>
    <row r="79" spans="1:61" ht="54.95" customHeight="1" x14ac:dyDescent="0.25">
      <c r="A79" s="586" t="s">
        <v>2268</v>
      </c>
      <c r="B79" s="809" t="s">
        <v>2269</v>
      </c>
      <c r="C79" s="668" t="s">
        <v>1068</v>
      </c>
      <c r="D79" s="669">
        <v>0</v>
      </c>
      <c r="E79" s="594">
        <v>0.2</v>
      </c>
      <c r="F79" s="594">
        <v>0.4</v>
      </c>
      <c r="G79" s="594">
        <v>0.4</v>
      </c>
      <c r="H79" s="587"/>
      <c r="I79" s="594">
        <v>0.2</v>
      </c>
      <c r="J79" s="594">
        <v>0.15</v>
      </c>
      <c r="K79" s="594">
        <v>0</v>
      </c>
      <c r="L79" s="587"/>
      <c r="M79" s="587"/>
      <c r="N79" s="587"/>
      <c r="O79" s="588">
        <f t="shared" si="158"/>
        <v>0</v>
      </c>
      <c r="P79" s="588">
        <f t="shared" si="158"/>
        <v>1</v>
      </c>
      <c r="Q79" s="588">
        <f t="shared" si="158"/>
        <v>0.37499999999999994</v>
      </c>
      <c r="R79" s="588">
        <f t="shared" si="159"/>
        <v>0</v>
      </c>
      <c r="S79" s="589" t="s">
        <v>2270</v>
      </c>
      <c r="T79" s="590">
        <v>45291</v>
      </c>
      <c r="U79" s="589" t="s">
        <v>2159</v>
      </c>
      <c r="V79" s="589"/>
      <c r="W79" s="589"/>
      <c r="X79" s="589"/>
      <c r="Y79" s="594">
        <f t="shared" si="160"/>
        <v>1</v>
      </c>
      <c r="Z79" s="594">
        <f t="shared" si="161"/>
        <v>0.35</v>
      </c>
      <c r="AA79" s="594">
        <f t="shared" si="162"/>
        <v>0.35</v>
      </c>
      <c r="AB79" s="588">
        <v>0.17</v>
      </c>
      <c r="AC79" s="588">
        <v>0</v>
      </c>
      <c r="AD79" s="588">
        <v>0.2</v>
      </c>
      <c r="AE79" s="588">
        <v>0.33</v>
      </c>
      <c r="AF79" s="588">
        <v>0.25</v>
      </c>
      <c r="AG79" s="593">
        <v>299928842</v>
      </c>
      <c r="AH79" s="593"/>
      <c r="AI79" s="593"/>
      <c r="AJ79" s="593"/>
      <c r="AK79" s="593">
        <v>0</v>
      </c>
      <c r="AL79" s="588">
        <f t="shared" si="145"/>
        <v>0</v>
      </c>
      <c r="AM79" s="624"/>
      <c r="AN79" s="624"/>
      <c r="AO79" s="624"/>
      <c r="AP79" s="624">
        <v>0</v>
      </c>
      <c r="AQ79" s="588">
        <f t="shared" si="146"/>
        <v>0</v>
      </c>
      <c r="AR79" s="596">
        <f t="shared" si="163"/>
        <v>0</v>
      </c>
      <c r="AS79" s="593"/>
      <c r="AT79" s="593"/>
      <c r="AU79" s="593"/>
      <c r="AV79" s="593"/>
      <c r="AW79" s="593">
        <f t="shared" si="164"/>
        <v>0</v>
      </c>
      <c r="AX79" s="593"/>
      <c r="AY79" s="625" t="e">
        <f t="shared" si="144"/>
        <v>#DIV/0!</v>
      </c>
      <c r="AZ79" s="593"/>
      <c r="BA79" s="593">
        <f t="shared" si="156"/>
        <v>0</v>
      </c>
      <c r="BB79" s="588" t="e">
        <f t="shared" si="147"/>
        <v>#DIV/0!</v>
      </c>
      <c r="BC79" s="593">
        <f t="shared" si="157"/>
        <v>0</v>
      </c>
      <c r="BD79" s="588" t="e">
        <f t="shared" si="148"/>
        <v>#DIV/0!</v>
      </c>
      <c r="BE79" s="626"/>
      <c r="BF79" s="599"/>
      <c r="BG79" s="600" t="s">
        <v>1156</v>
      </c>
      <c r="BH79" s="601"/>
      <c r="BI79" s="544"/>
    </row>
    <row r="80" spans="1:61" ht="89.25" customHeight="1" x14ac:dyDescent="0.25">
      <c r="A80" s="586" t="s">
        <v>2271</v>
      </c>
      <c r="B80" s="810"/>
      <c r="C80" s="668" t="s">
        <v>1068</v>
      </c>
      <c r="D80" s="603">
        <v>0</v>
      </c>
      <c r="E80" s="594">
        <v>0.2</v>
      </c>
      <c r="F80" s="594">
        <v>0.4</v>
      </c>
      <c r="G80" s="594">
        <v>0.4</v>
      </c>
      <c r="H80" s="587"/>
      <c r="I80" s="594">
        <v>0</v>
      </c>
      <c r="J80" s="594">
        <v>0</v>
      </c>
      <c r="K80" s="594">
        <v>0.15</v>
      </c>
      <c r="L80" s="587"/>
      <c r="M80" s="587"/>
      <c r="N80" s="587"/>
      <c r="O80" s="588">
        <f t="shared" si="158"/>
        <v>0</v>
      </c>
      <c r="P80" s="588">
        <f t="shared" si="158"/>
        <v>0</v>
      </c>
      <c r="Q80" s="588">
        <f t="shared" si="158"/>
        <v>0</v>
      </c>
      <c r="R80" s="588">
        <f t="shared" si="159"/>
        <v>0.37499999999999994</v>
      </c>
      <c r="S80" s="589" t="s">
        <v>2272</v>
      </c>
      <c r="T80" s="590">
        <v>45291</v>
      </c>
      <c r="U80" s="589" t="s">
        <v>2159</v>
      </c>
      <c r="V80" s="589"/>
      <c r="W80" s="589"/>
      <c r="X80" s="589"/>
      <c r="Y80" s="594">
        <f t="shared" si="160"/>
        <v>1</v>
      </c>
      <c r="Z80" s="594">
        <f t="shared" si="161"/>
        <v>0.15</v>
      </c>
      <c r="AA80" s="594">
        <f t="shared" si="162"/>
        <v>0.15</v>
      </c>
      <c r="AB80" s="588">
        <v>0.17</v>
      </c>
      <c r="AC80" s="588">
        <v>0</v>
      </c>
      <c r="AD80" s="588">
        <v>0.2</v>
      </c>
      <c r="AE80" s="588">
        <v>0.33</v>
      </c>
      <c r="AF80" s="588">
        <v>0.25</v>
      </c>
      <c r="AG80" s="593">
        <v>0</v>
      </c>
      <c r="AH80" s="593"/>
      <c r="AI80" s="593"/>
      <c r="AJ80" s="593"/>
      <c r="AK80" s="593">
        <v>0</v>
      </c>
      <c r="AL80" s="588" t="e">
        <f t="shared" si="145"/>
        <v>#DIV/0!</v>
      </c>
      <c r="AM80" s="624"/>
      <c r="AN80" s="624"/>
      <c r="AO80" s="624"/>
      <c r="AP80" s="624">
        <v>0</v>
      </c>
      <c r="AQ80" s="588" t="e">
        <f t="shared" si="146"/>
        <v>#DIV/0!</v>
      </c>
      <c r="AR80" s="596">
        <f t="shared" si="163"/>
        <v>0</v>
      </c>
      <c r="AS80" s="593"/>
      <c r="AT80" s="593"/>
      <c r="AU80" s="593"/>
      <c r="AV80" s="593"/>
      <c r="AW80" s="593">
        <f t="shared" si="164"/>
        <v>0</v>
      </c>
      <c r="AX80" s="593"/>
      <c r="AY80" s="625" t="e">
        <f t="shared" si="144"/>
        <v>#DIV/0!</v>
      </c>
      <c r="AZ80" s="593"/>
      <c r="BA80" s="593">
        <f t="shared" si="156"/>
        <v>0</v>
      </c>
      <c r="BB80" s="588" t="e">
        <f t="shared" si="147"/>
        <v>#DIV/0!</v>
      </c>
      <c r="BC80" s="593">
        <f t="shared" si="157"/>
        <v>0</v>
      </c>
      <c r="BD80" s="588" t="e">
        <f t="shared" si="148"/>
        <v>#DIV/0!</v>
      </c>
      <c r="BE80" s="626"/>
      <c r="BF80" s="599"/>
      <c r="BG80" s="600" t="s">
        <v>1156</v>
      </c>
      <c r="BH80" s="601"/>
      <c r="BI80" s="544"/>
    </row>
    <row r="81" spans="1:61" ht="116.25" customHeight="1" x14ac:dyDescent="0.25">
      <c r="A81" s="586" t="s">
        <v>2273</v>
      </c>
      <c r="B81" s="587" t="s">
        <v>2274</v>
      </c>
      <c r="C81" s="668" t="s">
        <v>1068</v>
      </c>
      <c r="D81" s="594">
        <v>0.1</v>
      </c>
      <c r="E81" s="594">
        <v>0.2</v>
      </c>
      <c r="F81" s="594">
        <v>0.3</v>
      </c>
      <c r="G81" s="594">
        <v>0.4</v>
      </c>
      <c r="H81" s="594">
        <v>0.1</v>
      </c>
      <c r="I81" s="594">
        <v>0.2</v>
      </c>
      <c r="J81" s="594">
        <v>0.3</v>
      </c>
      <c r="K81" s="594">
        <v>0.2</v>
      </c>
      <c r="L81" s="594"/>
      <c r="M81" s="594"/>
      <c r="N81" s="594"/>
      <c r="O81" s="588">
        <f t="shared" si="158"/>
        <v>1</v>
      </c>
      <c r="P81" s="588">
        <f t="shared" si="158"/>
        <v>1</v>
      </c>
      <c r="Q81" s="588">
        <f t="shared" si="158"/>
        <v>1</v>
      </c>
      <c r="R81" s="588">
        <f t="shared" si="159"/>
        <v>0.5</v>
      </c>
      <c r="S81" s="589" t="s">
        <v>2275</v>
      </c>
      <c r="T81" s="590">
        <v>45291</v>
      </c>
      <c r="U81" s="589" t="s">
        <v>2105</v>
      </c>
      <c r="V81" s="589"/>
      <c r="W81" s="589" t="s">
        <v>2106</v>
      </c>
      <c r="X81" s="589" t="s">
        <v>2276</v>
      </c>
      <c r="Y81" s="594">
        <f t="shared" si="160"/>
        <v>1</v>
      </c>
      <c r="Z81" s="594">
        <f t="shared" si="161"/>
        <v>0.8</v>
      </c>
      <c r="AA81" s="594">
        <f t="shared" si="162"/>
        <v>0.8</v>
      </c>
      <c r="AB81" s="588">
        <v>0.17</v>
      </c>
      <c r="AC81" s="588">
        <v>1</v>
      </c>
      <c r="AD81" s="588">
        <v>0.2</v>
      </c>
      <c r="AE81" s="588">
        <v>0.34</v>
      </c>
      <c r="AF81" s="588">
        <v>0.25</v>
      </c>
      <c r="AG81" s="593">
        <v>2007056164</v>
      </c>
      <c r="AH81" s="593"/>
      <c r="AI81" s="593"/>
      <c r="AJ81" s="593">
        <v>1296001584</v>
      </c>
      <c r="AK81" s="593">
        <v>2007056164</v>
      </c>
      <c r="AL81" s="588">
        <f t="shared" si="145"/>
        <v>1</v>
      </c>
      <c r="AM81" s="624"/>
      <c r="AN81" s="624"/>
      <c r="AO81" s="624">
        <v>490280000</v>
      </c>
      <c r="AP81" s="624">
        <v>755761764</v>
      </c>
      <c r="AQ81" s="588">
        <f t="shared" si="146"/>
        <v>0.37655237434601257</v>
      </c>
      <c r="AR81" s="596">
        <f t="shared" si="163"/>
        <v>1251294400</v>
      </c>
      <c r="AS81" s="593"/>
      <c r="AT81" s="593"/>
      <c r="AU81" s="593"/>
      <c r="AV81" s="593"/>
      <c r="AW81" s="593">
        <f t="shared" si="164"/>
        <v>805721584</v>
      </c>
      <c r="AX81" s="593">
        <v>805721584</v>
      </c>
      <c r="AY81" s="625">
        <f t="shared" si="144"/>
        <v>1</v>
      </c>
      <c r="AZ81" s="593"/>
      <c r="BA81" s="593">
        <f t="shared" si="156"/>
        <v>3303057748</v>
      </c>
      <c r="BB81" s="588" t="e">
        <f t="shared" si="147"/>
        <v>#DIV/0!</v>
      </c>
      <c r="BC81" s="593">
        <f t="shared" si="157"/>
        <v>2051763348</v>
      </c>
      <c r="BD81" s="588" t="e">
        <f t="shared" si="148"/>
        <v>#DIV/0!</v>
      </c>
      <c r="BE81" s="626"/>
      <c r="BF81" s="599"/>
      <c r="BG81" s="600" t="s">
        <v>220</v>
      </c>
      <c r="BH81" s="601"/>
      <c r="BI81" s="544"/>
    </row>
    <row r="82" spans="1:61" ht="102" x14ac:dyDescent="0.25">
      <c r="A82" s="586" t="s">
        <v>2277</v>
      </c>
      <c r="B82" s="587" t="s">
        <v>2278</v>
      </c>
      <c r="C82" s="587" t="s">
        <v>2098</v>
      </c>
      <c r="D82" s="603">
        <v>0</v>
      </c>
      <c r="E82" s="587">
        <v>1</v>
      </c>
      <c r="F82" s="587">
        <v>0</v>
      </c>
      <c r="G82" s="587">
        <v>0</v>
      </c>
      <c r="H82" s="587"/>
      <c r="I82" s="587">
        <v>1</v>
      </c>
      <c r="J82" s="587"/>
      <c r="K82" s="587"/>
      <c r="L82" s="587"/>
      <c r="M82" s="587"/>
      <c r="N82" s="587"/>
      <c r="O82" s="588">
        <f t="shared" si="158"/>
        <v>0</v>
      </c>
      <c r="P82" s="588">
        <f t="shared" si="158"/>
        <v>1</v>
      </c>
      <c r="Q82" s="588">
        <f t="shared" si="158"/>
        <v>0</v>
      </c>
      <c r="R82" s="588">
        <f t="shared" si="159"/>
        <v>0</v>
      </c>
      <c r="S82" s="589"/>
      <c r="T82" s="590">
        <v>45291</v>
      </c>
      <c r="U82" s="589"/>
      <c r="V82" s="589"/>
      <c r="W82" s="589"/>
      <c r="X82" s="589"/>
      <c r="Y82" s="587">
        <f t="shared" si="160"/>
        <v>1</v>
      </c>
      <c r="Z82" s="587">
        <f t="shared" si="161"/>
        <v>1</v>
      </c>
      <c r="AA82" s="594">
        <f t="shared" si="162"/>
        <v>1</v>
      </c>
      <c r="AB82" s="588">
        <v>0.16</v>
      </c>
      <c r="AC82" s="588">
        <v>0</v>
      </c>
      <c r="AD82" s="588">
        <v>0.2</v>
      </c>
      <c r="AE82" s="588">
        <v>0</v>
      </c>
      <c r="AF82" s="588">
        <v>0</v>
      </c>
      <c r="AG82" s="593">
        <v>0</v>
      </c>
      <c r="AH82" s="593"/>
      <c r="AI82" s="593"/>
      <c r="AJ82" s="593"/>
      <c r="AK82" s="593">
        <v>0</v>
      </c>
      <c r="AL82" s="588" t="e">
        <f t="shared" si="145"/>
        <v>#DIV/0!</v>
      </c>
      <c r="AM82" s="624"/>
      <c r="AN82" s="624"/>
      <c r="AO82" s="624"/>
      <c r="AP82" s="624">
        <v>0</v>
      </c>
      <c r="AQ82" s="588" t="e">
        <f t="shared" si="146"/>
        <v>#DIV/0!</v>
      </c>
      <c r="AR82" s="596">
        <f t="shared" si="163"/>
        <v>0</v>
      </c>
      <c r="AS82" s="593"/>
      <c r="AT82" s="593"/>
      <c r="AU82" s="593"/>
      <c r="AV82" s="593"/>
      <c r="AW82" s="593">
        <f t="shared" si="164"/>
        <v>0</v>
      </c>
      <c r="AX82" s="593"/>
      <c r="AY82" s="625" t="e">
        <f t="shared" si="144"/>
        <v>#DIV/0!</v>
      </c>
      <c r="AZ82" s="593"/>
      <c r="BA82" s="593">
        <f t="shared" si="156"/>
        <v>0</v>
      </c>
      <c r="BB82" s="588" t="e">
        <f t="shared" si="147"/>
        <v>#DIV/0!</v>
      </c>
      <c r="BC82" s="593">
        <f t="shared" si="157"/>
        <v>0</v>
      </c>
      <c r="BD82" s="588" t="e">
        <f t="shared" si="148"/>
        <v>#DIV/0!</v>
      </c>
      <c r="BE82" s="626"/>
      <c r="BF82" s="599"/>
      <c r="BG82" s="600" t="s">
        <v>655</v>
      </c>
      <c r="BH82" s="601"/>
      <c r="BI82" s="544"/>
    </row>
    <row r="83" spans="1:61" ht="38.25" x14ac:dyDescent="0.25">
      <c r="A83" s="572" t="s">
        <v>2279</v>
      </c>
      <c r="B83" s="573" t="s">
        <v>2119</v>
      </c>
      <c r="C83" s="573" t="s">
        <v>2119</v>
      </c>
      <c r="D83" s="574"/>
      <c r="E83" s="574"/>
      <c r="F83" s="574"/>
      <c r="G83" s="574"/>
      <c r="H83" s="574"/>
      <c r="I83" s="574"/>
      <c r="J83" s="574"/>
      <c r="K83" s="574"/>
      <c r="L83" s="574"/>
      <c r="M83" s="574"/>
      <c r="N83" s="574"/>
      <c r="O83" s="575">
        <f>+SUMPRODUCT(O84:O94,AC84:AC94)</f>
        <v>1</v>
      </c>
      <c r="P83" s="575">
        <f t="shared" ref="P83:R83" si="165">+SUMPRODUCT(P84:P94,AD84:AD94)</f>
        <v>1</v>
      </c>
      <c r="Q83" s="575">
        <f t="shared" si="165"/>
        <v>0.89999999999999991</v>
      </c>
      <c r="R83" s="575">
        <f t="shared" si="165"/>
        <v>0.33999999999999997</v>
      </c>
      <c r="S83" s="576"/>
      <c r="T83" s="576"/>
      <c r="U83" s="576"/>
      <c r="V83" s="576"/>
      <c r="W83" s="576"/>
      <c r="X83" s="576"/>
      <c r="Y83" s="574">
        <v>1</v>
      </c>
      <c r="Z83" s="574"/>
      <c r="AA83" s="575">
        <f>+SUMPRODUCT(AA84:AA94,AB84:AB94)</f>
        <v>0.505</v>
      </c>
      <c r="AB83" s="575">
        <v>0.5</v>
      </c>
      <c r="AC83" s="575">
        <v>0.5</v>
      </c>
      <c r="AD83" s="575">
        <v>0.5</v>
      </c>
      <c r="AE83" s="575">
        <v>0.5</v>
      </c>
      <c r="AF83" s="575">
        <v>0.5</v>
      </c>
      <c r="AG83" s="578">
        <f>SUM(AG84:AG94)</f>
        <v>8582330219</v>
      </c>
      <c r="AH83" s="578">
        <f>SUM(AH84:AH94)</f>
        <v>911096234</v>
      </c>
      <c r="AI83" s="578">
        <v>1005423831</v>
      </c>
      <c r="AJ83" s="578">
        <f t="shared" ref="AJ83:AK83" si="166">SUM(AJ84:AJ94)</f>
        <v>1415323003</v>
      </c>
      <c r="AK83" s="578">
        <f t="shared" si="166"/>
        <v>1682778986</v>
      </c>
      <c r="AL83" s="574">
        <f t="shared" si="145"/>
        <v>0.19607483551198929</v>
      </c>
      <c r="AM83" s="579">
        <v>455596234</v>
      </c>
      <c r="AN83" s="579">
        <v>725423831</v>
      </c>
      <c r="AO83" s="579">
        <f t="shared" ref="AO83:AR83" si="167">SUM(AO84:AO94)</f>
        <v>1240323003</v>
      </c>
      <c r="AP83" s="579">
        <f t="shared" si="167"/>
        <v>1283278986</v>
      </c>
      <c r="AQ83" s="574">
        <f t="shared" si="146"/>
        <v>0.14952570610240695</v>
      </c>
      <c r="AR83" s="580">
        <f t="shared" si="167"/>
        <v>399500000</v>
      </c>
      <c r="AS83" s="580">
        <v>459100000</v>
      </c>
      <c r="AT83" s="580">
        <v>459100000</v>
      </c>
      <c r="AU83" s="580">
        <f>181000000+99000000</f>
        <v>280000000</v>
      </c>
      <c r="AV83" s="580">
        <v>280000000</v>
      </c>
      <c r="AW83" s="580">
        <f>SUM(AW84:AW94)</f>
        <v>175000000</v>
      </c>
      <c r="AX83" s="580">
        <f>SUM(AX84:AX94)</f>
        <v>175000000</v>
      </c>
      <c r="AY83" s="581">
        <f t="shared" si="144"/>
        <v>1</v>
      </c>
      <c r="AZ83" s="576">
        <v>17811204077</v>
      </c>
      <c r="BA83" s="578">
        <f t="shared" si="156"/>
        <v>5014622054</v>
      </c>
      <c r="BB83" s="575">
        <f t="shared" si="147"/>
        <v>0.28154312489605865</v>
      </c>
      <c r="BC83" s="578">
        <f t="shared" si="157"/>
        <v>4618722054</v>
      </c>
      <c r="BD83" s="575">
        <f t="shared" si="148"/>
        <v>0.25931554284778857</v>
      </c>
      <c r="BE83" s="582"/>
      <c r="BF83" s="583" t="s">
        <v>1732</v>
      </c>
      <c r="BG83" s="584"/>
      <c r="BH83" s="585"/>
      <c r="BI83" s="544"/>
    </row>
    <row r="84" spans="1:61" ht="60" customHeight="1" x14ac:dyDescent="0.25">
      <c r="A84" s="586" t="s">
        <v>2280</v>
      </c>
      <c r="B84" s="587" t="s">
        <v>2281</v>
      </c>
      <c r="C84" s="587" t="s">
        <v>2098</v>
      </c>
      <c r="D84" s="587">
        <v>14</v>
      </c>
      <c r="E84" s="587">
        <v>14</v>
      </c>
      <c r="F84" s="587">
        <v>14</v>
      </c>
      <c r="G84" s="587">
        <v>14</v>
      </c>
      <c r="H84" s="587">
        <v>14</v>
      </c>
      <c r="I84" s="587">
        <v>14</v>
      </c>
      <c r="J84" s="587">
        <v>14</v>
      </c>
      <c r="K84" s="587">
        <v>14</v>
      </c>
      <c r="L84" s="587"/>
      <c r="M84" s="587"/>
      <c r="N84" s="587"/>
      <c r="O84" s="588">
        <f t="shared" ref="O84:Q94" si="168">+IFERROR(IF((H84+L84)/D84&gt;=100%,100%,(H84+L84)/D84),0)</f>
        <v>1</v>
      </c>
      <c r="P84" s="588">
        <f t="shared" si="168"/>
        <v>1</v>
      </c>
      <c r="Q84" s="588">
        <f t="shared" si="168"/>
        <v>1</v>
      </c>
      <c r="R84" s="588">
        <f t="shared" ref="R84:R94" si="169">+IFERROR(IF(K84/G84&gt;=100%,100%,K84/G84),0)</f>
        <v>1</v>
      </c>
      <c r="S84" s="589" t="s">
        <v>2476</v>
      </c>
      <c r="T84" s="590">
        <v>45291</v>
      </c>
      <c r="U84" s="589" t="s">
        <v>2105</v>
      </c>
      <c r="V84" s="589"/>
      <c r="W84" s="589" t="s">
        <v>2106</v>
      </c>
      <c r="X84" s="589" t="s">
        <v>2282</v>
      </c>
      <c r="Y84" s="587">
        <f t="shared" ref="Y84:Y94" si="170">SUM(D84:G84)</f>
        <v>56</v>
      </c>
      <c r="Z84" s="587">
        <f t="shared" ref="Z84:Z94" si="171">SUM(H84:N84)</f>
        <v>56</v>
      </c>
      <c r="AA84" s="594">
        <f t="shared" ref="AA84:AA94" si="172">+IFERROR(IF(Z84/Y84&gt;=100%,100%,Z84/Y84),0)</f>
        <v>1</v>
      </c>
      <c r="AB84" s="588">
        <v>0.1</v>
      </c>
      <c r="AC84" s="588">
        <v>1</v>
      </c>
      <c r="AD84" s="588">
        <v>0.25</v>
      </c>
      <c r="AE84" s="588">
        <v>0.2</v>
      </c>
      <c r="AF84" s="588">
        <v>0.12</v>
      </c>
      <c r="AG84" s="593">
        <v>1889495745</v>
      </c>
      <c r="AH84" s="638">
        <v>911096234</v>
      </c>
      <c r="AI84" s="593">
        <v>0</v>
      </c>
      <c r="AJ84" s="593">
        <v>523700000</v>
      </c>
      <c r="AK84" s="593">
        <v>500700000</v>
      </c>
      <c r="AL84" s="588">
        <f t="shared" si="145"/>
        <v>0.26499133502944194</v>
      </c>
      <c r="AM84" s="624"/>
      <c r="AN84" s="624"/>
      <c r="AO84" s="624">
        <v>408700000</v>
      </c>
      <c r="AP84" s="624">
        <v>371700000</v>
      </c>
      <c r="AQ84" s="588">
        <f t="shared" si="146"/>
        <v>0.19671915164857912</v>
      </c>
      <c r="AR84" s="596">
        <f t="shared" ref="AR84:AR94" si="173">+AK84-AP84</f>
        <v>129000000</v>
      </c>
      <c r="AS84" s="593"/>
      <c r="AT84" s="593"/>
      <c r="AU84" s="593"/>
      <c r="AV84" s="593"/>
      <c r="AW84" s="593">
        <f t="shared" si="164"/>
        <v>115000000</v>
      </c>
      <c r="AX84" s="593">
        <v>115000000</v>
      </c>
      <c r="AY84" s="625">
        <f t="shared" si="144"/>
        <v>1</v>
      </c>
      <c r="AZ84" s="593"/>
      <c r="BA84" s="593">
        <f t="shared" si="156"/>
        <v>1935496234</v>
      </c>
      <c r="BB84" s="588" t="e">
        <f t="shared" si="147"/>
        <v>#DIV/0!</v>
      </c>
      <c r="BC84" s="593">
        <f t="shared" si="157"/>
        <v>895400000</v>
      </c>
      <c r="BD84" s="588" t="e">
        <f t="shared" si="148"/>
        <v>#DIV/0!</v>
      </c>
      <c r="BE84" s="626"/>
      <c r="BF84" s="599"/>
      <c r="BG84" s="600"/>
      <c r="BH84" s="601"/>
      <c r="BI84" s="544"/>
    </row>
    <row r="85" spans="1:61" ht="60" customHeight="1" x14ac:dyDescent="0.25">
      <c r="A85" s="586" t="s">
        <v>2283</v>
      </c>
      <c r="B85" s="587" t="s">
        <v>2248</v>
      </c>
      <c r="C85" s="587" t="s">
        <v>2098</v>
      </c>
      <c r="D85" s="603">
        <v>0</v>
      </c>
      <c r="E85" s="587">
        <v>0</v>
      </c>
      <c r="F85" s="587">
        <v>2</v>
      </c>
      <c r="G85" s="587">
        <v>1</v>
      </c>
      <c r="H85" s="587"/>
      <c r="I85" s="587"/>
      <c r="J85" s="587">
        <v>1</v>
      </c>
      <c r="K85" s="587">
        <v>1</v>
      </c>
      <c r="L85" s="587"/>
      <c r="M85" s="587"/>
      <c r="N85" s="587"/>
      <c r="O85" s="588">
        <f t="shared" si="168"/>
        <v>0</v>
      </c>
      <c r="P85" s="588">
        <f t="shared" si="168"/>
        <v>0</v>
      </c>
      <c r="Q85" s="588">
        <f t="shared" si="168"/>
        <v>0.5</v>
      </c>
      <c r="R85" s="588">
        <f t="shared" si="169"/>
        <v>1</v>
      </c>
      <c r="S85" s="589" t="s">
        <v>2284</v>
      </c>
      <c r="T85" s="590">
        <v>45291</v>
      </c>
      <c r="U85" s="589" t="s">
        <v>2105</v>
      </c>
      <c r="V85" s="589"/>
      <c r="W85" s="589" t="s">
        <v>2106</v>
      </c>
      <c r="X85" s="589" t="s">
        <v>2282</v>
      </c>
      <c r="Y85" s="587">
        <f t="shared" si="170"/>
        <v>3</v>
      </c>
      <c r="Z85" s="587">
        <f t="shared" si="171"/>
        <v>2</v>
      </c>
      <c r="AA85" s="594">
        <f t="shared" si="172"/>
        <v>0.66666666666666663</v>
      </c>
      <c r="AB85" s="588">
        <v>0.09</v>
      </c>
      <c r="AC85" s="588">
        <v>0</v>
      </c>
      <c r="AD85" s="588">
        <v>0</v>
      </c>
      <c r="AE85" s="588">
        <v>0.2</v>
      </c>
      <c r="AF85" s="588">
        <v>0.11</v>
      </c>
      <c r="AG85" s="593">
        <v>1500000000</v>
      </c>
      <c r="AH85" s="593">
        <v>0</v>
      </c>
      <c r="AI85" s="593">
        <v>0</v>
      </c>
      <c r="AJ85" s="593">
        <v>280000000</v>
      </c>
      <c r="AK85" s="593">
        <v>289000000</v>
      </c>
      <c r="AL85" s="588">
        <f t="shared" si="145"/>
        <v>0.19266666666666668</v>
      </c>
      <c r="AM85" s="624"/>
      <c r="AN85" s="624"/>
      <c r="AO85" s="624">
        <v>280000000</v>
      </c>
      <c r="AP85" s="624">
        <v>289000000</v>
      </c>
      <c r="AQ85" s="588">
        <f t="shared" si="146"/>
        <v>0.19266666666666668</v>
      </c>
      <c r="AR85" s="596">
        <f t="shared" si="173"/>
        <v>0</v>
      </c>
      <c r="AS85" s="593"/>
      <c r="AT85" s="593"/>
      <c r="AU85" s="593"/>
      <c r="AV85" s="593"/>
      <c r="AW85" s="593">
        <f t="shared" si="164"/>
        <v>0</v>
      </c>
      <c r="AX85" s="593"/>
      <c r="AY85" s="625" t="e">
        <f t="shared" si="144"/>
        <v>#DIV/0!</v>
      </c>
      <c r="AZ85" s="593"/>
      <c r="BA85" s="593">
        <f t="shared" si="156"/>
        <v>569000000</v>
      </c>
      <c r="BB85" s="588" t="e">
        <f t="shared" si="147"/>
        <v>#DIV/0!</v>
      </c>
      <c r="BC85" s="593">
        <f t="shared" si="157"/>
        <v>569000000</v>
      </c>
      <c r="BD85" s="588" t="e">
        <f t="shared" si="148"/>
        <v>#DIV/0!</v>
      </c>
      <c r="BE85" s="626"/>
      <c r="BF85" s="599"/>
      <c r="BG85" s="600"/>
      <c r="BH85" s="601"/>
      <c r="BI85" s="544"/>
    </row>
    <row r="86" spans="1:61" ht="60" customHeight="1" x14ac:dyDescent="0.25">
      <c r="A86" s="602" t="s">
        <v>2285</v>
      </c>
      <c r="B86" s="587" t="s">
        <v>2286</v>
      </c>
      <c r="C86" s="587" t="s">
        <v>2098</v>
      </c>
      <c r="D86" s="603">
        <v>0</v>
      </c>
      <c r="E86" s="587">
        <v>1</v>
      </c>
      <c r="F86" s="603">
        <v>0</v>
      </c>
      <c r="G86" s="587">
        <v>1</v>
      </c>
      <c r="H86" s="587"/>
      <c r="I86" s="587">
        <v>1</v>
      </c>
      <c r="J86" s="603">
        <v>0</v>
      </c>
      <c r="K86" s="603">
        <v>0</v>
      </c>
      <c r="L86" s="587"/>
      <c r="M86" s="587"/>
      <c r="N86" s="587"/>
      <c r="O86" s="588">
        <f t="shared" si="168"/>
        <v>0</v>
      </c>
      <c r="P86" s="588">
        <f t="shared" si="168"/>
        <v>1</v>
      </c>
      <c r="Q86" s="588">
        <f t="shared" si="168"/>
        <v>0</v>
      </c>
      <c r="R86" s="588">
        <f t="shared" si="169"/>
        <v>0</v>
      </c>
      <c r="S86" s="589"/>
      <c r="T86" s="590">
        <v>45291</v>
      </c>
      <c r="U86" s="589" t="s">
        <v>2105</v>
      </c>
      <c r="V86" s="589"/>
      <c r="W86" s="589" t="s">
        <v>2106</v>
      </c>
      <c r="X86" s="589" t="s">
        <v>2117</v>
      </c>
      <c r="Y86" s="587">
        <f t="shared" si="170"/>
        <v>2</v>
      </c>
      <c r="Z86" s="587">
        <f t="shared" si="171"/>
        <v>1</v>
      </c>
      <c r="AA86" s="594">
        <f t="shared" si="172"/>
        <v>0.5</v>
      </c>
      <c r="AB86" s="588">
        <v>0.09</v>
      </c>
      <c r="AC86" s="588">
        <v>0</v>
      </c>
      <c r="AD86" s="588">
        <v>0.25</v>
      </c>
      <c r="AE86" s="588">
        <v>0</v>
      </c>
      <c r="AF86" s="588">
        <v>0.11</v>
      </c>
      <c r="AG86" s="593">
        <v>0</v>
      </c>
      <c r="AH86" s="593">
        <v>0</v>
      </c>
      <c r="AI86" s="593">
        <v>0</v>
      </c>
      <c r="AJ86" s="593">
        <v>11623003</v>
      </c>
      <c r="AK86" s="593">
        <v>0</v>
      </c>
      <c r="AL86" s="588" t="e">
        <f t="shared" si="145"/>
        <v>#DIV/0!</v>
      </c>
      <c r="AM86" s="624"/>
      <c r="AN86" s="624"/>
      <c r="AO86" s="624">
        <v>11623003</v>
      </c>
      <c r="AP86" s="624">
        <v>0</v>
      </c>
      <c r="AQ86" s="588" t="e">
        <f t="shared" si="146"/>
        <v>#DIV/0!</v>
      </c>
      <c r="AR86" s="596">
        <f t="shared" si="173"/>
        <v>0</v>
      </c>
      <c r="AS86" s="593"/>
      <c r="AT86" s="593"/>
      <c r="AU86" s="593"/>
      <c r="AV86" s="593"/>
      <c r="AW86" s="593">
        <f t="shared" si="164"/>
        <v>0</v>
      </c>
      <c r="AX86" s="593"/>
      <c r="AY86" s="625" t="e">
        <f t="shared" si="144"/>
        <v>#DIV/0!</v>
      </c>
      <c r="AZ86" s="593"/>
      <c r="BA86" s="593">
        <f t="shared" si="156"/>
        <v>11623003</v>
      </c>
      <c r="BB86" s="588" t="e">
        <f t="shared" si="147"/>
        <v>#DIV/0!</v>
      </c>
      <c r="BC86" s="593">
        <f t="shared" si="157"/>
        <v>11623003</v>
      </c>
      <c r="BD86" s="588" t="e">
        <f t="shared" si="148"/>
        <v>#DIV/0!</v>
      </c>
      <c r="BE86" s="626"/>
      <c r="BF86" s="599"/>
      <c r="BG86" s="600"/>
      <c r="BH86" s="601"/>
      <c r="BI86" s="544"/>
    </row>
    <row r="87" spans="1:61" ht="38.25" x14ac:dyDescent="0.25">
      <c r="A87" s="670" t="s">
        <v>2287</v>
      </c>
      <c r="B87" s="587" t="s">
        <v>2288</v>
      </c>
      <c r="C87" s="587" t="s">
        <v>2098</v>
      </c>
      <c r="D87" s="603">
        <v>0</v>
      </c>
      <c r="E87" s="587">
        <v>0</v>
      </c>
      <c r="F87" s="587">
        <v>1</v>
      </c>
      <c r="G87" s="587">
        <v>0</v>
      </c>
      <c r="H87" s="587"/>
      <c r="I87" s="587"/>
      <c r="J87" s="587">
        <v>2</v>
      </c>
      <c r="K87" s="587"/>
      <c r="L87" s="587"/>
      <c r="M87" s="587"/>
      <c r="N87" s="587"/>
      <c r="O87" s="588">
        <f t="shared" si="168"/>
        <v>0</v>
      </c>
      <c r="P87" s="588">
        <f t="shared" si="168"/>
        <v>0</v>
      </c>
      <c r="Q87" s="588">
        <f t="shared" si="168"/>
        <v>1</v>
      </c>
      <c r="R87" s="588">
        <f t="shared" si="169"/>
        <v>0</v>
      </c>
      <c r="S87" s="589"/>
      <c r="T87" s="590">
        <v>45291</v>
      </c>
      <c r="U87" s="589"/>
      <c r="V87" s="589"/>
      <c r="W87" s="589"/>
      <c r="X87" s="589"/>
      <c r="Y87" s="587">
        <f t="shared" si="170"/>
        <v>1</v>
      </c>
      <c r="Z87" s="587">
        <f t="shared" si="171"/>
        <v>2</v>
      </c>
      <c r="AA87" s="594">
        <f t="shared" si="172"/>
        <v>1</v>
      </c>
      <c r="AB87" s="588">
        <v>0.09</v>
      </c>
      <c r="AC87" s="588">
        <v>0</v>
      </c>
      <c r="AD87" s="588">
        <v>0</v>
      </c>
      <c r="AE87" s="588">
        <v>0.2</v>
      </c>
      <c r="AF87" s="588">
        <v>0</v>
      </c>
      <c r="AG87" s="593">
        <v>42834474</v>
      </c>
      <c r="AH87" s="593">
        <v>0</v>
      </c>
      <c r="AI87" s="593">
        <v>0</v>
      </c>
      <c r="AJ87" s="593">
        <v>0</v>
      </c>
      <c r="AK87" s="593">
        <v>22078986</v>
      </c>
      <c r="AL87" s="588">
        <f t="shared" si="145"/>
        <v>0.51544898158431918</v>
      </c>
      <c r="AM87" s="624"/>
      <c r="AN87" s="624"/>
      <c r="AO87" s="624">
        <v>0</v>
      </c>
      <c r="AP87" s="624">
        <v>22078986</v>
      </c>
      <c r="AQ87" s="588">
        <f t="shared" si="146"/>
        <v>0.51544898158431918</v>
      </c>
      <c r="AR87" s="596">
        <f t="shared" si="173"/>
        <v>0</v>
      </c>
      <c r="AS87" s="593"/>
      <c r="AT87" s="593"/>
      <c r="AU87" s="593"/>
      <c r="AV87" s="593"/>
      <c r="AW87" s="593">
        <f t="shared" si="164"/>
        <v>0</v>
      </c>
      <c r="AX87" s="593"/>
      <c r="AY87" s="625" t="e">
        <f t="shared" si="144"/>
        <v>#DIV/0!</v>
      </c>
      <c r="AZ87" s="593"/>
      <c r="BA87" s="593">
        <f t="shared" si="156"/>
        <v>22078986</v>
      </c>
      <c r="BB87" s="588" t="e">
        <f t="shared" si="147"/>
        <v>#DIV/0!</v>
      </c>
      <c r="BC87" s="593">
        <f t="shared" si="157"/>
        <v>22078986</v>
      </c>
      <c r="BD87" s="588" t="e">
        <f t="shared" si="148"/>
        <v>#DIV/0!</v>
      </c>
      <c r="BE87" s="626"/>
      <c r="BF87" s="599"/>
      <c r="BG87" s="600"/>
      <c r="BH87" s="601"/>
      <c r="BI87" s="544"/>
    </row>
    <row r="88" spans="1:61" ht="38.25" x14ac:dyDescent="0.25">
      <c r="A88" s="671" t="s">
        <v>2289</v>
      </c>
      <c r="B88" s="627" t="s">
        <v>2290</v>
      </c>
      <c r="C88" s="668" t="s">
        <v>1068</v>
      </c>
      <c r="D88" s="603">
        <v>0</v>
      </c>
      <c r="E88" s="603">
        <v>0</v>
      </c>
      <c r="F88" s="594">
        <v>0.5</v>
      </c>
      <c r="G88" s="594">
        <v>0.5</v>
      </c>
      <c r="H88" s="627"/>
      <c r="I88" s="627"/>
      <c r="J88" s="594">
        <v>0.5</v>
      </c>
      <c r="K88" s="594">
        <v>0</v>
      </c>
      <c r="L88" s="627"/>
      <c r="M88" s="627"/>
      <c r="N88" s="627"/>
      <c r="O88" s="588">
        <f t="shared" si="168"/>
        <v>0</v>
      </c>
      <c r="P88" s="588">
        <f t="shared" si="168"/>
        <v>0</v>
      </c>
      <c r="Q88" s="588">
        <f t="shared" si="168"/>
        <v>1</v>
      </c>
      <c r="R88" s="588">
        <f t="shared" si="169"/>
        <v>0</v>
      </c>
      <c r="S88" s="629"/>
      <c r="T88" s="590">
        <v>45291</v>
      </c>
      <c r="U88" s="629" t="s">
        <v>2159</v>
      </c>
      <c r="V88" s="629"/>
      <c r="W88" s="629"/>
      <c r="X88" s="629"/>
      <c r="Y88" s="628">
        <f t="shared" si="170"/>
        <v>1</v>
      </c>
      <c r="Z88" s="594">
        <f t="shared" si="171"/>
        <v>0.5</v>
      </c>
      <c r="AA88" s="628">
        <f t="shared" si="172"/>
        <v>0.5</v>
      </c>
      <c r="AB88" s="630">
        <v>0.09</v>
      </c>
      <c r="AC88" s="588">
        <v>0</v>
      </c>
      <c r="AD88" s="630">
        <v>0</v>
      </c>
      <c r="AE88" s="588">
        <v>0.2</v>
      </c>
      <c r="AF88" s="588">
        <v>0.11</v>
      </c>
      <c r="AG88" s="631">
        <v>1000000000</v>
      </c>
      <c r="AH88" s="593">
        <v>0</v>
      </c>
      <c r="AI88" s="593">
        <v>0</v>
      </c>
      <c r="AJ88" s="631">
        <v>0</v>
      </c>
      <c r="AK88" s="631">
        <v>0</v>
      </c>
      <c r="AL88" s="630">
        <f t="shared" si="145"/>
        <v>0</v>
      </c>
      <c r="AM88" s="632"/>
      <c r="AN88" s="632"/>
      <c r="AO88" s="632">
        <v>0</v>
      </c>
      <c r="AP88" s="632">
        <v>0</v>
      </c>
      <c r="AQ88" s="630">
        <f t="shared" si="146"/>
        <v>0</v>
      </c>
      <c r="AR88" s="596">
        <f t="shared" si="173"/>
        <v>0</v>
      </c>
      <c r="AS88" s="631"/>
      <c r="AT88" s="631"/>
      <c r="AU88" s="631"/>
      <c r="AV88" s="631"/>
      <c r="AW88" s="593">
        <f t="shared" si="164"/>
        <v>0</v>
      </c>
      <c r="AX88" s="631"/>
      <c r="AY88" s="633" t="e">
        <f t="shared" si="144"/>
        <v>#DIV/0!</v>
      </c>
      <c r="AZ88" s="631"/>
      <c r="BA88" s="631">
        <f t="shared" si="156"/>
        <v>0</v>
      </c>
      <c r="BB88" s="630" t="e">
        <f t="shared" si="147"/>
        <v>#DIV/0!</v>
      </c>
      <c r="BC88" s="631">
        <f t="shared" si="157"/>
        <v>0</v>
      </c>
      <c r="BD88" s="630" t="e">
        <f t="shared" si="148"/>
        <v>#DIV/0!</v>
      </c>
      <c r="BE88" s="634"/>
      <c r="BF88" s="599"/>
      <c r="BG88" s="600"/>
      <c r="BH88" s="601"/>
      <c r="BI88" s="544"/>
    </row>
    <row r="89" spans="1:61" ht="79.5" customHeight="1" x14ac:dyDescent="0.25">
      <c r="A89" s="586" t="s">
        <v>2291</v>
      </c>
      <c r="B89" s="627" t="s">
        <v>2292</v>
      </c>
      <c r="C89" s="587" t="s">
        <v>2098</v>
      </c>
      <c r="D89" s="603">
        <v>0</v>
      </c>
      <c r="E89" s="603">
        <v>0</v>
      </c>
      <c r="F89" s="587">
        <v>2</v>
      </c>
      <c r="G89" s="587">
        <v>2</v>
      </c>
      <c r="H89" s="587"/>
      <c r="I89" s="587"/>
      <c r="J89" s="587">
        <v>2</v>
      </c>
      <c r="K89" s="587">
        <v>0</v>
      </c>
      <c r="L89" s="627"/>
      <c r="M89" s="627"/>
      <c r="N89" s="627"/>
      <c r="O89" s="588">
        <f t="shared" si="168"/>
        <v>0</v>
      </c>
      <c r="P89" s="588">
        <f t="shared" si="168"/>
        <v>0</v>
      </c>
      <c r="Q89" s="588">
        <f t="shared" si="168"/>
        <v>1</v>
      </c>
      <c r="R89" s="588">
        <f t="shared" si="169"/>
        <v>0</v>
      </c>
      <c r="S89" s="589"/>
      <c r="T89" s="590">
        <v>45291</v>
      </c>
      <c r="U89" s="629" t="s">
        <v>2159</v>
      </c>
      <c r="V89" s="629"/>
      <c r="W89" s="629"/>
      <c r="X89" s="629"/>
      <c r="Y89" s="627">
        <f t="shared" si="170"/>
        <v>4</v>
      </c>
      <c r="Z89" s="627">
        <f t="shared" si="171"/>
        <v>2</v>
      </c>
      <c r="AA89" s="628">
        <f t="shared" si="172"/>
        <v>0.5</v>
      </c>
      <c r="AB89" s="630">
        <v>0.09</v>
      </c>
      <c r="AC89" s="588">
        <v>0</v>
      </c>
      <c r="AD89" s="630">
        <v>0</v>
      </c>
      <c r="AE89" s="588">
        <v>0.2</v>
      </c>
      <c r="AF89" s="588">
        <v>0.11</v>
      </c>
      <c r="AG89" s="631">
        <v>1500000000</v>
      </c>
      <c r="AH89" s="593">
        <v>0</v>
      </c>
      <c r="AI89" s="593">
        <v>0</v>
      </c>
      <c r="AJ89" s="631">
        <v>600000000</v>
      </c>
      <c r="AK89" s="631">
        <v>0</v>
      </c>
      <c r="AL89" s="630">
        <f t="shared" si="145"/>
        <v>0</v>
      </c>
      <c r="AM89" s="632"/>
      <c r="AN89" s="632"/>
      <c r="AO89" s="632">
        <v>540000000</v>
      </c>
      <c r="AP89" s="632">
        <v>0</v>
      </c>
      <c r="AQ89" s="630">
        <f t="shared" si="146"/>
        <v>0</v>
      </c>
      <c r="AR89" s="596">
        <f t="shared" si="173"/>
        <v>0</v>
      </c>
      <c r="AS89" s="631"/>
      <c r="AT89" s="631"/>
      <c r="AU89" s="631"/>
      <c r="AV89" s="631"/>
      <c r="AW89" s="593">
        <f t="shared" si="164"/>
        <v>60000000</v>
      </c>
      <c r="AX89" s="631">
        <v>60000000</v>
      </c>
      <c r="AY89" s="633">
        <f t="shared" si="144"/>
        <v>1</v>
      </c>
      <c r="AZ89" s="631"/>
      <c r="BA89" s="631">
        <f t="shared" si="156"/>
        <v>600000000</v>
      </c>
      <c r="BB89" s="630" t="e">
        <f t="shared" si="147"/>
        <v>#DIV/0!</v>
      </c>
      <c r="BC89" s="631">
        <f t="shared" si="157"/>
        <v>600000000</v>
      </c>
      <c r="BD89" s="630" t="e">
        <f t="shared" si="148"/>
        <v>#DIV/0!</v>
      </c>
      <c r="BE89" s="634"/>
      <c r="BF89" s="599"/>
      <c r="BG89" s="600" t="s">
        <v>183</v>
      </c>
      <c r="BH89" s="601"/>
      <c r="BI89" s="544"/>
    </row>
    <row r="90" spans="1:61" ht="63.75" customHeight="1" x14ac:dyDescent="0.25">
      <c r="A90" s="586" t="s">
        <v>2293</v>
      </c>
      <c r="B90" s="627" t="s">
        <v>2294</v>
      </c>
      <c r="C90" s="587" t="s">
        <v>2098</v>
      </c>
      <c r="D90" s="603">
        <v>0</v>
      </c>
      <c r="E90" s="603">
        <v>0</v>
      </c>
      <c r="F90" s="603">
        <v>0</v>
      </c>
      <c r="G90" s="587">
        <v>1</v>
      </c>
      <c r="H90" s="587"/>
      <c r="I90" s="587"/>
      <c r="J90" s="603">
        <v>0</v>
      </c>
      <c r="K90" s="587">
        <v>1</v>
      </c>
      <c r="L90" s="627"/>
      <c r="M90" s="627"/>
      <c r="N90" s="627"/>
      <c r="O90" s="588">
        <f t="shared" si="168"/>
        <v>0</v>
      </c>
      <c r="P90" s="588">
        <f t="shared" si="168"/>
        <v>0</v>
      </c>
      <c r="Q90" s="588">
        <f t="shared" si="168"/>
        <v>0</v>
      </c>
      <c r="R90" s="588">
        <f t="shared" si="169"/>
        <v>1</v>
      </c>
      <c r="S90" s="589" t="s">
        <v>2477</v>
      </c>
      <c r="T90" s="590">
        <v>45291</v>
      </c>
      <c r="U90" s="629" t="s">
        <v>2105</v>
      </c>
      <c r="V90" s="629"/>
      <c r="W90" s="629" t="s">
        <v>2106</v>
      </c>
      <c r="X90" s="629" t="s">
        <v>2295</v>
      </c>
      <c r="Y90" s="627"/>
      <c r="Z90" s="627"/>
      <c r="AA90" s="628"/>
      <c r="AB90" s="630">
        <v>0.09</v>
      </c>
      <c r="AC90" s="588">
        <v>0</v>
      </c>
      <c r="AD90" s="630">
        <v>0</v>
      </c>
      <c r="AE90" s="588">
        <v>0</v>
      </c>
      <c r="AF90" s="588">
        <v>0.11</v>
      </c>
      <c r="AG90" s="631">
        <v>650000000</v>
      </c>
      <c r="AH90" s="593">
        <v>0</v>
      </c>
      <c r="AI90" s="593">
        <v>0</v>
      </c>
      <c r="AJ90" s="631"/>
      <c r="AK90" s="631">
        <v>650000000</v>
      </c>
      <c r="AL90" s="630">
        <f t="shared" si="145"/>
        <v>1</v>
      </c>
      <c r="AM90" s="632"/>
      <c r="AN90" s="632"/>
      <c r="AO90" s="632"/>
      <c r="AP90" s="632">
        <v>490000000</v>
      </c>
      <c r="AQ90" s="630">
        <f t="shared" si="146"/>
        <v>0.75384615384615383</v>
      </c>
      <c r="AR90" s="596">
        <f t="shared" si="173"/>
        <v>160000000</v>
      </c>
      <c r="AS90" s="631"/>
      <c r="AT90" s="631"/>
      <c r="AU90" s="631"/>
      <c r="AV90" s="631"/>
      <c r="AW90" s="593">
        <f t="shared" si="164"/>
        <v>0</v>
      </c>
      <c r="AX90" s="631"/>
      <c r="AY90" s="633" t="e">
        <f t="shared" si="144"/>
        <v>#DIV/0!</v>
      </c>
      <c r="AZ90" s="631"/>
      <c r="BA90" s="631">
        <f t="shared" si="156"/>
        <v>650000000</v>
      </c>
      <c r="BB90" s="630" t="e">
        <f t="shared" si="147"/>
        <v>#DIV/0!</v>
      </c>
      <c r="BC90" s="631">
        <f t="shared" si="157"/>
        <v>490000000</v>
      </c>
      <c r="BD90" s="630" t="e">
        <f t="shared" si="148"/>
        <v>#DIV/0!</v>
      </c>
      <c r="BE90" s="634"/>
      <c r="BF90" s="599"/>
      <c r="BG90" s="600"/>
      <c r="BH90" s="601"/>
      <c r="BI90" s="544"/>
    </row>
    <row r="91" spans="1:61" ht="51.75" customHeight="1" x14ac:dyDescent="0.25">
      <c r="A91" s="586" t="s">
        <v>2296</v>
      </c>
      <c r="B91" s="587" t="s">
        <v>2297</v>
      </c>
      <c r="C91" s="587" t="s">
        <v>2098</v>
      </c>
      <c r="D91" s="603">
        <v>0</v>
      </c>
      <c r="E91" s="603">
        <v>0</v>
      </c>
      <c r="F91" s="603">
        <v>0</v>
      </c>
      <c r="G91" s="587">
        <v>1</v>
      </c>
      <c r="H91" s="587"/>
      <c r="I91" s="587"/>
      <c r="J91" s="587"/>
      <c r="K91" s="587">
        <v>0</v>
      </c>
      <c r="L91" s="587"/>
      <c r="M91" s="587"/>
      <c r="N91" s="587"/>
      <c r="O91" s="588">
        <f t="shared" si="168"/>
        <v>0</v>
      </c>
      <c r="P91" s="588">
        <f t="shared" si="168"/>
        <v>0</v>
      </c>
      <c r="Q91" s="588">
        <f t="shared" si="168"/>
        <v>0</v>
      </c>
      <c r="R91" s="588">
        <f t="shared" si="169"/>
        <v>0</v>
      </c>
      <c r="S91" s="589" t="s">
        <v>2298</v>
      </c>
      <c r="T91" s="590">
        <v>45291</v>
      </c>
      <c r="U91" s="589" t="s">
        <v>2105</v>
      </c>
      <c r="V91" s="589"/>
      <c r="W91" s="589" t="s">
        <v>2106</v>
      </c>
      <c r="X91" s="589" t="s">
        <v>2299</v>
      </c>
      <c r="Y91" s="587"/>
      <c r="Z91" s="587"/>
      <c r="AA91" s="594"/>
      <c r="AB91" s="588">
        <v>0.09</v>
      </c>
      <c r="AC91" s="588">
        <v>0</v>
      </c>
      <c r="AD91" s="588">
        <v>0</v>
      </c>
      <c r="AE91" s="588">
        <v>0</v>
      </c>
      <c r="AF91" s="588">
        <v>0.11</v>
      </c>
      <c r="AG91" s="593">
        <v>1300000000</v>
      </c>
      <c r="AH91" s="593">
        <v>0</v>
      </c>
      <c r="AI91" s="593">
        <v>0</v>
      </c>
      <c r="AJ91" s="593"/>
      <c r="AK91" s="593">
        <v>221000000</v>
      </c>
      <c r="AL91" s="588">
        <f t="shared" si="145"/>
        <v>0.17</v>
      </c>
      <c r="AM91" s="624"/>
      <c r="AN91" s="624"/>
      <c r="AO91" s="624"/>
      <c r="AP91" s="624">
        <v>110500000</v>
      </c>
      <c r="AQ91" s="588">
        <f t="shared" si="146"/>
        <v>8.5000000000000006E-2</v>
      </c>
      <c r="AR91" s="596">
        <f t="shared" si="173"/>
        <v>110500000</v>
      </c>
      <c r="AS91" s="593"/>
      <c r="AT91" s="593"/>
      <c r="AU91" s="593"/>
      <c r="AV91" s="593"/>
      <c r="AW91" s="593">
        <f t="shared" si="164"/>
        <v>0</v>
      </c>
      <c r="AX91" s="593"/>
      <c r="AY91" s="625" t="e">
        <f t="shared" si="144"/>
        <v>#DIV/0!</v>
      </c>
      <c r="AZ91" s="593"/>
      <c r="BA91" s="593">
        <f t="shared" si="156"/>
        <v>221000000</v>
      </c>
      <c r="BB91" s="588" t="e">
        <f t="shared" si="147"/>
        <v>#DIV/0!</v>
      </c>
      <c r="BC91" s="593">
        <f t="shared" si="157"/>
        <v>110500000</v>
      </c>
      <c r="BD91" s="588" t="e">
        <f t="shared" si="148"/>
        <v>#DIV/0!</v>
      </c>
      <c r="BE91" s="626"/>
      <c r="BF91" s="599"/>
      <c r="BG91" s="600"/>
      <c r="BH91" s="601"/>
      <c r="BI91" s="544"/>
    </row>
    <row r="92" spans="1:61" ht="51" x14ac:dyDescent="0.25">
      <c r="A92" s="586" t="s">
        <v>2300</v>
      </c>
      <c r="B92" s="587" t="s">
        <v>2301</v>
      </c>
      <c r="C92" s="587" t="s">
        <v>2098</v>
      </c>
      <c r="D92" s="603">
        <v>0</v>
      </c>
      <c r="E92" s="587">
        <v>2</v>
      </c>
      <c r="F92" s="603">
        <v>0</v>
      </c>
      <c r="G92" s="587">
        <v>4</v>
      </c>
      <c r="H92" s="587"/>
      <c r="I92" s="587">
        <v>2</v>
      </c>
      <c r="J92" s="603">
        <v>0</v>
      </c>
      <c r="K92" s="587">
        <v>0</v>
      </c>
      <c r="L92" s="587"/>
      <c r="M92" s="587"/>
      <c r="N92" s="587"/>
      <c r="O92" s="588">
        <f t="shared" si="168"/>
        <v>0</v>
      </c>
      <c r="P92" s="588">
        <f t="shared" si="168"/>
        <v>1</v>
      </c>
      <c r="Q92" s="588">
        <f t="shared" si="168"/>
        <v>0</v>
      </c>
      <c r="R92" s="588">
        <f t="shared" si="169"/>
        <v>0</v>
      </c>
      <c r="S92" s="589"/>
      <c r="T92" s="590">
        <v>45291</v>
      </c>
      <c r="U92" s="589" t="s">
        <v>2159</v>
      </c>
      <c r="V92" s="589"/>
      <c r="W92" s="589"/>
      <c r="X92" s="589"/>
      <c r="Y92" s="587">
        <f t="shared" si="170"/>
        <v>6</v>
      </c>
      <c r="Z92" s="587">
        <f t="shared" si="171"/>
        <v>2</v>
      </c>
      <c r="AA92" s="594">
        <f t="shared" si="172"/>
        <v>0.33333333333333331</v>
      </c>
      <c r="AB92" s="588">
        <v>0.09</v>
      </c>
      <c r="AC92" s="588">
        <v>0</v>
      </c>
      <c r="AD92" s="588">
        <v>0.25</v>
      </c>
      <c r="AE92" s="588">
        <v>0</v>
      </c>
      <c r="AF92" s="588">
        <v>0.11</v>
      </c>
      <c r="AG92" s="593">
        <v>200000000</v>
      </c>
      <c r="AH92" s="593">
        <v>0</v>
      </c>
      <c r="AI92" s="593">
        <v>0</v>
      </c>
      <c r="AJ92" s="593"/>
      <c r="AK92" s="593">
        <v>0</v>
      </c>
      <c r="AL92" s="588">
        <f t="shared" si="145"/>
        <v>0</v>
      </c>
      <c r="AM92" s="624"/>
      <c r="AN92" s="624"/>
      <c r="AO92" s="624"/>
      <c r="AP92" s="624">
        <v>0</v>
      </c>
      <c r="AQ92" s="588">
        <f t="shared" si="146"/>
        <v>0</v>
      </c>
      <c r="AR92" s="596">
        <f t="shared" si="173"/>
        <v>0</v>
      </c>
      <c r="AS92" s="593"/>
      <c r="AT92" s="593"/>
      <c r="AU92" s="593"/>
      <c r="AV92" s="593"/>
      <c r="AW92" s="593">
        <f t="shared" si="164"/>
        <v>0</v>
      </c>
      <c r="AX92" s="593"/>
      <c r="AY92" s="625" t="e">
        <f t="shared" si="144"/>
        <v>#DIV/0!</v>
      </c>
      <c r="AZ92" s="593"/>
      <c r="BA92" s="593">
        <f t="shared" si="156"/>
        <v>0</v>
      </c>
      <c r="BB92" s="588" t="e">
        <f t="shared" si="147"/>
        <v>#DIV/0!</v>
      </c>
      <c r="BC92" s="593">
        <f t="shared" si="157"/>
        <v>0</v>
      </c>
      <c r="BD92" s="588" t="e">
        <f t="shared" si="148"/>
        <v>#DIV/0!</v>
      </c>
      <c r="BE92" s="626"/>
      <c r="BF92" s="599"/>
      <c r="BG92" s="600"/>
      <c r="BH92" s="601"/>
      <c r="BI92" s="544"/>
    </row>
    <row r="93" spans="1:61" ht="38.25" x14ac:dyDescent="0.25">
      <c r="A93" s="586" t="s">
        <v>2302</v>
      </c>
      <c r="B93" s="587" t="s">
        <v>2303</v>
      </c>
      <c r="C93" s="587" t="s">
        <v>2098</v>
      </c>
      <c r="D93" s="603">
        <v>0</v>
      </c>
      <c r="E93" s="587">
        <v>0</v>
      </c>
      <c r="F93" s="587">
        <v>0</v>
      </c>
      <c r="G93" s="587">
        <v>1</v>
      </c>
      <c r="H93" s="587"/>
      <c r="I93" s="587"/>
      <c r="J93" s="587"/>
      <c r="K93" s="587">
        <v>0</v>
      </c>
      <c r="L93" s="587"/>
      <c r="M93" s="587"/>
      <c r="N93" s="587"/>
      <c r="O93" s="588">
        <f t="shared" si="168"/>
        <v>0</v>
      </c>
      <c r="P93" s="588">
        <f t="shared" si="168"/>
        <v>0</v>
      </c>
      <c r="Q93" s="588">
        <f t="shared" si="168"/>
        <v>0</v>
      </c>
      <c r="R93" s="588">
        <f t="shared" si="169"/>
        <v>0</v>
      </c>
      <c r="S93" s="589"/>
      <c r="T93" s="590">
        <v>45291</v>
      </c>
      <c r="U93" s="589" t="s">
        <v>2159</v>
      </c>
      <c r="V93" s="589"/>
      <c r="W93" s="589"/>
      <c r="X93" s="589"/>
      <c r="Y93" s="587">
        <f t="shared" si="170"/>
        <v>1</v>
      </c>
      <c r="Z93" s="587">
        <f t="shared" si="171"/>
        <v>0</v>
      </c>
      <c r="AA93" s="594">
        <f t="shared" si="172"/>
        <v>0</v>
      </c>
      <c r="AB93" s="588">
        <v>0.09</v>
      </c>
      <c r="AC93" s="588">
        <v>0</v>
      </c>
      <c r="AD93" s="588">
        <v>0</v>
      </c>
      <c r="AE93" s="588">
        <v>0</v>
      </c>
      <c r="AF93" s="588">
        <v>0.11</v>
      </c>
      <c r="AG93" s="593">
        <v>500000000</v>
      </c>
      <c r="AH93" s="593">
        <v>0</v>
      </c>
      <c r="AI93" s="593">
        <v>0</v>
      </c>
      <c r="AJ93" s="593"/>
      <c r="AK93" s="593">
        <v>0</v>
      </c>
      <c r="AL93" s="588">
        <f t="shared" si="145"/>
        <v>0</v>
      </c>
      <c r="AM93" s="624"/>
      <c r="AN93" s="624"/>
      <c r="AO93" s="624"/>
      <c r="AP93" s="624">
        <v>0</v>
      </c>
      <c r="AQ93" s="588">
        <f t="shared" si="146"/>
        <v>0</v>
      </c>
      <c r="AR93" s="596">
        <f t="shared" si="173"/>
        <v>0</v>
      </c>
      <c r="AS93" s="593"/>
      <c r="AT93" s="593"/>
      <c r="AU93" s="593"/>
      <c r="AV93" s="593"/>
      <c r="AW93" s="593">
        <f t="shared" si="164"/>
        <v>0</v>
      </c>
      <c r="AX93" s="593"/>
      <c r="AY93" s="625" t="e">
        <f t="shared" si="144"/>
        <v>#DIV/0!</v>
      </c>
      <c r="AZ93" s="593"/>
      <c r="BA93" s="593">
        <f t="shared" si="156"/>
        <v>0</v>
      </c>
      <c r="BB93" s="588" t="e">
        <f t="shared" si="147"/>
        <v>#DIV/0!</v>
      </c>
      <c r="BC93" s="593">
        <f t="shared" si="157"/>
        <v>0</v>
      </c>
      <c r="BD93" s="588" t="e">
        <f t="shared" si="148"/>
        <v>#DIV/0!</v>
      </c>
      <c r="BE93" s="626"/>
      <c r="BF93" s="599"/>
      <c r="BG93" s="600"/>
      <c r="BH93" s="601"/>
      <c r="BI93" s="544"/>
    </row>
    <row r="94" spans="1:61" ht="26.25" thickBot="1" x14ac:dyDescent="0.3">
      <c r="A94" s="641" t="s">
        <v>2304</v>
      </c>
      <c r="B94" s="608" t="s">
        <v>2305</v>
      </c>
      <c r="C94" s="587" t="s">
        <v>2098</v>
      </c>
      <c r="D94" s="672">
        <v>0</v>
      </c>
      <c r="E94" s="587">
        <v>1</v>
      </c>
      <c r="F94" s="587">
        <v>0</v>
      </c>
      <c r="G94" s="587">
        <v>0</v>
      </c>
      <c r="H94" s="608"/>
      <c r="I94" s="587">
        <v>1</v>
      </c>
      <c r="J94" s="608"/>
      <c r="K94" s="608"/>
      <c r="L94" s="608"/>
      <c r="M94" s="608"/>
      <c r="N94" s="608"/>
      <c r="O94" s="588">
        <f t="shared" si="168"/>
        <v>0</v>
      </c>
      <c r="P94" s="588">
        <f t="shared" si="168"/>
        <v>1</v>
      </c>
      <c r="Q94" s="588">
        <f t="shared" si="168"/>
        <v>0</v>
      </c>
      <c r="R94" s="588">
        <f t="shared" si="169"/>
        <v>0</v>
      </c>
      <c r="S94" s="609"/>
      <c r="T94" s="590">
        <v>45291</v>
      </c>
      <c r="U94" s="609"/>
      <c r="V94" s="609"/>
      <c r="W94" s="609"/>
      <c r="X94" s="609"/>
      <c r="Y94" s="608">
        <f t="shared" si="170"/>
        <v>1</v>
      </c>
      <c r="Z94" s="608">
        <f t="shared" si="171"/>
        <v>1</v>
      </c>
      <c r="AA94" s="614">
        <f t="shared" si="172"/>
        <v>1</v>
      </c>
      <c r="AB94" s="612">
        <v>0.09</v>
      </c>
      <c r="AC94" s="588">
        <v>0</v>
      </c>
      <c r="AD94" s="612">
        <v>0.25</v>
      </c>
      <c r="AE94" s="612">
        <v>0</v>
      </c>
      <c r="AF94" s="612">
        <v>0</v>
      </c>
      <c r="AG94" s="613">
        <v>0</v>
      </c>
      <c r="AH94" s="593">
        <v>0</v>
      </c>
      <c r="AI94" s="593">
        <v>0</v>
      </c>
      <c r="AJ94" s="613"/>
      <c r="AK94" s="613">
        <v>0</v>
      </c>
      <c r="AL94" s="612" t="e">
        <f t="shared" si="145"/>
        <v>#DIV/0!</v>
      </c>
      <c r="AM94" s="642"/>
      <c r="AN94" s="642"/>
      <c r="AO94" s="642"/>
      <c r="AP94" s="642">
        <v>0</v>
      </c>
      <c r="AQ94" s="612" t="e">
        <f t="shared" si="146"/>
        <v>#DIV/0!</v>
      </c>
      <c r="AR94" s="596">
        <f t="shared" si="173"/>
        <v>0</v>
      </c>
      <c r="AS94" s="613"/>
      <c r="AT94" s="613"/>
      <c r="AU94" s="613"/>
      <c r="AV94" s="613"/>
      <c r="AW94" s="593">
        <f t="shared" si="164"/>
        <v>0</v>
      </c>
      <c r="AX94" s="613"/>
      <c r="AY94" s="643" t="e">
        <f t="shared" si="144"/>
        <v>#DIV/0!</v>
      </c>
      <c r="AZ94" s="613"/>
      <c r="BA94" s="613">
        <f t="shared" si="156"/>
        <v>0</v>
      </c>
      <c r="BB94" s="612" t="e">
        <f t="shared" si="147"/>
        <v>#DIV/0!</v>
      </c>
      <c r="BC94" s="613">
        <f t="shared" si="157"/>
        <v>0</v>
      </c>
      <c r="BD94" s="612" t="e">
        <f t="shared" si="148"/>
        <v>#DIV/0!</v>
      </c>
      <c r="BE94" s="644"/>
      <c r="BF94" s="618"/>
      <c r="BG94" s="619"/>
      <c r="BH94" s="620"/>
      <c r="BI94" s="544"/>
    </row>
    <row r="95" spans="1:61" ht="63.75" x14ac:dyDescent="0.25">
      <c r="A95" s="645" t="s">
        <v>2306</v>
      </c>
      <c r="B95" s="562"/>
      <c r="C95" s="562"/>
      <c r="D95" s="646"/>
      <c r="E95" s="646"/>
      <c r="F95" s="646"/>
      <c r="G95" s="646"/>
      <c r="H95" s="646"/>
      <c r="I95" s="646"/>
      <c r="J95" s="646"/>
      <c r="K95" s="646"/>
      <c r="L95" s="646"/>
      <c r="M95" s="646"/>
      <c r="N95" s="646"/>
      <c r="O95" s="646">
        <f>(+O96*AC96)</f>
        <v>0.88</v>
      </c>
      <c r="P95" s="646">
        <f t="shared" ref="P95:R95" si="174">(+P96*AD96)</f>
        <v>0.93070000000000008</v>
      </c>
      <c r="Q95" s="646">
        <f t="shared" si="174"/>
        <v>0.95</v>
      </c>
      <c r="R95" s="646">
        <f t="shared" si="174"/>
        <v>0.99750000000000005</v>
      </c>
      <c r="S95" s="564"/>
      <c r="T95" s="564"/>
      <c r="U95" s="564"/>
      <c r="V95" s="564"/>
      <c r="W95" s="564"/>
      <c r="X95" s="564"/>
      <c r="Y95" s="646">
        <v>1</v>
      </c>
      <c r="Z95" s="646"/>
      <c r="AA95" s="646">
        <f>+(AA96*AB96)</f>
        <v>0.95874999999999999</v>
      </c>
      <c r="AB95" s="647">
        <v>0.14000000000000001</v>
      </c>
      <c r="AC95" s="647">
        <v>0.14000000000000001</v>
      </c>
      <c r="AD95" s="647">
        <v>0.14000000000000001</v>
      </c>
      <c r="AE95" s="647">
        <v>0.14000000000000001</v>
      </c>
      <c r="AF95" s="647">
        <v>0.14000000000000001</v>
      </c>
      <c r="AG95" s="648">
        <f>+AG96</f>
        <v>50000000</v>
      </c>
      <c r="AH95" s="648">
        <f t="shared" ref="AH95:AX95" si="175">+AH96</f>
        <v>99780251</v>
      </c>
      <c r="AI95" s="648">
        <f t="shared" si="175"/>
        <v>25000000</v>
      </c>
      <c r="AJ95" s="648">
        <f t="shared" si="175"/>
        <v>22403408</v>
      </c>
      <c r="AK95" s="648">
        <f t="shared" si="175"/>
        <v>47096020</v>
      </c>
      <c r="AL95" s="649">
        <f t="shared" si="145"/>
        <v>0.94192039999999999</v>
      </c>
      <c r="AM95" s="650">
        <f t="shared" si="175"/>
        <v>19956050</v>
      </c>
      <c r="AN95" s="650">
        <f t="shared" si="175"/>
        <v>18500000</v>
      </c>
      <c r="AO95" s="650">
        <f t="shared" si="175"/>
        <v>11490874</v>
      </c>
      <c r="AP95" s="650">
        <f t="shared" si="175"/>
        <v>42381549</v>
      </c>
      <c r="AQ95" s="649">
        <f t="shared" si="146"/>
        <v>0.84763098000000003</v>
      </c>
      <c r="AR95" s="648">
        <f t="shared" si="175"/>
        <v>4714471</v>
      </c>
      <c r="AS95" s="648">
        <f t="shared" si="175"/>
        <v>79824201</v>
      </c>
      <c r="AT95" s="648">
        <f t="shared" si="175"/>
        <v>79824200</v>
      </c>
      <c r="AU95" s="648">
        <f t="shared" si="175"/>
        <v>6500000</v>
      </c>
      <c r="AV95" s="648">
        <f t="shared" si="175"/>
        <v>6500000</v>
      </c>
      <c r="AW95" s="648">
        <f t="shared" si="175"/>
        <v>10912534</v>
      </c>
      <c r="AX95" s="648">
        <f t="shared" si="175"/>
        <v>10912532</v>
      </c>
      <c r="AY95" s="651">
        <f t="shared" si="144"/>
        <v>0.99999981672451144</v>
      </c>
      <c r="AZ95" s="648">
        <f>+AZ96</f>
        <v>275000000</v>
      </c>
      <c r="BA95" s="648">
        <f>+BA96</f>
        <v>194279679</v>
      </c>
      <c r="BB95" s="651">
        <f t="shared" si="147"/>
        <v>0.70647156</v>
      </c>
      <c r="BC95" s="648">
        <f>+BC96</f>
        <v>189565205</v>
      </c>
      <c r="BD95" s="651">
        <f t="shared" si="148"/>
        <v>0.68932801818181821</v>
      </c>
      <c r="BE95" s="569"/>
      <c r="BF95" s="570" t="s">
        <v>1733</v>
      </c>
      <c r="BG95" s="571"/>
      <c r="BH95" s="569"/>
      <c r="BI95" s="544"/>
    </row>
    <row r="96" spans="1:61" ht="63.75" x14ac:dyDescent="0.25">
      <c r="A96" s="572" t="s">
        <v>2307</v>
      </c>
      <c r="B96" s="573"/>
      <c r="C96" s="573"/>
      <c r="D96" s="574"/>
      <c r="E96" s="574"/>
      <c r="F96" s="574"/>
      <c r="G96" s="574"/>
      <c r="H96" s="574"/>
      <c r="I96" s="574"/>
      <c r="J96" s="574"/>
      <c r="K96" s="574"/>
      <c r="L96" s="574"/>
      <c r="M96" s="574"/>
      <c r="N96" s="574"/>
      <c r="O96" s="575">
        <f>+SUMPRODUCT(O97:O100,AC97:AC100)</f>
        <v>0.88</v>
      </c>
      <c r="P96" s="575">
        <f t="shared" ref="P96:R96" si="176">+SUMPRODUCT(P97:P100,AD97:AD100)</f>
        <v>0.93070000000000008</v>
      </c>
      <c r="Q96" s="575">
        <f t="shared" si="176"/>
        <v>0.95</v>
      </c>
      <c r="R96" s="575">
        <f t="shared" si="176"/>
        <v>0.99750000000000005</v>
      </c>
      <c r="S96" s="576"/>
      <c r="T96" s="576"/>
      <c r="U96" s="576"/>
      <c r="V96" s="576"/>
      <c r="W96" s="576"/>
      <c r="X96" s="576"/>
      <c r="Y96" s="574">
        <v>1</v>
      </c>
      <c r="Z96" s="574"/>
      <c r="AA96" s="577">
        <f>+SUMPRODUCT(AA97:AA100,AB97:AB100)</f>
        <v>0.95874999999999999</v>
      </c>
      <c r="AB96" s="577">
        <v>1</v>
      </c>
      <c r="AC96" s="577">
        <v>1</v>
      </c>
      <c r="AD96" s="577">
        <v>1</v>
      </c>
      <c r="AE96" s="577">
        <v>1</v>
      </c>
      <c r="AF96" s="577">
        <v>1</v>
      </c>
      <c r="AG96" s="578">
        <f>SUM(AG97:AG100)</f>
        <v>50000000</v>
      </c>
      <c r="AH96" s="579">
        <v>99780251</v>
      </c>
      <c r="AI96" s="579">
        <v>25000000</v>
      </c>
      <c r="AJ96" s="578">
        <f t="shared" ref="AJ96:AK96" si="177">SUM(AJ97:AJ100)</f>
        <v>22403408</v>
      </c>
      <c r="AK96" s="578">
        <f t="shared" si="177"/>
        <v>47096020</v>
      </c>
      <c r="AL96" s="574">
        <f t="shared" si="145"/>
        <v>0.94192039999999999</v>
      </c>
      <c r="AM96" s="579">
        <v>19956050</v>
      </c>
      <c r="AN96" s="579">
        <v>18500000</v>
      </c>
      <c r="AO96" s="579">
        <f t="shared" ref="AO96:AR96" si="178">SUM(AO97:AO100)</f>
        <v>11490874</v>
      </c>
      <c r="AP96" s="579">
        <f t="shared" si="178"/>
        <v>42381549</v>
      </c>
      <c r="AQ96" s="574">
        <f t="shared" si="146"/>
        <v>0.84763098000000003</v>
      </c>
      <c r="AR96" s="580">
        <f t="shared" si="178"/>
        <v>4714471</v>
      </c>
      <c r="AS96" s="580">
        <v>79824201</v>
      </c>
      <c r="AT96" s="580">
        <v>79824200</v>
      </c>
      <c r="AU96" s="580">
        <v>6500000</v>
      </c>
      <c r="AV96" s="580">
        <v>6500000</v>
      </c>
      <c r="AW96" s="580">
        <f t="shared" ref="AW96:AX96" si="179">SUM(AW97:AW100)</f>
        <v>10912534</v>
      </c>
      <c r="AX96" s="580">
        <f t="shared" si="179"/>
        <v>10912532</v>
      </c>
      <c r="AY96" s="581">
        <f t="shared" si="144"/>
        <v>0.99999981672451144</v>
      </c>
      <c r="AZ96" s="576">
        <v>275000000</v>
      </c>
      <c r="BA96" s="578">
        <f>SUM(AH96:AK96)</f>
        <v>194279679</v>
      </c>
      <c r="BB96" s="575">
        <f t="shared" si="147"/>
        <v>0.70647156</v>
      </c>
      <c r="BC96" s="578">
        <f>SUM(AM96:AP96)+AT96+AV96+AX96</f>
        <v>189565205</v>
      </c>
      <c r="BD96" s="575">
        <f t="shared" si="148"/>
        <v>0.68932801818181821</v>
      </c>
      <c r="BE96" s="582"/>
      <c r="BF96" s="583" t="s">
        <v>1733</v>
      </c>
      <c r="BG96" s="584"/>
      <c r="BH96" s="585"/>
      <c r="BI96" s="544"/>
    </row>
    <row r="97" spans="1:61" ht="50.1" customHeight="1" x14ac:dyDescent="0.25">
      <c r="A97" s="586" t="s">
        <v>2308</v>
      </c>
      <c r="B97" s="587" t="s">
        <v>2309</v>
      </c>
      <c r="C97" s="587" t="s">
        <v>2098</v>
      </c>
      <c r="D97" s="603">
        <v>0</v>
      </c>
      <c r="E97" s="603">
        <v>0</v>
      </c>
      <c r="F97" s="587">
        <v>1</v>
      </c>
      <c r="G97" s="587">
        <v>1</v>
      </c>
      <c r="H97" s="587"/>
      <c r="I97" s="587"/>
      <c r="J97" s="587">
        <v>1</v>
      </c>
      <c r="K97" s="587">
        <v>1</v>
      </c>
      <c r="L97" s="587"/>
      <c r="M97" s="587"/>
      <c r="N97" s="587"/>
      <c r="O97" s="588">
        <f t="shared" ref="O97:Q100" si="180">+IFERROR(IF((H97+L97)/D97&gt;=100%,100%,(H97+L97)/D97),0)</f>
        <v>0</v>
      </c>
      <c r="P97" s="588">
        <f t="shared" si="180"/>
        <v>0</v>
      </c>
      <c r="Q97" s="588">
        <f t="shared" si="180"/>
        <v>1</v>
      </c>
      <c r="R97" s="588">
        <f t="shared" ref="R97:R100" si="181">+IFERROR(IF(K97/G97&gt;=100%,100%,K97/G97),0)</f>
        <v>1</v>
      </c>
      <c r="S97" s="589" t="s">
        <v>2310</v>
      </c>
      <c r="T97" s="590">
        <v>45291</v>
      </c>
      <c r="U97" s="589" t="s">
        <v>2105</v>
      </c>
      <c r="V97" s="589"/>
      <c r="W97" s="589" t="s">
        <v>2106</v>
      </c>
      <c r="X97" s="589" t="s">
        <v>2311</v>
      </c>
      <c r="Y97" s="587">
        <f t="shared" ref="Y97:Y100" si="182">SUM(D97:G97)</f>
        <v>2</v>
      </c>
      <c r="Z97" s="591">
        <f t="shared" ref="Z97:Z100" si="183">SUM(H97:N97)</f>
        <v>2</v>
      </c>
      <c r="AA97" s="592">
        <f t="shared" ref="AA97:AA100" si="184">+IFERROR(IF(Z97/Y97&gt;=100%,100%,Z97/Y97),0)</f>
        <v>1</v>
      </c>
      <c r="AB97" s="588">
        <v>0.25</v>
      </c>
      <c r="AC97" s="588">
        <v>0</v>
      </c>
      <c r="AD97" s="588">
        <v>0</v>
      </c>
      <c r="AE97" s="588">
        <v>0.25</v>
      </c>
      <c r="AF97" s="588">
        <v>0.25</v>
      </c>
      <c r="AG97" s="593">
        <v>50000000</v>
      </c>
      <c r="AH97" s="593"/>
      <c r="AI97" s="593"/>
      <c r="AJ97" s="593">
        <v>22403408</v>
      </c>
      <c r="AK97" s="593">
        <v>47096020</v>
      </c>
      <c r="AL97" s="594">
        <f t="shared" si="145"/>
        <v>0.94192039999999999</v>
      </c>
      <c r="AM97" s="595"/>
      <c r="AN97" s="595"/>
      <c r="AO97" s="595">
        <v>11490874</v>
      </c>
      <c r="AP97" s="595">
        <v>42381549</v>
      </c>
      <c r="AQ97" s="594">
        <f t="shared" si="146"/>
        <v>0.84763098000000003</v>
      </c>
      <c r="AR97" s="596">
        <f t="shared" ref="AR97:AR100" si="185">+AK97-AP97</f>
        <v>4714471</v>
      </c>
      <c r="AS97" s="589"/>
      <c r="AT97" s="589"/>
      <c r="AU97" s="589"/>
      <c r="AV97" s="589"/>
      <c r="AW97" s="589">
        <f t="shared" ref="AW97:AW100" si="186">AJ97-AO97</f>
        <v>10912534</v>
      </c>
      <c r="AX97" s="589">
        <v>10912532</v>
      </c>
      <c r="AY97" s="597">
        <f t="shared" si="144"/>
        <v>0.99999981672451144</v>
      </c>
      <c r="AZ97" s="589"/>
      <c r="BA97" s="593">
        <f>SUM(AH97:AK97)</f>
        <v>69499428</v>
      </c>
      <c r="BB97" s="588" t="e">
        <f t="shared" si="147"/>
        <v>#DIV/0!</v>
      </c>
      <c r="BC97" s="593">
        <f>SUM(AM97:AP97)+AT97+AV97+AX97</f>
        <v>64784955</v>
      </c>
      <c r="BD97" s="588" t="e">
        <f t="shared" si="148"/>
        <v>#DIV/0!</v>
      </c>
      <c r="BE97" s="598"/>
      <c r="BF97" s="599"/>
      <c r="BG97" s="600"/>
      <c r="BH97" s="601"/>
      <c r="BI97" s="544"/>
    </row>
    <row r="98" spans="1:61" ht="50.1" customHeight="1" x14ac:dyDescent="0.25">
      <c r="A98" s="586" t="s">
        <v>2312</v>
      </c>
      <c r="B98" s="587" t="s">
        <v>2313</v>
      </c>
      <c r="C98" s="668" t="s">
        <v>1068</v>
      </c>
      <c r="D98" s="594">
        <v>0.1</v>
      </c>
      <c r="E98" s="594">
        <v>0.3</v>
      </c>
      <c r="F98" s="594">
        <v>0.3</v>
      </c>
      <c r="G98" s="594">
        <v>0.3</v>
      </c>
      <c r="H98" s="594">
        <v>0.1</v>
      </c>
      <c r="I98" s="594">
        <v>0.3</v>
      </c>
      <c r="J98" s="594">
        <v>0.3</v>
      </c>
      <c r="K98" s="594">
        <v>0.3</v>
      </c>
      <c r="L98" s="594"/>
      <c r="M98" s="594"/>
      <c r="N98" s="594"/>
      <c r="O98" s="588">
        <f t="shared" si="180"/>
        <v>1</v>
      </c>
      <c r="P98" s="588">
        <f t="shared" si="180"/>
        <v>1</v>
      </c>
      <c r="Q98" s="588">
        <f t="shared" si="180"/>
        <v>1</v>
      </c>
      <c r="R98" s="588">
        <f t="shared" si="181"/>
        <v>1</v>
      </c>
      <c r="S98" s="589" t="s">
        <v>2314</v>
      </c>
      <c r="T98" s="590">
        <v>45291</v>
      </c>
      <c r="U98" s="589" t="s">
        <v>2100</v>
      </c>
      <c r="V98" s="589" t="s">
        <v>2101</v>
      </c>
      <c r="W98" s="589"/>
      <c r="X98" s="589"/>
      <c r="Y98" s="594">
        <f t="shared" si="182"/>
        <v>1</v>
      </c>
      <c r="Z98" s="588">
        <f t="shared" si="183"/>
        <v>1</v>
      </c>
      <c r="AA98" s="592">
        <f t="shared" si="184"/>
        <v>1</v>
      </c>
      <c r="AB98" s="588">
        <v>0.25</v>
      </c>
      <c r="AC98" s="588">
        <v>0.5</v>
      </c>
      <c r="AD98" s="588">
        <v>0.34</v>
      </c>
      <c r="AE98" s="588">
        <v>0.25</v>
      </c>
      <c r="AF98" s="588">
        <v>0.25</v>
      </c>
      <c r="AG98" s="593"/>
      <c r="AH98" s="593"/>
      <c r="AI98" s="593"/>
      <c r="AJ98" s="593"/>
      <c r="AK98" s="593"/>
      <c r="AL98" s="594" t="e">
        <f t="shared" si="145"/>
        <v>#DIV/0!</v>
      </c>
      <c r="AM98" s="595"/>
      <c r="AN98" s="595"/>
      <c r="AO98" s="595"/>
      <c r="AP98" s="595"/>
      <c r="AQ98" s="594" t="e">
        <f t="shared" si="146"/>
        <v>#DIV/0!</v>
      </c>
      <c r="AR98" s="596">
        <f t="shared" si="185"/>
        <v>0</v>
      </c>
      <c r="AS98" s="589"/>
      <c r="AT98" s="589"/>
      <c r="AU98" s="589"/>
      <c r="AV98" s="589"/>
      <c r="AW98" s="589">
        <f t="shared" si="186"/>
        <v>0</v>
      </c>
      <c r="AX98" s="589"/>
      <c r="AY98" s="597" t="e">
        <f t="shared" si="144"/>
        <v>#DIV/0!</v>
      </c>
      <c r="AZ98" s="589"/>
      <c r="BA98" s="593">
        <f>SUM(AH98:AK98)</f>
        <v>0</v>
      </c>
      <c r="BB98" s="588" t="e">
        <f t="shared" si="147"/>
        <v>#DIV/0!</v>
      </c>
      <c r="BC98" s="593">
        <f>SUM(AM98:AP98)+AT98+AV98+AX98</f>
        <v>0</v>
      </c>
      <c r="BD98" s="588" t="e">
        <f t="shared" si="148"/>
        <v>#DIV/0!</v>
      </c>
      <c r="BE98" s="598"/>
      <c r="BF98" s="599"/>
      <c r="BG98" s="600"/>
      <c r="BH98" s="601"/>
      <c r="BI98" s="544"/>
    </row>
    <row r="99" spans="1:61" ht="63" customHeight="1" x14ac:dyDescent="0.25">
      <c r="A99" s="586" t="s">
        <v>2315</v>
      </c>
      <c r="B99" s="587" t="s">
        <v>2316</v>
      </c>
      <c r="C99" s="668" t="s">
        <v>1068</v>
      </c>
      <c r="D99" s="594">
        <v>1</v>
      </c>
      <c r="E99" s="594">
        <v>1</v>
      </c>
      <c r="F99" s="594">
        <v>1</v>
      </c>
      <c r="G99" s="594">
        <v>1</v>
      </c>
      <c r="H99" s="594">
        <v>0.76</v>
      </c>
      <c r="I99" s="594">
        <v>0.79</v>
      </c>
      <c r="J99" s="594">
        <v>0.8</v>
      </c>
      <c r="K99" s="594">
        <v>0.99</v>
      </c>
      <c r="L99" s="594"/>
      <c r="M99" s="594"/>
      <c r="N99" s="594"/>
      <c r="O99" s="588">
        <f t="shared" si="180"/>
        <v>0.76</v>
      </c>
      <c r="P99" s="588">
        <f t="shared" si="180"/>
        <v>0.79</v>
      </c>
      <c r="Q99" s="588">
        <f t="shared" si="180"/>
        <v>0.8</v>
      </c>
      <c r="R99" s="588">
        <f t="shared" si="181"/>
        <v>0.99</v>
      </c>
      <c r="S99" s="589" t="s">
        <v>2480</v>
      </c>
      <c r="T99" s="590">
        <v>45291</v>
      </c>
      <c r="U99" s="589" t="s">
        <v>2100</v>
      </c>
      <c r="V99" s="589" t="s">
        <v>2101</v>
      </c>
      <c r="W99" s="589"/>
      <c r="X99" s="589"/>
      <c r="Y99" s="594">
        <f t="shared" si="182"/>
        <v>4</v>
      </c>
      <c r="Z99" s="588">
        <f t="shared" si="183"/>
        <v>3.34</v>
      </c>
      <c r="AA99" s="592">
        <f t="shared" si="184"/>
        <v>0.83499999999999996</v>
      </c>
      <c r="AB99" s="588">
        <v>0.25</v>
      </c>
      <c r="AC99" s="588">
        <v>0.5</v>
      </c>
      <c r="AD99" s="588">
        <v>0.33</v>
      </c>
      <c r="AE99" s="588">
        <v>0.25</v>
      </c>
      <c r="AF99" s="588">
        <v>0.25</v>
      </c>
      <c r="AG99" s="593"/>
      <c r="AH99" s="593"/>
      <c r="AI99" s="593"/>
      <c r="AJ99" s="593"/>
      <c r="AK99" s="593"/>
      <c r="AL99" s="594" t="e">
        <f t="shared" si="145"/>
        <v>#DIV/0!</v>
      </c>
      <c r="AM99" s="595"/>
      <c r="AN99" s="595"/>
      <c r="AO99" s="595"/>
      <c r="AP99" s="595"/>
      <c r="AQ99" s="594" t="e">
        <f t="shared" si="146"/>
        <v>#DIV/0!</v>
      </c>
      <c r="AR99" s="596">
        <f t="shared" si="185"/>
        <v>0</v>
      </c>
      <c r="AS99" s="589"/>
      <c r="AT99" s="589"/>
      <c r="AU99" s="589"/>
      <c r="AV99" s="589"/>
      <c r="AW99" s="589">
        <f t="shared" si="186"/>
        <v>0</v>
      </c>
      <c r="AX99" s="589"/>
      <c r="AY99" s="597" t="e">
        <f t="shared" si="144"/>
        <v>#DIV/0!</v>
      </c>
      <c r="AZ99" s="589"/>
      <c r="BA99" s="593">
        <f>SUM(AH99:AK99)</f>
        <v>0</v>
      </c>
      <c r="BB99" s="588" t="e">
        <f t="shared" si="147"/>
        <v>#DIV/0!</v>
      </c>
      <c r="BC99" s="593">
        <f>SUM(AM99:AP99)+AT99+AV99+AX99</f>
        <v>0</v>
      </c>
      <c r="BD99" s="588" t="e">
        <f t="shared" si="148"/>
        <v>#DIV/0!</v>
      </c>
      <c r="BE99" s="598"/>
      <c r="BF99" s="599"/>
      <c r="BG99" s="600" t="s">
        <v>1074</v>
      </c>
      <c r="BH99" s="601"/>
      <c r="BI99" s="544"/>
    </row>
    <row r="100" spans="1:61" ht="60.75" customHeight="1" thickBot="1" x14ac:dyDescent="0.3">
      <c r="A100" s="641" t="s">
        <v>2317</v>
      </c>
      <c r="B100" s="608" t="s">
        <v>2318</v>
      </c>
      <c r="C100" s="668" t="s">
        <v>1068</v>
      </c>
      <c r="D100" s="672">
        <v>0</v>
      </c>
      <c r="E100" s="594">
        <v>0.3</v>
      </c>
      <c r="F100" s="594">
        <v>0.3</v>
      </c>
      <c r="G100" s="594">
        <v>0.4</v>
      </c>
      <c r="H100" s="608"/>
      <c r="I100" s="594">
        <v>0.3</v>
      </c>
      <c r="J100" s="594">
        <v>0.3</v>
      </c>
      <c r="K100" s="594">
        <v>0.4</v>
      </c>
      <c r="L100" s="608"/>
      <c r="M100" s="608"/>
      <c r="N100" s="608"/>
      <c r="O100" s="588">
        <f t="shared" si="180"/>
        <v>0</v>
      </c>
      <c r="P100" s="588">
        <f t="shared" si="180"/>
        <v>1</v>
      </c>
      <c r="Q100" s="588">
        <f t="shared" si="180"/>
        <v>1</v>
      </c>
      <c r="R100" s="588">
        <f t="shared" si="181"/>
        <v>1</v>
      </c>
      <c r="S100" s="609" t="s">
        <v>2319</v>
      </c>
      <c r="T100" s="590">
        <v>45291</v>
      </c>
      <c r="U100" s="609" t="s">
        <v>2100</v>
      </c>
      <c r="V100" s="609" t="s">
        <v>2101</v>
      </c>
      <c r="W100" s="609"/>
      <c r="X100" s="609"/>
      <c r="Y100" s="614">
        <f t="shared" si="182"/>
        <v>1</v>
      </c>
      <c r="Z100" s="588">
        <f t="shared" si="183"/>
        <v>1</v>
      </c>
      <c r="AA100" s="614">
        <f t="shared" si="184"/>
        <v>1</v>
      </c>
      <c r="AB100" s="612">
        <v>0.25</v>
      </c>
      <c r="AC100" s="588">
        <v>0</v>
      </c>
      <c r="AD100" s="612">
        <v>0.33</v>
      </c>
      <c r="AE100" s="612">
        <v>0.25</v>
      </c>
      <c r="AF100" s="612">
        <v>0.25</v>
      </c>
      <c r="AG100" s="613"/>
      <c r="AH100" s="613"/>
      <c r="AI100" s="613"/>
      <c r="AJ100" s="613"/>
      <c r="AK100" s="613"/>
      <c r="AL100" s="612" t="e">
        <f t="shared" si="145"/>
        <v>#DIV/0!</v>
      </c>
      <c r="AM100" s="642"/>
      <c r="AN100" s="642"/>
      <c r="AO100" s="642"/>
      <c r="AP100" s="642"/>
      <c r="AQ100" s="612" t="e">
        <f t="shared" si="146"/>
        <v>#DIV/0!</v>
      </c>
      <c r="AR100" s="596">
        <f t="shared" si="185"/>
        <v>0</v>
      </c>
      <c r="AS100" s="613"/>
      <c r="AT100" s="613"/>
      <c r="AU100" s="613"/>
      <c r="AV100" s="613"/>
      <c r="AW100" s="613">
        <f t="shared" si="186"/>
        <v>0</v>
      </c>
      <c r="AX100" s="613"/>
      <c r="AY100" s="643" t="e">
        <f t="shared" si="144"/>
        <v>#DIV/0!</v>
      </c>
      <c r="AZ100" s="613"/>
      <c r="BA100" s="613">
        <f>SUM(AH100:AK100)</f>
        <v>0</v>
      </c>
      <c r="BB100" s="612" t="e">
        <f t="shared" si="147"/>
        <v>#DIV/0!</v>
      </c>
      <c r="BC100" s="613">
        <f>SUM(AM100:AP100)+AT100+AV100+AX100</f>
        <v>0</v>
      </c>
      <c r="BD100" s="612" t="e">
        <f t="shared" si="148"/>
        <v>#DIV/0!</v>
      </c>
      <c r="BE100" s="644"/>
      <c r="BF100" s="618"/>
      <c r="BG100" s="619"/>
      <c r="BH100" s="620"/>
      <c r="BI100" s="544"/>
    </row>
    <row r="101" spans="1:61" ht="51" x14ac:dyDescent="0.25">
      <c r="A101" s="645" t="s">
        <v>2320</v>
      </c>
      <c r="B101" s="562"/>
      <c r="C101" s="562"/>
      <c r="D101" s="646"/>
      <c r="E101" s="646"/>
      <c r="F101" s="646"/>
      <c r="G101" s="646"/>
      <c r="H101" s="646"/>
      <c r="I101" s="646"/>
      <c r="J101" s="646"/>
      <c r="K101" s="646"/>
      <c r="L101" s="646"/>
      <c r="M101" s="646"/>
      <c r="N101" s="646"/>
      <c r="O101" s="646">
        <f>+(O102*AC102)+(O106*AC106)+(O112*AC112)+(O116*AC116)</f>
        <v>1</v>
      </c>
      <c r="P101" s="646">
        <f t="shared" ref="P101:R101" si="187">+(P102*AD102)+(P106*AD106)+(P112*AD112)+(P116*AD116)</f>
        <v>1</v>
      </c>
      <c r="Q101" s="646">
        <f t="shared" si="187"/>
        <v>0.86250000000000004</v>
      </c>
      <c r="R101" s="646">
        <f t="shared" si="187"/>
        <v>0.8716666666666667</v>
      </c>
      <c r="S101" s="564"/>
      <c r="T101" s="564"/>
      <c r="U101" s="564"/>
      <c r="V101" s="564"/>
      <c r="W101" s="564"/>
      <c r="X101" s="564"/>
      <c r="Y101" s="646">
        <v>1</v>
      </c>
      <c r="Z101" s="646"/>
      <c r="AA101" s="646">
        <f>+(AA102*AB102)+(AA106*AB106)+(AA112*AB112)+(AA116*AB116)</f>
        <v>0.94</v>
      </c>
      <c r="AB101" s="647">
        <v>0.14000000000000001</v>
      </c>
      <c r="AC101" s="647">
        <v>0.14000000000000001</v>
      </c>
      <c r="AD101" s="647">
        <v>0.14000000000000001</v>
      </c>
      <c r="AE101" s="647">
        <v>0.14000000000000001</v>
      </c>
      <c r="AF101" s="647">
        <v>0.14000000000000001</v>
      </c>
      <c r="AG101" s="648">
        <f>+AG102+AG106+AG112+AG116</f>
        <v>20480048101</v>
      </c>
      <c r="AH101" s="648">
        <f t="shared" ref="AH101:AR101" si="188">+AH102+AH106+AH112+AH116</f>
        <v>1333345658</v>
      </c>
      <c r="AI101" s="648">
        <f t="shared" si="188"/>
        <v>7358064679</v>
      </c>
      <c r="AJ101" s="648">
        <f t="shared" si="188"/>
        <v>51265422948</v>
      </c>
      <c r="AK101" s="648">
        <f t="shared" si="188"/>
        <v>9113710145</v>
      </c>
      <c r="AL101" s="649">
        <f t="shared" si="145"/>
        <v>0.44500433300032122</v>
      </c>
      <c r="AM101" s="650">
        <f t="shared" si="188"/>
        <v>768710382</v>
      </c>
      <c r="AN101" s="650">
        <f t="shared" si="188"/>
        <v>3613387722</v>
      </c>
      <c r="AO101" s="650">
        <f t="shared" si="188"/>
        <v>2169327368</v>
      </c>
      <c r="AP101" s="650">
        <f t="shared" si="188"/>
        <v>2868212762</v>
      </c>
      <c r="AQ101" s="649">
        <f t="shared" si="146"/>
        <v>0.14004912233872882</v>
      </c>
      <c r="AR101" s="648">
        <f t="shared" si="188"/>
        <v>6245497383</v>
      </c>
      <c r="AS101" s="648">
        <f>AS102+AS106+AS112+AS116</f>
        <v>564635276</v>
      </c>
      <c r="AT101" s="648">
        <f>AT102+AT106+AT112+AT116</f>
        <v>564635276</v>
      </c>
      <c r="AU101" s="648">
        <f>AU102+AU106+AU112+AU116</f>
        <v>3744676957</v>
      </c>
      <c r="AV101" s="648">
        <f>AV102+AV106+AV112+AV116</f>
        <v>3647200751</v>
      </c>
      <c r="AW101" s="648">
        <f t="shared" ref="AW101:AX101" si="189">+AW102+AW106+AW112+AW116</f>
        <v>49096095580</v>
      </c>
      <c r="AX101" s="648">
        <f t="shared" si="189"/>
        <v>43411481139</v>
      </c>
      <c r="AY101" s="651">
        <f t="shared" si="144"/>
        <v>0.88421453124032723</v>
      </c>
      <c r="AZ101" s="648">
        <f>+AZ102+AZ106+AZ112+AZ116</f>
        <v>88759327273</v>
      </c>
      <c r="BA101" s="648">
        <f>+BA102+BA106+BA112+BA116</f>
        <v>69070543430</v>
      </c>
      <c r="BB101" s="651">
        <f t="shared" si="147"/>
        <v>0.77817786087491903</v>
      </c>
      <c r="BC101" s="648">
        <f>+BC102+BC106+BC112+BC116</f>
        <v>57042955400</v>
      </c>
      <c r="BD101" s="651">
        <f t="shared" si="148"/>
        <v>0.64266998356748573</v>
      </c>
      <c r="BE101" s="569"/>
      <c r="BF101" s="570" t="s">
        <v>1734</v>
      </c>
      <c r="BG101" s="571"/>
      <c r="BH101" s="569" t="s">
        <v>2321</v>
      </c>
      <c r="BI101" s="544"/>
    </row>
    <row r="102" spans="1:61" ht="51" x14ac:dyDescent="0.25">
      <c r="A102" s="572" t="s">
        <v>2322</v>
      </c>
      <c r="B102" s="573"/>
      <c r="C102" s="573"/>
      <c r="D102" s="574"/>
      <c r="E102" s="574"/>
      <c r="F102" s="574"/>
      <c r="G102" s="574"/>
      <c r="H102" s="574"/>
      <c r="I102" s="574"/>
      <c r="J102" s="574"/>
      <c r="K102" s="574"/>
      <c r="L102" s="574"/>
      <c r="M102" s="574"/>
      <c r="N102" s="574"/>
      <c r="O102" s="575">
        <f>+SUMPRODUCT(O103:O105,AC103:AC105)</f>
        <v>1</v>
      </c>
      <c r="P102" s="575">
        <f t="shared" ref="P102:Q102" si="190">+SUMPRODUCT(P103:P105,AD103:AD105)</f>
        <v>1</v>
      </c>
      <c r="Q102" s="575">
        <f t="shared" si="190"/>
        <v>0.95</v>
      </c>
      <c r="R102" s="575">
        <f>+SUMPRODUCT(R103:R105,AF103:AF105)</f>
        <v>1</v>
      </c>
      <c r="S102" s="576"/>
      <c r="T102" s="576"/>
      <c r="U102" s="576"/>
      <c r="V102" s="576"/>
      <c r="W102" s="576"/>
      <c r="X102" s="576"/>
      <c r="Y102" s="574">
        <v>1</v>
      </c>
      <c r="Z102" s="574"/>
      <c r="AA102" s="577">
        <f>+SUMPRODUCT(AA103:AA105,AB103:AB105)</f>
        <v>1</v>
      </c>
      <c r="AB102" s="577">
        <v>0.25</v>
      </c>
      <c r="AC102" s="577">
        <v>0.25</v>
      </c>
      <c r="AD102" s="577">
        <v>0.25</v>
      </c>
      <c r="AE102" s="577">
        <v>0.25</v>
      </c>
      <c r="AF102" s="577">
        <v>0.25</v>
      </c>
      <c r="AG102" s="578">
        <f>SUM(AG103:AG105)</f>
        <v>0</v>
      </c>
      <c r="AH102" s="578">
        <f t="shared" ref="AH102:AR102" si="191">SUM(AH103:AH105)</f>
        <v>0</v>
      </c>
      <c r="AI102" s="578">
        <f t="shared" si="191"/>
        <v>0</v>
      </c>
      <c r="AJ102" s="578">
        <f t="shared" si="191"/>
        <v>209665500</v>
      </c>
      <c r="AK102" s="578">
        <f t="shared" si="191"/>
        <v>0</v>
      </c>
      <c r="AL102" s="578" t="e">
        <f t="shared" si="191"/>
        <v>#DIV/0!</v>
      </c>
      <c r="AM102" s="578">
        <f t="shared" si="191"/>
        <v>0</v>
      </c>
      <c r="AN102" s="578">
        <f t="shared" si="191"/>
        <v>0</v>
      </c>
      <c r="AO102" s="578">
        <f t="shared" si="191"/>
        <v>104832750</v>
      </c>
      <c r="AP102" s="578">
        <f t="shared" si="191"/>
        <v>0</v>
      </c>
      <c r="AQ102" s="574" t="e">
        <f t="shared" si="146"/>
        <v>#DIV/0!</v>
      </c>
      <c r="AR102" s="580">
        <f t="shared" si="191"/>
        <v>0</v>
      </c>
      <c r="AS102" s="580">
        <v>0</v>
      </c>
      <c r="AT102" s="580">
        <v>0</v>
      </c>
      <c r="AU102" s="580">
        <v>0</v>
      </c>
      <c r="AV102" s="580">
        <v>0</v>
      </c>
      <c r="AW102" s="580">
        <f t="shared" ref="AW102:AX102" si="192">SUM(AW103:AW105)</f>
        <v>104832750</v>
      </c>
      <c r="AX102" s="580">
        <f t="shared" si="192"/>
        <v>104832750</v>
      </c>
      <c r="AY102" s="581">
        <f t="shared" si="144"/>
        <v>1</v>
      </c>
      <c r="AZ102" s="576">
        <v>209665500</v>
      </c>
      <c r="BA102" s="578">
        <f t="shared" ref="BA102:BA118" si="193">SUM(AH102:AK102)</f>
        <v>209665500</v>
      </c>
      <c r="BB102" s="575">
        <f t="shared" si="147"/>
        <v>1</v>
      </c>
      <c r="BC102" s="578">
        <f t="shared" ref="BC102:BC118" si="194">SUM(AM102:AP102)+AT102+AV102+AX102</f>
        <v>209665500</v>
      </c>
      <c r="BD102" s="575">
        <f t="shared" si="148"/>
        <v>1</v>
      </c>
      <c r="BE102" s="582"/>
      <c r="BF102" s="583" t="s">
        <v>1734</v>
      </c>
      <c r="BG102" s="584"/>
      <c r="BH102" s="585"/>
      <c r="BI102" s="544"/>
    </row>
    <row r="103" spans="1:61" ht="60" customHeight="1" x14ac:dyDescent="0.25">
      <c r="A103" s="586" t="s">
        <v>2323</v>
      </c>
      <c r="B103" s="587" t="s">
        <v>2324</v>
      </c>
      <c r="C103" s="587" t="s">
        <v>2098</v>
      </c>
      <c r="D103" s="587">
        <v>1</v>
      </c>
      <c r="E103" s="587">
        <v>0</v>
      </c>
      <c r="F103" s="587">
        <v>0</v>
      </c>
      <c r="G103" s="587">
        <v>0</v>
      </c>
      <c r="H103" s="587">
        <v>1</v>
      </c>
      <c r="I103" s="587"/>
      <c r="J103" s="587"/>
      <c r="K103" s="587"/>
      <c r="L103" s="587"/>
      <c r="M103" s="587"/>
      <c r="N103" s="587"/>
      <c r="O103" s="588">
        <f t="shared" ref="O103:Q105" si="195">+IFERROR(IF((H103+L103)/D103&gt;=100%,100%,(H103+L103)/D103),0)</f>
        <v>1</v>
      </c>
      <c r="P103" s="588">
        <f t="shared" si="195"/>
        <v>0</v>
      </c>
      <c r="Q103" s="588">
        <f t="shared" si="195"/>
        <v>0</v>
      </c>
      <c r="R103" s="588">
        <f t="shared" ref="R103:R105" si="196">+IFERROR(IF(K103/G103&gt;=100%,100%,K103/G103),0)</f>
        <v>0</v>
      </c>
      <c r="S103" s="589"/>
      <c r="T103" s="590">
        <v>45291</v>
      </c>
      <c r="U103" s="589"/>
      <c r="V103" s="589"/>
      <c r="W103" s="589"/>
      <c r="X103" s="589"/>
      <c r="Y103" s="587">
        <f t="shared" ref="Y103:Y105" si="197">SUM(D103:G103)</f>
        <v>1</v>
      </c>
      <c r="Z103" s="587">
        <f t="shared" ref="Z103:Z105" si="198">SUM(H103:N103)</f>
        <v>1</v>
      </c>
      <c r="AA103" s="594">
        <f t="shared" ref="AA103:AA105" si="199">+IFERROR(IF(Z103/Y103&gt;=100%,100%,Z103/Y103),0)</f>
        <v>1</v>
      </c>
      <c r="AB103" s="588">
        <v>0.33</v>
      </c>
      <c r="AC103" s="588">
        <v>0.5</v>
      </c>
      <c r="AD103" s="588">
        <v>0</v>
      </c>
      <c r="AE103" s="588">
        <v>0</v>
      </c>
      <c r="AF103" s="588">
        <v>0</v>
      </c>
      <c r="AG103" s="593"/>
      <c r="AH103" s="593"/>
      <c r="AI103" s="593"/>
      <c r="AJ103" s="593"/>
      <c r="AK103" s="593"/>
      <c r="AL103" s="588" t="e">
        <f t="shared" si="145"/>
        <v>#DIV/0!</v>
      </c>
      <c r="AM103" s="624"/>
      <c r="AN103" s="624"/>
      <c r="AO103" s="624"/>
      <c r="AP103" s="624"/>
      <c r="AQ103" s="588" t="e">
        <f t="shared" si="146"/>
        <v>#DIV/0!</v>
      </c>
      <c r="AR103" s="596">
        <f t="shared" ref="AR103:AR105" si="200">+AK103-AP103</f>
        <v>0</v>
      </c>
      <c r="AS103" s="593"/>
      <c r="AT103" s="593"/>
      <c r="AU103" s="593"/>
      <c r="AV103" s="593"/>
      <c r="AW103" s="593">
        <f t="shared" ref="AW103:AW118" si="201">AJ103-AO103</f>
        <v>0</v>
      </c>
      <c r="AX103" s="593"/>
      <c r="AY103" s="625" t="e">
        <f t="shared" si="144"/>
        <v>#DIV/0!</v>
      </c>
      <c r="AZ103" s="593"/>
      <c r="BA103" s="593">
        <f t="shared" si="193"/>
        <v>0</v>
      </c>
      <c r="BB103" s="588" t="e">
        <f t="shared" si="147"/>
        <v>#DIV/0!</v>
      </c>
      <c r="BC103" s="593">
        <f t="shared" si="194"/>
        <v>0</v>
      </c>
      <c r="BD103" s="588" t="e">
        <f t="shared" si="148"/>
        <v>#DIV/0!</v>
      </c>
      <c r="BE103" s="626"/>
      <c r="BF103" s="599"/>
      <c r="BG103" s="600"/>
      <c r="BH103" s="601"/>
      <c r="BI103" s="544"/>
    </row>
    <row r="104" spans="1:61" ht="60" customHeight="1" x14ac:dyDescent="0.25">
      <c r="A104" s="586" t="s">
        <v>2325</v>
      </c>
      <c r="B104" s="587" t="s">
        <v>2326</v>
      </c>
      <c r="C104" s="668" t="s">
        <v>1068</v>
      </c>
      <c r="D104" s="603">
        <v>0</v>
      </c>
      <c r="E104" s="594">
        <v>0</v>
      </c>
      <c r="F104" s="594">
        <v>0.5</v>
      </c>
      <c r="G104" s="594">
        <v>0.5</v>
      </c>
      <c r="H104" s="587"/>
      <c r="I104" s="594"/>
      <c r="J104" s="594">
        <v>0.5</v>
      </c>
      <c r="K104" s="594">
        <v>0.5</v>
      </c>
      <c r="L104" s="587"/>
      <c r="M104" s="587"/>
      <c r="N104" s="587"/>
      <c r="O104" s="588">
        <f t="shared" si="195"/>
        <v>0</v>
      </c>
      <c r="P104" s="588">
        <f t="shared" si="195"/>
        <v>0</v>
      </c>
      <c r="Q104" s="588">
        <f t="shared" si="195"/>
        <v>1</v>
      </c>
      <c r="R104" s="588">
        <f t="shared" si="196"/>
        <v>1</v>
      </c>
      <c r="S104" s="589" t="s">
        <v>2478</v>
      </c>
      <c r="T104" s="590">
        <v>45291</v>
      </c>
      <c r="U104" s="589" t="s">
        <v>2105</v>
      </c>
      <c r="V104" s="589"/>
      <c r="W104" s="589" t="s">
        <v>2327</v>
      </c>
      <c r="X104" s="589" t="s">
        <v>2328</v>
      </c>
      <c r="Y104" s="594">
        <f t="shared" si="197"/>
        <v>1</v>
      </c>
      <c r="Z104" s="594">
        <f t="shared" si="198"/>
        <v>1</v>
      </c>
      <c r="AA104" s="594">
        <f t="shared" si="199"/>
        <v>1</v>
      </c>
      <c r="AB104" s="588">
        <v>0.33</v>
      </c>
      <c r="AC104" s="588">
        <v>0</v>
      </c>
      <c r="AD104" s="588">
        <v>0</v>
      </c>
      <c r="AE104" s="588">
        <v>0.5</v>
      </c>
      <c r="AF104" s="588">
        <v>1</v>
      </c>
      <c r="AG104" s="593"/>
      <c r="AH104" s="593"/>
      <c r="AI104" s="593"/>
      <c r="AJ104" s="593">
        <v>209665500</v>
      </c>
      <c r="AK104" s="593"/>
      <c r="AL104" s="588" t="e">
        <f t="shared" si="145"/>
        <v>#DIV/0!</v>
      </c>
      <c r="AM104" s="624"/>
      <c r="AN104" s="624"/>
      <c r="AO104" s="624">
        <v>104832750</v>
      </c>
      <c r="AP104" s="624"/>
      <c r="AQ104" s="588" t="e">
        <f t="shared" si="146"/>
        <v>#DIV/0!</v>
      </c>
      <c r="AR104" s="596">
        <f t="shared" si="200"/>
        <v>0</v>
      </c>
      <c r="AS104" s="593"/>
      <c r="AT104" s="593"/>
      <c r="AU104" s="593"/>
      <c r="AV104" s="593"/>
      <c r="AW104" s="593">
        <f t="shared" si="201"/>
        <v>104832750</v>
      </c>
      <c r="AX104" s="593">
        <v>104832750</v>
      </c>
      <c r="AY104" s="625">
        <f t="shared" ref="AY104:AY135" si="202">+AX104/AW104</f>
        <v>1</v>
      </c>
      <c r="AZ104" s="593"/>
      <c r="BA104" s="593">
        <f t="shared" si="193"/>
        <v>209665500</v>
      </c>
      <c r="BB104" s="588" t="e">
        <f t="shared" si="147"/>
        <v>#DIV/0!</v>
      </c>
      <c r="BC104" s="593">
        <f t="shared" si="194"/>
        <v>209665500</v>
      </c>
      <c r="BD104" s="588" t="e">
        <f t="shared" si="148"/>
        <v>#DIV/0!</v>
      </c>
      <c r="BE104" s="626"/>
      <c r="BF104" s="599"/>
      <c r="BG104" s="600"/>
      <c r="BH104" s="601"/>
      <c r="BI104" s="544"/>
    </row>
    <row r="105" spans="1:61" ht="60" customHeight="1" x14ac:dyDescent="0.25">
      <c r="A105" s="586" t="s">
        <v>2329</v>
      </c>
      <c r="B105" s="587" t="s">
        <v>2113</v>
      </c>
      <c r="C105" s="587" t="s">
        <v>2098</v>
      </c>
      <c r="D105" s="587">
        <v>10</v>
      </c>
      <c r="E105" s="587">
        <v>10</v>
      </c>
      <c r="F105" s="587">
        <v>10</v>
      </c>
      <c r="G105" s="587">
        <v>0</v>
      </c>
      <c r="H105" s="587">
        <v>19</v>
      </c>
      <c r="I105" s="587">
        <v>11</v>
      </c>
      <c r="J105" s="587">
        <v>9</v>
      </c>
      <c r="K105" s="587"/>
      <c r="L105" s="587"/>
      <c r="M105" s="587"/>
      <c r="N105" s="587"/>
      <c r="O105" s="588">
        <f t="shared" si="195"/>
        <v>1</v>
      </c>
      <c r="P105" s="588">
        <f t="shared" si="195"/>
        <v>1</v>
      </c>
      <c r="Q105" s="588">
        <f t="shared" si="195"/>
        <v>0.9</v>
      </c>
      <c r="R105" s="588">
        <f t="shared" si="196"/>
        <v>0</v>
      </c>
      <c r="S105" s="589"/>
      <c r="T105" s="590">
        <v>45291</v>
      </c>
      <c r="U105" s="589"/>
      <c r="V105" s="589"/>
      <c r="W105" s="589"/>
      <c r="X105" s="589"/>
      <c r="Y105" s="587">
        <f t="shared" si="197"/>
        <v>30</v>
      </c>
      <c r="Z105" s="587">
        <f t="shared" si="198"/>
        <v>39</v>
      </c>
      <c r="AA105" s="594">
        <f t="shared" si="199"/>
        <v>1</v>
      </c>
      <c r="AB105" s="588">
        <v>0.34</v>
      </c>
      <c r="AC105" s="588">
        <v>0.5</v>
      </c>
      <c r="AD105" s="588">
        <v>1</v>
      </c>
      <c r="AE105" s="588">
        <v>0.5</v>
      </c>
      <c r="AF105" s="588">
        <v>0</v>
      </c>
      <c r="AG105" s="593"/>
      <c r="AH105" s="593"/>
      <c r="AI105" s="593"/>
      <c r="AJ105" s="593"/>
      <c r="AK105" s="593"/>
      <c r="AL105" s="588" t="e">
        <f t="shared" si="145"/>
        <v>#DIV/0!</v>
      </c>
      <c r="AM105" s="624"/>
      <c r="AN105" s="624"/>
      <c r="AO105" s="624"/>
      <c r="AP105" s="624"/>
      <c r="AQ105" s="588" t="e">
        <f t="shared" si="146"/>
        <v>#DIV/0!</v>
      </c>
      <c r="AR105" s="596">
        <f t="shared" si="200"/>
        <v>0</v>
      </c>
      <c r="AS105" s="593"/>
      <c r="AT105" s="593"/>
      <c r="AU105" s="593"/>
      <c r="AV105" s="593"/>
      <c r="AW105" s="593">
        <f t="shared" si="201"/>
        <v>0</v>
      </c>
      <c r="AX105" s="593"/>
      <c r="AY105" s="625" t="e">
        <f t="shared" si="202"/>
        <v>#DIV/0!</v>
      </c>
      <c r="AZ105" s="593"/>
      <c r="BA105" s="593">
        <f t="shared" si="193"/>
        <v>0</v>
      </c>
      <c r="BB105" s="588" t="e">
        <f t="shared" si="147"/>
        <v>#DIV/0!</v>
      </c>
      <c r="BC105" s="593">
        <f t="shared" si="194"/>
        <v>0</v>
      </c>
      <c r="BD105" s="588" t="e">
        <f t="shared" si="148"/>
        <v>#DIV/0!</v>
      </c>
      <c r="BE105" s="626"/>
      <c r="BF105" s="599"/>
      <c r="BG105" s="600" t="s">
        <v>972</v>
      </c>
      <c r="BH105" s="601"/>
      <c r="BI105" s="544"/>
    </row>
    <row r="106" spans="1:61" ht="51" x14ac:dyDescent="0.25">
      <c r="A106" s="572" t="s">
        <v>2330</v>
      </c>
      <c r="B106" s="573" t="s">
        <v>2119</v>
      </c>
      <c r="C106" s="573" t="s">
        <v>2119</v>
      </c>
      <c r="D106" s="574"/>
      <c r="E106" s="574"/>
      <c r="F106" s="574"/>
      <c r="G106" s="574"/>
      <c r="H106" s="574"/>
      <c r="I106" s="574"/>
      <c r="J106" s="574"/>
      <c r="K106" s="574"/>
      <c r="L106" s="574"/>
      <c r="M106" s="574"/>
      <c r="N106" s="574"/>
      <c r="O106" s="575">
        <f>+SUMPRODUCT(O107:O111,AC107:AC111)</f>
        <v>1</v>
      </c>
      <c r="P106" s="575">
        <f t="shared" ref="P106:R106" si="203">+SUMPRODUCT(P107:P111,AD107:AD111)</f>
        <v>1</v>
      </c>
      <c r="Q106" s="575">
        <f t="shared" si="203"/>
        <v>0.5</v>
      </c>
      <c r="R106" s="575">
        <f t="shared" si="203"/>
        <v>0.60000000000000009</v>
      </c>
      <c r="S106" s="576"/>
      <c r="T106" s="576"/>
      <c r="U106" s="576"/>
      <c r="V106" s="576"/>
      <c r="W106" s="576"/>
      <c r="X106" s="576"/>
      <c r="Y106" s="574">
        <v>1</v>
      </c>
      <c r="Z106" s="574"/>
      <c r="AA106" s="575">
        <f>+SUMPRODUCT(AA107:AA111,AB107:AB111)</f>
        <v>0.76</v>
      </c>
      <c r="AB106" s="575">
        <v>0.25</v>
      </c>
      <c r="AC106" s="575">
        <v>0.25</v>
      </c>
      <c r="AD106" s="575">
        <v>0.25</v>
      </c>
      <c r="AE106" s="575">
        <v>0.25</v>
      </c>
      <c r="AF106" s="575">
        <v>0.25</v>
      </c>
      <c r="AG106" s="578">
        <f>SUM(AG107:AG111)</f>
        <v>1470000000</v>
      </c>
      <c r="AH106" s="578">
        <f t="shared" ref="AH106:AM106" si="204">SUM(AH107:AH111)</f>
        <v>0</v>
      </c>
      <c r="AI106" s="578">
        <v>504999543</v>
      </c>
      <c r="AJ106" s="578">
        <f t="shared" si="204"/>
        <v>999987700</v>
      </c>
      <c r="AK106" s="578">
        <f t="shared" si="204"/>
        <v>1468553429</v>
      </c>
      <c r="AL106" s="574">
        <f t="shared" si="145"/>
        <v>0.99901593809523814</v>
      </c>
      <c r="AM106" s="579">
        <f t="shared" si="204"/>
        <v>0</v>
      </c>
      <c r="AN106" s="579">
        <v>355011093</v>
      </c>
      <c r="AO106" s="579">
        <f t="shared" ref="AO106:AR106" si="205">SUM(AO107:AO111)</f>
        <v>449988926</v>
      </c>
      <c r="AP106" s="579">
        <f t="shared" si="205"/>
        <v>434991714</v>
      </c>
      <c r="AQ106" s="574">
        <f t="shared" si="146"/>
        <v>0.29591273061224488</v>
      </c>
      <c r="AR106" s="580">
        <f t="shared" si="205"/>
        <v>1033561715</v>
      </c>
      <c r="AS106" s="580">
        <v>0</v>
      </c>
      <c r="AT106" s="580">
        <v>0</v>
      </c>
      <c r="AU106" s="580">
        <v>149988450</v>
      </c>
      <c r="AV106" s="580">
        <v>124990374</v>
      </c>
      <c r="AW106" s="580">
        <f>SUM(AW107:AW111)</f>
        <v>549998774</v>
      </c>
      <c r="AX106" s="580">
        <f>SUM(AX107:AX111)</f>
        <v>549997461</v>
      </c>
      <c r="AY106" s="581">
        <f t="shared" si="202"/>
        <v>0.99999761272195131</v>
      </c>
      <c r="AZ106" s="576">
        <v>3960962836</v>
      </c>
      <c r="BA106" s="578">
        <f t="shared" si="193"/>
        <v>2973540672</v>
      </c>
      <c r="BB106" s="575">
        <f t="shared" si="147"/>
        <v>0.75071158077384192</v>
      </c>
      <c r="BC106" s="578">
        <f t="shared" si="194"/>
        <v>1914979568</v>
      </c>
      <c r="BD106" s="575">
        <f t="shared" si="148"/>
        <v>0.48346314956437525</v>
      </c>
      <c r="BE106" s="582"/>
      <c r="BF106" s="583" t="s">
        <v>1734</v>
      </c>
      <c r="BG106" s="584"/>
      <c r="BH106" s="585"/>
      <c r="BI106" s="544"/>
    </row>
    <row r="107" spans="1:61" ht="60" customHeight="1" x14ac:dyDescent="0.25">
      <c r="A107" s="586" t="s">
        <v>2331</v>
      </c>
      <c r="B107" s="587" t="s">
        <v>2332</v>
      </c>
      <c r="C107" s="587" t="s">
        <v>2098</v>
      </c>
      <c r="D107" s="603">
        <v>0</v>
      </c>
      <c r="E107" s="627">
        <v>0</v>
      </c>
      <c r="F107" s="627">
        <v>0</v>
      </c>
      <c r="G107" s="627">
        <v>1</v>
      </c>
      <c r="H107" s="587"/>
      <c r="I107" s="627"/>
      <c r="J107" s="587"/>
      <c r="K107" s="587">
        <v>0</v>
      </c>
      <c r="L107" s="587"/>
      <c r="M107" s="587"/>
      <c r="N107" s="587"/>
      <c r="O107" s="588">
        <f t="shared" ref="O107:Q111" si="206">+IFERROR(IF((H107+L107)/D107&gt;=100%,100%,(H107+L107)/D107),0)</f>
        <v>0</v>
      </c>
      <c r="P107" s="588">
        <f t="shared" si="206"/>
        <v>0</v>
      </c>
      <c r="Q107" s="588">
        <f t="shared" si="206"/>
        <v>0</v>
      </c>
      <c r="R107" s="588">
        <f t="shared" ref="R107:R111" si="207">+IFERROR(IF(K107/G107&gt;=100%,100%,K107/G107),0)</f>
        <v>0</v>
      </c>
      <c r="S107" s="589" t="s">
        <v>2333</v>
      </c>
      <c r="T107" s="590">
        <v>45291</v>
      </c>
      <c r="U107" s="589" t="s">
        <v>2159</v>
      </c>
      <c r="V107" s="589"/>
      <c r="W107" s="589"/>
      <c r="X107" s="589"/>
      <c r="Y107" s="587">
        <f t="shared" ref="Y107:Y111" si="208">SUM(D107:G107)</f>
        <v>1</v>
      </c>
      <c r="Z107" s="587">
        <f t="shared" ref="Z107:Z111" si="209">SUM(H107:N107)</f>
        <v>0</v>
      </c>
      <c r="AA107" s="594">
        <f t="shared" ref="AA107:AA111" si="210">+IFERROR(IF(Z107/Y107&gt;=100%,100%,Z107/Y107),0)</f>
        <v>0</v>
      </c>
      <c r="AB107" s="588">
        <v>0.2</v>
      </c>
      <c r="AC107" s="588">
        <v>0</v>
      </c>
      <c r="AD107" s="588">
        <v>0</v>
      </c>
      <c r="AE107" s="588">
        <v>0</v>
      </c>
      <c r="AF107" s="588">
        <v>0.2</v>
      </c>
      <c r="AG107" s="593">
        <v>600000000</v>
      </c>
      <c r="AH107" s="593"/>
      <c r="AI107" s="593"/>
      <c r="AJ107" s="593">
        <v>0</v>
      </c>
      <c r="AK107" s="593">
        <v>598570000</v>
      </c>
      <c r="AL107" s="588">
        <f t="shared" si="145"/>
        <v>0.99761666666666671</v>
      </c>
      <c r="AM107" s="624"/>
      <c r="AN107" s="624"/>
      <c r="AO107" s="624">
        <v>0</v>
      </c>
      <c r="AP107" s="624">
        <v>0</v>
      </c>
      <c r="AQ107" s="588">
        <f t="shared" si="146"/>
        <v>0</v>
      </c>
      <c r="AR107" s="596">
        <f t="shared" ref="AR107:AR111" si="211">+AK107-AP107</f>
        <v>598570000</v>
      </c>
      <c r="AS107" s="593"/>
      <c r="AT107" s="593"/>
      <c r="AU107" s="593"/>
      <c r="AV107" s="593"/>
      <c r="AW107" s="593">
        <f t="shared" si="201"/>
        <v>0</v>
      </c>
      <c r="AX107" s="593"/>
      <c r="AY107" s="625" t="e">
        <f t="shared" si="202"/>
        <v>#DIV/0!</v>
      </c>
      <c r="AZ107" s="593"/>
      <c r="BA107" s="593">
        <f t="shared" si="193"/>
        <v>598570000</v>
      </c>
      <c r="BB107" s="588" t="e">
        <f t="shared" si="147"/>
        <v>#DIV/0!</v>
      </c>
      <c r="BC107" s="593">
        <f t="shared" si="194"/>
        <v>0</v>
      </c>
      <c r="BD107" s="588" t="e">
        <f t="shared" si="148"/>
        <v>#DIV/0!</v>
      </c>
      <c r="BE107" s="626"/>
      <c r="BF107" s="599"/>
      <c r="BG107" s="600"/>
      <c r="BH107" s="601"/>
      <c r="BI107" s="544"/>
    </row>
    <row r="108" spans="1:61" ht="60" customHeight="1" x14ac:dyDescent="0.25">
      <c r="A108" s="586" t="s">
        <v>2334</v>
      </c>
      <c r="B108" s="587" t="s">
        <v>2335</v>
      </c>
      <c r="C108" s="668" t="s">
        <v>1068</v>
      </c>
      <c r="D108" s="603">
        <v>0</v>
      </c>
      <c r="E108" s="594">
        <v>0.3</v>
      </c>
      <c r="F108" s="594">
        <v>0.4</v>
      </c>
      <c r="G108" s="594">
        <v>0.3</v>
      </c>
      <c r="H108" s="587"/>
      <c r="I108" s="594">
        <v>0.3</v>
      </c>
      <c r="J108" s="594">
        <v>0.2</v>
      </c>
      <c r="K108" s="594">
        <v>0.3</v>
      </c>
      <c r="L108" s="587"/>
      <c r="M108" s="587"/>
      <c r="N108" s="587"/>
      <c r="O108" s="588">
        <f t="shared" si="206"/>
        <v>0</v>
      </c>
      <c r="P108" s="588">
        <f t="shared" si="206"/>
        <v>1</v>
      </c>
      <c r="Q108" s="588">
        <f t="shared" si="206"/>
        <v>0.5</v>
      </c>
      <c r="R108" s="588">
        <f t="shared" si="207"/>
        <v>1</v>
      </c>
      <c r="S108" s="589" t="s">
        <v>2336</v>
      </c>
      <c r="T108" s="590">
        <v>45291</v>
      </c>
      <c r="U108" s="589" t="s">
        <v>2159</v>
      </c>
      <c r="V108" s="589"/>
      <c r="W108" s="589"/>
      <c r="X108" s="589"/>
      <c r="Y108" s="594">
        <f t="shared" si="208"/>
        <v>1</v>
      </c>
      <c r="Z108" s="594">
        <f t="shared" si="209"/>
        <v>0.8</v>
      </c>
      <c r="AA108" s="594">
        <f t="shared" si="210"/>
        <v>0.8</v>
      </c>
      <c r="AB108" s="588">
        <v>0.2</v>
      </c>
      <c r="AC108" s="588">
        <v>0</v>
      </c>
      <c r="AD108" s="588">
        <v>0.5</v>
      </c>
      <c r="AE108" s="588">
        <v>0.5</v>
      </c>
      <c r="AF108" s="588">
        <v>0.2</v>
      </c>
      <c r="AG108" s="593">
        <v>0</v>
      </c>
      <c r="AH108" s="593"/>
      <c r="AI108" s="593"/>
      <c r="AJ108" s="593">
        <v>499987700</v>
      </c>
      <c r="AK108" s="593">
        <v>0</v>
      </c>
      <c r="AL108" s="588" t="e">
        <f t="shared" si="145"/>
        <v>#DIV/0!</v>
      </c>
      <c r="AM108" s="624"/>
      <c r="AN108" s="624"/>
      <c r="AO108" s="624">
        <v>449988926</v>
      </c>
      <c r="AP108" s="624">
        <v>0</v>
      </c>
      <c r="AQ108" s="588" t="e">
        <f t="shared" si="146"/>
        <v>#DIV/0!</v>
      </c>
      <c r="AR108" s="596">
        <f t="shared" si="211"/>
        <v>0</v>
      </c>
      <c r="AS108" s="593"/>
      <c r="AT108" s="593"/>
      <c r="AU108" s="593"/>
      <c r="AV108" s="593"/>
      <c r="AW108" s="593">
        <f t="shared" si="201"/>
        <v>49998774</v>
      </c>
      <c r="AX108" s="731">
        <v>49997461</v>
      </c>
      <c r="AY108" s="625">
        <f t="shared" si="202"/>
        <v>0.99997373935608902</v>
      </c>
      <c r="AZ108" s="593"/>
      <c r="BA108" s="593">
        <f t="shared" si="193"/>
        <v>499987700</v>
      </c>
      <c r="BB108" s="588" t="e">
        <f t="shared" si="147"/>
        <v>#DIV/0!</v>
      </c>
      <c r="BC108" s="593">
        <f t="shared" si="194"/>
        <v>499986387</v>
      </c>
      <c r="BD108" s="588" t="e">
        <f t="shared" si="148"/>
        <v>#DIV/0!</v>
      </c>
      <c r="BE108" s="626"/>
      <c r="BF108" s="599"/>
      <c r="BG108" s="600" t="s">
        <v>418</v>
      </c>
      <c r="BH108" s="601"/>
      <c r="BI108" s="544"/>
    </row>
    <row r="109" spans="1:61" ht="60" customHeight="1" x14ac:dyDescent="0.25">
      <c r="A109" s="586" t="s">
        <v>2337</v>
      </c>
      <c r="B109" s="587" t="s">
        <v>2338</v>
      </c>
      <c r="C109" s="587" t="s">
        <v>2098</v>
      </c>
      <c r="D109" s="603">
        <v>0</v>
      </c>
      <c r="E109" s="627">
        <v>0</v>
      </c>
      <c r="F109" s="627">
        <v>0</v>
      </c>
      <c r="G109" s="627">
        <v>1</v>
      </c>
      <c r="H109" s="587"/>
      <c r="I109" s="627"/>
      <c r="J109" s="587"/>
      <c r="K109" s="587">
        <v>1</v>
      </c>
      <c r="L109" s="587"/>
      <c r="M109" s="587"/>
      <c r="N109" s="587"/>
      <c r="O109" s="588">
        <f t="shared" si="206"/>
        <v>0</v>
      </c>
      <c r="P109" s="588">
        <f t="shared" si="206"/>
        <v>0</v>
      </c>
      <c r="Q109" s="588">
        <f t="shared" si="206"/>
        <v>0</v>
      </c>
      <c r="R109" s="588">
        <f t="shared" si="207"/>
        <v>1</v>
      </c>
      <c r="S109" s="589" t="s">
        <v>2474</v>
      </c>
      <c r="T109" s="590">
        <v>45291</v>
      </c>
      <c r="U109" s="589" t="s">
        <v>2159</v>
      </c>
      <c r="V109" s="589"/>
      <c r="W109" s="589"/>
      <c r="X109" s="589"/>
      <c r="Y109" s="587">
        <f t="shared" si="208"/>
        <v>1</v>
      </c>
      <c r="Z109" s="587">
        <f t="shared" si="209"/>
        <v>1</v>
      </c>
      <c r="AA109" s="594">
        <f t="shared" si="210"/>
        <v>1</v>
      </c>
      <c r="AB109" s="588">
        <v>0.2</v>
      </c>
      <c r="AC109" s="588">
        <v>0</v>
      </c>
      <c r="AD109" s="588">
        <v>0</v>
      </c>
      <c r="AE109" s="588">
        <v>0</v>
      </c>
      <c r="AF109" s="588">
        <v>0.2</v>
      </c>
      <c r="AG109" s="593">
        <v>0</v>
      </c>
      <c r="AH109" s="593"/>
      <c r="AI109" s="593"/>
      <c r="AJ109" s="593">
        <v>0</v>
      </c>
      <c r="AK109" s="593">
        <v>0</v>
      </c>
      <c r="AL109" s="588" t="e">
        <f t="shared" si="145"/>
        <v>#DIV/0!</v>
      </c>
      <c r="AM109" s="624"/>
      <c r="AN109" s="624"/>
      <c r="AO109" s="624">
        <v>0</v>
      </c>
      <c r="AP109" s="624">
        <v>0</v>
      </c>
      <c r="AQ109" s="588" t="e">
        <f t="shared" si="146"/>
        <v>#DIV/0!</v>
      </c>
      <c r="AR109" s="596">
        <f t="shared" si="211"/>
        <v>0</v>
      </c>
      <c r="AS109" s="593"/>
      <c r="AT109" s="593"/>
      <c r="AU109" s="593"/>
      <c r="AV109" s="593"/>
      <c r="AW109" s="593">
        <f t="shared" si="201"/>
        <v>0</v>
      </c>
      <c r="AX109" s="593"/>
      <c r="AY109" s="625" t="e">
        <f t="shared" si="202"/>
        <v>#DIV/0!</v>
      </c>
      <c r="AZ109" s="593"/>
      <c r="BA109" s="593">
        <f t="shared" si="193"/>
        <v>0</v>
      </c>
      <c r="BB109" s="588" t="e">
        <f t="shared" si="147"/>
        <v>#DIV/0!</v>
      </c>
      <c r="BC109" s="593">
        <f t="shared" si="194"/>
        <v>0</v>
      </c>
      <c r="BD109" s="588" t="e">
        <f t="shared" si="148"/>
        <v>#DIV/0!</v>
      </c>
      <c r="BE109" s="626"/>
      <c r="BF109" s="599"/>
      <c r="BG109" s="600" t="s">
        <v>396</v>
      </c>
      <c r="BH109" s="601"/>
      <c r="BI109" s="544"/>
    </row>
    <row r="110" spans="1:61" ht="60" customHeight="1" x14ac:dyDescent="0.25">
      <c r="A110" s="586" t="s">
        <v>2339</v>
      </c>
      <c r="B110" s="587" t="s">
        <v>2259</v>
      </c>
      <c r="C110" s="587" t="s">
        <v>2098</v>
      </c>
      <c r="D110" s="603">
        <v>0</v>
      </c>
      <c r="E110" s="627">
        <v>1</v>
      </c>
      <c r="F110" s="627">
        <v>0</v>
      </c>
      <c r="G110" s="627">
        <v>0</v>
      </c>
      <c r="H110" s="587"/>
      <c r="I110" s="627">
        <v>1</v>
      </c>
      <c r="J110" s="587"/>
      <c r="K110" s="587"/>
      <c r="L110" s="587"/>
      <c r="M110" s="587"/>
      <c r="N110" s="587"/>
      <c r="O110" s="588">
        <f t="shared" si="206"/>
        <v>0</v>
      </c>
      <c r="P110" s="588">
        <f t="shared" si="206"/>
        <v>1</v>
      </c>
      <c r="Q110" s="588">
        <f t="shared" si="206"/>
        <v>0</v>
      </c>
      <c r="R110" s="588">
        <f t="shared" si="207"/>
        <v>0</v>
      </c>
      <c r="S110" s="589"/>
      <c r="T110" s="590">
        <v>45291</v>
      </c>
      <c r="U110" s="589"/>
      <c r="V110" s="589"/>
      <c r="W110" s="589"/>
      <c r="X110" s="589"/>
      <c r="Y110" s="587">
        <f t="shared" si="208"/>
        <v>1</v>
      </c>
      <c r="Z110" s="587">
        <f t="shared" si="209"/>
        <v>1</v>
      </c>
      <c r="AA110" s="594">
        <f t="shared" si="210"/>
        <v>1</v>
      </c>
      <c r="AB110" s="588">
        <v>0.2</v>
      </c>
      <c r="AC110" s="588">
        <v>0</v>
      </c>
      <c r="AD110" s="588">
        <v>0.5</v>
      </c>
      <c r="AE110" s="588">
        <v>0</v>
      </c>
      <c r="AF110" s="588">
        <v>0</v>
      </c>
      <c r="AG110" s="593">
        <v>870000000</v>
      </c>
      <c r="AH110" s="593"/>
      <c r="AI110" s="593"/>
      <c r="AJ110" s="593">
        <v>0</v>
      </c>
      <c r="AK110" s="593">
        <v>869983429</v>
      </c>
      <c r="AL110" s="588">
        <f t="shared" si="145"/>
        <v>0.99998095287356326</v>
      </c>
      <c r="AM110" s="624"/>
      <c r="AN110" s="624"/>
      <c r="AO110" s="624">
        <v>0</v>
      </c>
      <c r="AP110" s="624">
        <v>434991714</v>
      </c>
      <c r="AQ110" s="588">
        <f t="shared" si="146"/>
        <v>0.49999047586206896</v>
      </c>
      <c r="AR110" s="596">
        <f t="shared" si="211"/>
        <v>434991715</v>
      </c>
      <c r="AS110" s="593"/>
      <c r="AT110" s="593"/>
      <c r="AU110" s="593"/>
      <c r="AV110" s="593"/>
      <c r="AW110" s="593">
        <f t="shared" si="201"/>
        <v>0</v>
      </c>
      <c r="AX110" s="593"/>
      <c r="AY110" s="625" t="e">
        <f t="shared" si="202"/>
        <v>#DIV/0!</v>
      </c>
      <c r="AZ110" s="593"/>
      <c r="BA110" s="593">
        <f t="shared" si="193"/>
        <v>869983429</v>
      </c>
      <c r="BB110" s="588" t="e">
        <f t="shared" si="147"/>
        <v>#DIV/0!</v>
      </c>
      <c r="BC110" s="593">
        <f t="shared" si="194"/>
        <v>434991714</v>
      </c>
      <c r="BD110" s="588" t="e">
        <f t="shared" si="148"/>
        <v>#DIV/0!</v>
      </c>
      <c r="BE110" s="626"/>
      <c r="BF110" s="599"/>
      <c r="BG110" s="600"/>
      <c r="BH110" s="601"/>
      <c r="BI110" s="544"/>
    </row>
    <row r="111" spans="1:61" ht="60" customHeight="1" x14ac:dyDescent="0.25">
      <c r="A111" s="602" t="s">
        <v>2340</v>
      </c>
      <c r="B111" s="587" t="s">
        <v>2165</v>
      </c>
      <c r="C111" s="668" t="s">
        <v>1068</v>
      </c>
      <c r="D111" s="594">
        <v>0.1</v>
      </c>
      <c r="E111" s="594">
        <v>0</v>
      </c>
      <c r="F111" s="594">
        <v>0.4</v>
      </c>
      <c r="G111" s="594">
        <v>0.5</v>
      </c>
      <c r="H111" s="594">
        <v>0.1</v>
      </c>
      <c r="I111" s="594"/>
      <c r="J111" s="594">
        <v>0.2</v>
      </c>
      <c r="K111" s="594">
        <v>0.8</v>
      </c>
      <c r="L111" s="594"/>
      <c r="M111" s="594"/>
      <c r="N111" s="594"/>
      <c r="O111" s="588">
        <f t="shared" si="206"/>
        <v>1</v>
      </c>
      <c r="P111" s="588">
        <f t="shared" si="206"/>
        <v>0</v>
      </c>
      <c r="Q111" s="588">
        <f t="shared" si="206"/>
        <v>0.5</v>
      </c>
      <c r="R111" s="588">
        <f t="shared" si="207"/>
        <v>1</v>
      </c>
      <c r="S111" s="589" t="s">
        <v>2341</v>
      </c>
      <c r="T111" s="590">
        <v>45291</v>
      </c>
      <c r="U111" s="589" t="s">
        <v>2105</v>
      </c>
      <c r="V111" s="589"/>
      <c r="W111" s="589" t="s">
        <v>2327</v>
      </c>
      <c r="X111" s="589" t="s">
        <v>2342</v>
      </c>
      <c r="Y111" s="594">
        <f t="shared" si="208"/>
        <v>1</v>
      </c>
      <c r="Z111" s="594">
        <f t="shared" si="209"/>
        <v>1.1000000000000001</v>
      </c>
      <c r="AA111" s="594">
        <f t="shared" si="210"/>
        <v>1</v>
      </c>
      <c r="AB111" s="588">
        <v>0.2</v>
      </c>
      <c r="AC111" s="588">
        <v>1</v>
      </c>
      <c r="AD111" s="588">
        <v>0</v>
      </c>
      <c r="AE111" s="588">
        <v>0.5</v>
      </c>
      <c r="AF111" s="588">
        <v>0.2</v>
      </c>
      <c r="AG111" s="593">
        <v>0</v>
      </c>
      <c r="AH111" s="593"/>
      <c r="AI111" s="593"/>
      <c r="AJ111" s="593">
        <v>500000000</v>
      </c>
      <c r="AK111" s="593">
        <v>0</v>
      </c>
      <c r="AL111" s="588" t="e">
        <f t="shared" si="145"/>
        <v>#DIV/0!</v>
      </c>
      <c r="AM111" s="624"/>
      <c r="AN111" s="624"/>
      <c r="AO111" s="624">
        <v>0</v>
      </c>
      <c r="AP111" s="624">
        <v>0</v>
      </c>
      <c r="AQ111" s="588" t="e">
        <f t="shared" si="146"/>
        <v>#DIV/0!</v>
      </c>
      <c r="AR111" s="596">
        <f t="shared" si="211"/>
        <v>0</v>
      </c>
      <c r="AS111" s="593"/>
      <c r="AT111" s="593"/>
      <c r="AU111" s="593"/>
      <c r="AV111" s="593"/>
      <c r="AW111" s="593">
        <f t="shared" si="201"/>
        <v>500000000</v>
      </c>
      <c r="AX111" s="593">
        <v>500000000</v>
      </c>
      <c r="AY111" s="625">
        <f t="shared" si="202"/>
        <v>1</v>
      </c>
      <c r="AZ111" s="593"/>
      <c r="BA111" s="593">
        <f t="shared" si="193"/>
        <v>500000000</v>
      </c>
      <c r="BB111" s="588" t="e">
        <f t="shared" si="147"/>
        <v>#DIV/0!</v>
      </c>
      <c r="BC111" s="593">
        <f t="shared" si="194"/>
        <v>500000000</v>
      </c>
      <c r="BD111" s="588" t="e">
        <f t="shared" si="148"/>
        <v>#DIV/0!</v>
      </c>
      <c r="BE111" s="626"/>
      <c r="BF111" s="599"/>
      <c r="BG111" s="600"/>
      <c r="BH111" s="601"/>
      <c r="BI111" s="544"/>
    </row>
    <row r="112" spans="1:61" ht="51" x14ac:dyDescent="0.25">
      <c r="A112" s="572" t="s">
        <v>2343</v>
      </c>
      <c r="B112" s="573" t="s">
        <v>2119</v>
      </c>
      <c r="C112" s="573" t="s">
        <v>2119</v>
      </c>
      <c r="D112" s="574"/>
      <c r="E112" s="574"/>
      <c r="F112" s="574"/>
      <c r="G112" s="574"/>
      <c r="H112" s="574"/>
      <c r="I112" s="574"/>
      <c r="J112" s="574"/>
      <c r="K112" s="574"/>
      <c r="L112" s="574"/>
      <c r="M112" s="574"/>
      <c r="N112" s="574"/>
      <c r="O112" s="575">
        <f>+SUMPRODUCT(O113:O115,AC113:AC115)</f>
        <v>1</v>
      </c>
      <c r="P112" s="575">
        <f t="shared" ref="P112:R112" si="212">+SUMPRODUCT(P113:P115,AD113:AD115)</f>
        <v>1</v>
      </c>
      <c r="Q112" s="575">
        <f t="shared" si="212"/>
        <v>1</v>
      </c>
      <c r="R112" s="575">
        <f t="shared" si="212"/>
        <v>0.88666666666666671</v>
      </c>
      <c r="S112" s="576"/>
      <c r="T112" s="576"/>
      <c r="U112" s="576"/>
      <c r="V112" s="576"/>
      <c r="W112" s="576"/>
      <c r="X112" s="576"/>
      <c r="Y112" s="574">
        <v>1</v>
      </c>
      <c r="Z112" s="574"/>
      <c r="AA112" s="575">
        <f>+SUMPRODUCT(AA113:AA115,AB113:AB115)</f>
        <v>1</v>
      </c>
      <c r="AB112" s="575">
        <v>0.25</v>
      </c>
      <c r="AC112" s="575">
        <v>0.25</v>
      </c>
      <c r="AD112" s="575">
        <v>0.25</v>
      </c>
      <c r="AE112" s="575">
        <v>0.25</v>
      </c>
      <c r="AF112" s="575">
        <v>0.25</v>
      </c>
      <c r="AG112" s="578">
        <f>SUM(AG113:AG115)</f>
        <v>120000000</v>
      </c>
      <c r="AH112" s="578">
        <v>155000000</v>
      </c>
      <c r="AI112" s="578">
        <v>100000000</v>
      </c>
      <c r="AJ112" s="578">
        <f t="shared" ref="AJ112:AK112" si="213">SUM(AJ113:AJ115)</f>
        <v>473629350</v>
      </c>
      <c r="AK112" s="578">
        <f t="shared" si="213"/>
        <v>30000000</v>
      </c>
      <c r="AL112" s="574">
        <f t="shared" si="145"/>
        <v>0.25</v>
      </c>
      <c r="AM112" s="579">
        <v>105000000</v>
      </c>
      <c r="AN112" s="578">
        <v>100000000</v>
      </c>
      <c r="AO112" s="579">
        <f t="shared" ref="AO112:AR112" si="214">SUM(AO113:AO115)</f>
        <v>286814675</v>
      </c>
      <c r="AP112" s="579">
        <f t="shared" si="214"/>
        <v>30000000</v>
      </c>
      <c r="AQ112" s="574">
        <f t="shared" si="146"/>
        <v>0.25</v>
      </c>
      <c r="AR112" s="580">
        <f t="shared" si="214"/>
        <v>0</v>
      </c>
      <c r="AS112" s="580">
        <v>50000000</v>
      </c>
      <c r="AT112" s="580">
        <v>50000000</v>
      </c>
      <c r="AU112" s="580">
        <v>0</v>
      </c>
      <c r="AV112" s="580">
        <v>0</v>
      </c>
      <c r="AW112" s="580">
        <f t="shared" ref="AW112:AX112" si="215">SUM(AW113:AW115)</f>
        <v>186814675</v>
      </c>
      <c r="AX112" s="580">
        <f t="shared" si="215"/>
        <v>186814675</v>
      </c>
      <c r="AY112" s="581">
        <f t="shared" si="202"/>
        <v>1</v>
      </c>
      <c r="AZ112" s="576">
        <v>873911847</v>
      </c>
      <c r="BA112" s="578">
        <f t="shared" si="193"/>
        <v>758629350</v>
      </c>
      <c r="BB112" s="575">
        <f t="shared" si="147"/>
        <v>0.86808452431930472</v>
      </c>
      <c r="BC112" s="578">
        <f t="shared" si="194"/>
        <v>758629350</v>
      </c>
      <c r="BD112" s="575">
        <f t="shared" si="148"/>
        <v>0.86808452431930472</v>
      </c>
      <c r="BE112" s="582"/>
      <c r="BF112" s="583" t="s">
        <v>1734</v>
      </c>
      <c r="BG112" s="584"/>
      <c r="BH112" s="585"/>
      <c r="BI112" s="544"/>
    </row>
    <row r="113" spans="1:61" ht="50.1" customHeight="1" x14ac:dyDescent="0.25">
      <c r="A113" s="586" t="s">
        <v>2344</v>
      </c>
      <c r="B113" s="627" t="s">
        <v>2115</v>
      </c>
      <c r="C113" s="587" t="s">
        <v>2098</v>
      </c>
      <c r="D113" s="603">
        <v>0</v>
      </c>
      <c r="E113" s="627">
        <v>1</v>
      </c>
      <c r="F113" s="627">
        <v>1</v>
      </c>
      <c r="G113" s="627">
        <v>1</v>
      </c>
      <c r="H113" s="627"/>
      <c r="I113" s="627">
        <v>1</v>
      </c>
      <c r="J113" s="627">
        <v>1</v>
      </c>
      <c r="K113" s="627">
        <v>1</v>
      </c>
      <c r="L113" s="627"/>
      <c r="M113" s="627"/>
      <c r="N113" s="627"/>
      <c r="O113" s="588">
        <f t="shared" ref="O113:Q115" si="216">+IFERROR(IF((H113+L113)/D113&gt;=100%,100%,(H113+L113)/D113),0)</f>
        <v>0</v>
      </c>
      <c r="P113" s="588">
        <f t="shared" si="216"/>
        <v>1</v>
      </c>
      <c r="Q113" s="588">
        <f t="shared" si="216"/>
        <v>1</v>
      </c>
      <c r="R113" s="588">
        <f t="shared" ref="R113:R115" si="217">+IFERROR(IF(K113/G113&gt;=100%,100%,K113/G113),0)</f>
        <v>1</v>
      </c>
      <c r="S113" s="629" t="s">
        <v>2345</v>
      </c>
      <c r="T113" s="590">
        <v>45291</v>
      </c>
      <c r="U113" s="629" t="s">
        <v>2159</v>
      </c>
      <c r="V113" s="629"/>
      <c r="W113" s="629"/>
      <c r="X113" s="629"/>
      <c r="Y113" s="627">
        <f t="shared" ref="Y113:Y115" si="218">SUM(D113:G113)</f>
        <v>3</v>
      </c>
      <c r="Z113" s="627">
        <f t="shared" ref="Z113:Z115" si="219">SUM(H113:N113)</f>
        <v>3</v>
      </c>
      <c r="AA113" s="628">
        <f t="shared" ref="AA113:AA115" si="220">+IFERROR(IF(Z113/Y113&gt;=100%,100%,Z113/Y113),0)</f>
        <v>1</v>
      </c>
      <c r="AB113" s="630">
        <v>0.33</v>
      </c>
      <c r="AC113" s="588">
        <v>0</v>
      </c>
      <c r="AD113" s="630">
        <v>0.33</v>
      </c>
      <c r="AE113" s="630">
        <v>0.33</v>
      </c>
      <c r="AF113" s="630">
        <v>0.33</v>
      </c>
      <c r="AG113" s="631"/>
      <c r="AH113" s="631"/>
      <c r="AI113" s="631"/>
      <c r="AJ113" s="631"/>
      <c r="AK113" s="631"/>
      <c r="AL113" s="630" t="e">
        <f t="shared" si="145"/>
        <v>#DIV/0!</v>
      </c>
      <c r="AM113" s="632"/>
      <c r="AN113" s="632"/>
      <c r="AO113" s="632"/>
      <c r="AP113" s="632"/>
      <c r="AQ113" s="630" t="e">
        <f t="shared" si="146"/>
        <v>#DIV/0!</v>
      </c>
      <c r="AR113" s="596">
        <f t="shared" ref="AR113:AR115" si="221">+AK113-AP113</f>
        <v>0</v>
      </c>
      <c r="AS113" s="631"/>
      <c r="AT113" s="631"/>
      <c r="AU113" s="631"/>
      <c r="AV113" s="631"/>
      <c r="AW113" s="631">
        <f t="shared" si="201"/>
        <v>0</v>
      </c>
      <c r="AX113" s="631"/>
      <c r="AY113" s="633" t="e">
        <f t="shared" si="202"/>
        <v>#DIV/0!</v>
      </c>
      <c r="AZ113" s="631"/>
      <c r="BA113" s="631">
        <f t="shared" si="193"/>
        <v>0</v>
      </c>
      <c r="BB113" s="630" t="e">
        <f t="shared" si="147"/>
        <v>#DIV/0!</v>
      </c>
      <c r="BC113" s="631">
        <f t="shared" si="194"/>
        <v>0</v>
      </c>
      <c r="BD113" s="630" t="e">
        <f t="shared" si="148"/>
        <v>#DIV/0!</v>
      </c>
      <c r="BE113" s="634"/>
      <c r="BF113" s="599"/>
      <c r="BG113" s="600"/>
      <c r="BH113" s="601"/>
      <c r="BI113" s="544"/>
    </row>
    <row r="114" spans="1:61" ht="50.1" customHeight="1" x14ac:dyDescent="0.25">
      <c r="A114" s="586" t="s">
        <v>2346</v>
      </c>
      <c r="B114" s="627" t="s">
        <v>2115</v>
      </c>
      <c r="C114" s="587" t="s">
        <v>2098</v>
      </c>
      <c r="D114" s="627">
        <v>2</v>
      </c>
      <c r="E114" s="627">
        <v>3</v>
      </c>
      <c r="F114" s="627">
        <v>3</v>
      </c>
      <c r="G114" s="627">
        <v>3</v>
      </c>
      <c r="H114" s="627">
        <v>4</v>
      </c>
      <c r="I114" s="627">
        <v>3</v>
      </c>
      <c r="J114" s="627">
        <v>3</v>
      </c>
      <c r="K114" s="627">
        <v>3</v>
      </c>
      <c r="L114" s="627"/>
      <c r="M114" s="627"/>
      <c r="N114" s="627"/>
      <c r="O114" s="588">
        <f t="shared" si="216"/>
        <v>1</v>
      </c>
      <c r="P114" s="588">
        <f t="shared" si="216"/>
        <v>1</v>
      </c>
      <c r="Q114" s="588">
        <f t="shared" si="216"/>
        <v>1</v>
      </c>
      <c r="R114" s="588">
        <f t="shared" si="217"/>
        <v>1</v>
      </c>
      <c r="S114" s="629" t="s">
        <v>2347</v>
      </c>
      <c r="T114" s="590">
        <v>45291</v>
      </c>
      <c r="U114" s="629" t="s">
        <v>2105</v>
      </c>
      <c r="V114" s="629"/>
      <c r="W114" s="629" t="s">
        <v>2106</v>
      </c>
      <c r="X114" s="629" t="s">
        <v>2348</v>
      </c>
      <c r="Y114" s="627">
        <f t="shared" si="218"/>
        <v>11</v>
      </c>
      <c r="Z114" s="627">
        <f t="shared" si="219"/>
        <v>13</v>
      </c>
      <c r="AA114" s="628">
        <f t="shared" si="220"/>
        <v>1</v>
      </c>
      <c r="AB114" s="630">
        <v>0.33</v>
      </c>
      <c r="AC114" s="630">
        <v>0.5</v>
      </c>
      <c r="AD114" s="630">
        <v>0.33</v>
      </c>
      <c r="AE114" s="630">
        <v>0.33</v>
      </c>
      <c r="AF114" s="630">
        <v>0.33</v>
      </c>
      <c r="AG114" s="631">
        <v>120000000</v>
      </c>
      <c r="AH114" s="631"/>
      <c r="AI114" s="631"/>
      <c r="AJ114" s="631">
        <v>473629350</v>
      </c>
      <c r="AK114" s="631">
        <v>30000000</v>
      </c>
      <c r="AL114" s="630">
        <f t="shared" si="145"/>
        <v>0.25</v>
      </c>
      <c r="AM114" s="632"/>
      <c r="AN114" s="632"/>
      <c r="AO114" s="632">
        <v>286814675</v>
      </c>
      <c r="AP114" s="632">
        <v>30000000</v>
      </c>
      <c r="AQ114" s="630">
        <f t="shared" si="146"/>
        <v>0.25</v>
      </c>
      <c r="AR114" s="596">
        <f t="shared" si="221"/>
        <v>0</v>
      </c>
      <c r="AS114" s="631"/>
      <c r="AT114" s="631"/>
      <c r="AU114" s="631"/>
      <c r="AV114" s="631"/>
      <c r="AW114" s="631">
        <f t="shared" si="201"/>
        <v>186814675</v>
      </c>
      <c r="AX114" s="631">
        <v>186814675</v>
      </c>
      <c r="AY114" s="633">
        <f t="shared" si="202"/>
        <v>1</v>
      </c>
      <c r="AZ114" s="631"/>
      <c r="BA114" s="631">
        <f t="shared" si="193"/>
        <v>503629350</v>
      </c>
      <c r="BB114" s="630" t="e">
        <f t="shared" si="147"/>
        <v>#DIV/0!</v>
      </c>
      <c r="BC114" s="631">
        <f t="shared" si="194"/>
        <v>503629350</v>
      </c>
      <c r="BD114" s="630" t="e">
        <f t="shared" si="148"/>
        <v>#DIV/0!</v>
      </c>
      <c r="BE114" s="634"/>
      <c r="BF114" s="599"/>
      <c r="BG114" s="600"/>
      <c r="BH114" s="601"/>
      <c r="BI114" s="544"/>
    </row>
    <row r="115" spans="1:61" ht="50.1" customHeight="1" x14ac:dyDescent="0.25">
      <c r="A115" s="586" t="s">
        <v>2349</v>
      </c>
      <c r="B115" s="627" t="s">
        <v>2115</v>
      </c>
      <c r="C115" s="587" t="s">
        <v>2098</v>
      </c>
      <c r="D115" s="627">
        <v>3</v>
      </c>
      <c r="E115" s="627">
        <v>3</v>
      </c>
      <c r="F115" s="627">
        <v>3</v>
      </c>
      <c r="G115" s="627">
        <v>3</v>
      </c>
      <c r="H115" s="627">
        <v>3</v>
      </c>
      <c r="I115" s="627">
        <v>3</v>
      </c>
      <c r="J115" s="627">
        <v>4</v>
      </c>
      <c r="K115" s="627">
        <v>2</v>
      </c>
      <c r="L115" s="627"/>
      <c r="M115" s="627"/>
      <c r="N115" s="627"/>
      <c r="O115" s="588">
        <f t="shared" si="216"/>
        <v>1</v>
      </c>
      <c r="P115" s="588">
        <f t="shared" si="216"/>
        <v>1</v>
      </c>
      <c r="Q115" s="588">
        <f t="shared" si="216"/>
        <v>1</v>
      </c>
      <c r="R115" s="588">
        <f t="shared" si="217"/>
        <v>0.66666666666666663</v>
      </c>
      <c r="S115" s="629" t="s">
        <v>2350</v>
      </c>
      <c r="T115" s="590">
        <v>45291</v>
      </c>
      <c r="U115" s="629" t="s">
        <v>2100</v>
      </c>
      <c r="V115" s="629" t="s">
        <v>2101</v>
      </c>
      <c r="W115" s="629"/>
      <c r="X115" s="629"/>
      <c r="Y115" s="627">
        <f t="shared" si="218"/>
        <v>12</v>
      </c>
      <c r="Z115" s="627">
        <f t="shared" si="219"/>
        <v>12</v>
      </c>
      <c r="AA115" s="628">
        <f t="shared" si="220"/>
        <v>1</v>
      </c>
      <c r="AB115" s="630">
        <v>0.34</v>
      </c>
      <c r="AC115" s="630">
        <v>0.5</v>
      </c>
      <c r="AD115" s="630">
        <v>0.34</v>
      </c>
      <c r="AE115" s="630">
        <v>0.34</v>
      </c>
      <c r="AF115" s="630">
        <v>0.34</v>
      </c>
      <c r="AG115" s="631"/>
      <c r="AH115" s="631"/>
      <c r="AI115" s="631"/>
      <c r="AJ115" s="631"/>
      <c r="AK115" s="631"/>
      <c r="AL115" s="630" t="e">
        <f t="shared" si="145"/>
        <v>#DIV/0!</v>
      </c>
      <c r="AM115" s="632"/>
      <c r="AN115" s="632"/>
      <c r="AO115" s="632"/>
      <c r="AP115" s="632"/>
      <c r="AQ115" s="630" t="e">
        <f t="shared" si="146"/>
        <v>#DIV/0!</v>
      </c>
      <c r="AR115" s="596">
        <f t="shared" si="221"/>
        <v>0</v>
      </c>
      <c r="AS115" s="631"/>
      <c r="AT115" s="631"/>
      <c r="AU115" s="631"/>
      <c r="AV115" s="631"/>
      <c r="AW115" s="631">
        <f t="shared" si="201"/>
        <v>0</v>
      </c>
      <c r="AX115" s="631"/>
      <c r="AY115" s="633" t="e">
        <f t="shared" si="202"/>
        <v>#DIV/0!</v>
      </c>
      <c r="AZ115" s="631"/>
      <c r="BA115" s="631">
        <f t="shared" si="193"/>
        <v>0</v>
      </c>
      <c r="BB115" s="630" t="e">
        <f t="shared" si="147"/>
        <v>#DIV/0!</v>
      </c>
      <c r="BC115" s="631">
        <f t="shared" si="194"/>
        <v>0</v>
      </c>
      <c r="BD115" s="630" t="e">
        <f t="shared" si="148"/>
        <v>#DIV/0!</v>
      </c>
      <c r="BE115" s="634"/>
      <c r="BF115" s="599"/>
      <c r="BG115" s="600" t="s">
        <v>280</v>
      </c>
      <c r="BH115" s="601"/>
      <c r="BI115" s="544"/>
    </row>
    <row r="116" spans="1:61" ht="51" x14ac:dyDescent="0.25">
      <c r="A116" s="572" t="s">
        <v>2351</v>
      </c>
      <c r="B116" s="573" t="s">
        <v>2119</v>
      </c>
      <c r="C116" s="573" t="s">
        <v>2119</v>
      </c>
      <c r="D116" s="574"/>
      <c r="E116" s="574"/>
      <c r="F116" s="574"/>
      <c r="G116" s="574"/>
      <c r="H116" s="574"/>
      <c r="I116" s="574"/>
      <c r="J116" s="574"/>
      <c r="K116" s="574"/>
      <c r="L116" s="574"/>
      <c r="M116" s="574"/>
      <c r="N116" s="574"/>
      <c r="O116" s="575">
        <f>+SUMPRODUCT(O117:O118,AC117:AC118)</f>
        <v>1</v>
      </c>
      <c r="P116" s="575">
        <f t="shared" ref="P116:R116" si="222">+SUMPRODUCT(P117:P118,AD117:AD118)</f>
        <v>1</v>
      </c>
      <c r="Q116" s="575">
        <f t="shared" si="222"/>
        <v>1</v>
      </c>
      <c r="R116" s="575">
        <f t="shared" si="222"/>
        <v>1</v>
      </c>
      <c r="S116" s="576"/>
      <c r="T116" s="576"/>
      <c r="U116" s="576"/>
      <c r="V116" s="576"/>
      <c r="W116" s="576"/>
      <c r="X116" s="576"/>
      <c r="Y116" s="574">
        <v>1</v>
      </c>
      <c r="Z116" s="574"/>
      <c r="AA116" s="575">
        <f>+SUMPRODUCT(AA117:AA118,AB117:AB118)</f>
        <v>1</v>
      </c>
      <c r="AB116" s="575">
        <v>0.25</v>
      </c>
      <c r="AC116" s="575">
        <v>0.25</v>
      </c>
      <c r="AD116" s="575">
        <v>0.25</v>
      </c>
      <c r="AE116" s="575">
        <v>0.25</v>
      </c>
      <c r="AF116" s="575">
        <v>0.25</v>
      </c>
      <c r="AG116" s="578">
        <f>SUM(AG117:AG118)</f>
        <v>18890048101</v>
      </c>
      <c r="AH116" s="578">
        <v>1178345658</v>
      </c>
      <c r="AI116" s="578">
        <v>6753065136</v>
      </c>
      <c r="AJ116" s="578">
        <f t="shared" ref="AJ116:AK116" si="223">SUM(AJ117:AJ118)</f>
        <v>49582140398</v>
      </c>
      <c r="AK116" s="578">
        <f t="shared" si="223"/>
        <v>7615156716</v>
      </c>
      <c r="AL116" s="574">
        <f t="shared" si="145"/>
        <v>0.40313061540573153</v>
      </c>
      <c r="AM116" s="579">
        <v>663710382</v>
      </c>
      <c r="AN116" s="579">
        <v>3158376629</v>
      </c>
      <c r="AO116" s="579">
        <f t="shared" ref="AO116:AR116" si="224">SUM(AO117:AO118)</f>
        <v>1327691017</v>
      </c>
      <c r="AP116" s="579">
        <f t="shared" si="224"/>
        <v>2403221048</v>
      </c>
      <c r="AQ116" s="574">
        <f t="shared" si="146"/>
        <v>0.12722154200723176</v>
      </c>
      <c r="AR116" s="580">
        <f t="shared" si="224"/>
        <v>5211935668</v>
      </c>
      <c r="AS116" s="580">
        <v>514635276</v>
      </c>
      <c r="AT116" s="580">
        <v>514635276</v>
      </c>
      <c r="AU116" s="580">
        <f>2358091700+866596807+370000000</f>
        <v>3594688507</v>
      </c>
      <c r="AV116" s="580">
        <f>2303113571+849096806+370000000</f>
        <v>3522210377</v>
      </c>
      <c r="AW116" s="580">
        <f t="shared" ref="AW116" si="225">SUM(AW117:AW118)</f>
        <v>48254449381</v>
      </c>
      <c r="AX116" s="580">
        <f>SUM(AX117:AX118)</f>
        <v>42569836253</v>
      </c>
      <c r="AY116" s="581">
        <f t="shared" si="202"/>
        <v>0.88219504727706433</v>
      </c>
      <c r="AZ116" s="576">
        <v>83714787090</v>
      </c>
      <c r="BA116" s="578">
        <f t="shared" si="193"/>
        <v>65128707908</v>
      </c>
      <c r="BB116" s="575">
        <f t="shared" si="147"/>
        <v>0.777983318980212</v>
      </c>
      <c r="BC116" s="578">
        <f t="shared" si="194"/>
        <v>54159680982</v>
      </c>
      <c r="BD116" s="575">
        <f t="shared" si="148"/>
        <v>0.64695477184662809</v>
      </c>
      <c r="BE116" s="582"/>
      <c r="BF116" s="583" t="s">
        <v>1734</v>
      </c>
      <c r="BG116" s="584"/>
      <c r="BH116" s="585"/>
      <c r="BI116" s="544"/>
    </row>
    <row r="117" spans="1:61" ht="50.1" customHeight="1" x14ac:dyDescent="0.25">
      <c r="A117" s="586" t="s">
        <v>2352</v>
      </c>
      <c r="B117" s="627" t="s">
        <v>2353</v>
      </c>
      <c r="C117" s="587" t="s">
        <v>2098</v>
      </c>
      <c r="D117" s="627">
        <v>3</v>
      </c>
      <c r="E117" s="627">
        <v>2</v>
      </c>
      <c r="F117" s="627">
        <v>2</v>
      </c>
      <c r="G117" s="627">
        <v>2</v>
      </c>
      <c r="H117" s="627">
        <v>5</v>
      </c>
      <c r="I117" s="627">
        <v>13</v>
      </c>
      <c r="J117" s="627">
        <v>4</v>
      </c>
      <c r="K117" s="627">
        <v>9</v>
      </c>
      <c r="L117" s="627"/>
      <c r="M117" s="627"/>
      <c r="N117" s="627"/>
      <c r="O117" s="588">
        <f t="shared" ref="O117:Q118" si="226">+IFERROR(IF((H117+L117)/D117&gt;=100%,100%,(H117+L117)/D117),0)</f>
        <v>1</v>
      </c>
      <c r="P117" s="588">
        <f t="shared" si="226"/>
        <v>1</v>
      </c>
      <c r="Q117" s="588">
        <f t="shared" si="226"/>
        <v>1</v>
      </c>
      <c r="R117" s="588">
        <f t="shared" ref="R117:R118" si="227">+IFERROR(IF(K117/G117&gt;=100%,100%,K117/G117),0)</f>
        <v>1</v>
      </c>
      <c r="S117" s="629" t="s">
        <v>2354</v>
      </c>
      <c r="T117" s="590">
        <v>45291</v>
      </c>
      <c r="U117" s="629" t="s">
        <v>2105</v>
      </c>
      <c r="V117" s="629"/>
      <c r="W117" s="629" t="s">
        <v>2106</v>
      </c>
      <c r="X117" s="629" t="s">
        <v>2355</v>
      </c>
      <c r="Y117" s="627">
        <f t="shared" ref="Y117:Y118" si="228">SUM(D117:G117)</f>
        <v>9</v>
      </c>
      <c r="Z117" s="627">
        <f t="shared" ref="Z117:Z118" si="229">SUM(H117:N117)</f>
        <v>31</v>
      </c>
      <c r="AA117" s="628">
        <f t="shared" ref="AA117:AA118" si="230">+IFERROR(IF(Z117/Y117&gt;=100%,100%,Z117/Y117),0)</f>
        <v>1</v>
      </c>
      <c r="AB117" s="630">
        <v>0.5</v>
      </c>
      <c r="AC117" s="630">
        <v>0.5</v>
      </c>
      <c r="AD117" s="630">
        <v>0.5</v>
      </c>
      <c r="AE117" s="630">
        <v>0.5</v>
      </c>
      <c r="AF117" s="630">
        <v>0.5</v>
      </c>
      <c r="AG117" s="631">
        <v>18840048101</v>
      </c>
      <c r="AH117" s="631"/>
      <c r="AI117" s="631"/>
      <c r="AJ117" s="631">
        <v>46919362385</v>
      </c>
      <c r="AK117" s="631">
        <v>7583785803</v>
      </c>
      <c r="AL117" s="630">
        <f t="shared" si="145"/>
        <v>0.40253537370732428</v>
      </c>
      <c r="AM117" s="632"/>
      <c r="AN117" s="632"/>
      <c r="AO117" s="632">
        <v>0</v>
      </c>
      <c r="AP117" s="632">
        <v>2371850135</v>
      </c>
      <c r="AQ117" s="630">
        <f t="shared" si="146"/>
        <v>0.12589405941453546</v>
      </c>
      <c r="AR117" s="596">
        <f t="shared" ref="AR117:AR118" si="231">+AK117-AP117</f>
        <v>5211935668</v>
      </c>
      <c r="AS117" s="631"/>
      <c r="AT117" s="631"/>
      <c r="AU117" s="631"/>
      <c r="AV117" s="631"/>
      <c r="AW117" s="631">
        <f t="shared" si="201"/>
        <v>46919362385</v>
      </c>
      <c r="AX117" s="729">
        <v>41287507046</v>
      </c>
      <c r="AY117" s="633">
        <f t="shared" si="202"/>
        <v>0.87996735137218129</v>
      </c>
      <c r="AZ117" s="631"/>
      <c r="BA117" s="631">
        <f t="shared" si="193"/>
        <v>54503148188</v>
      </c>
      <c r="BB117" s="630" t="e">
        <f t="shared" si="147"/>
        <v>#DIV/0!</v>
      </c>
      <c r="BC117" s="631">
        <f t="shared" si="194"/>
        <v>43659357181</v>
      </c>
      <c r="BD117" s="630" t="e">
        <f t="shared" si="148"/>
        <v>#DIV/0!</v>
      </c>
      <c r="BE117" s="634"/>
      <c r="BF117" s="599"/>
      <c r="BG117" s="600"/>
      <c r="BH117" s="601"/>
      <c r="BI117" s="544"/>
    </row>
    <row r="118" spans="1:61" ht="50.1" customHeight="1" thickBot="1" x14ac:dyDescent="0.3">
      <c r="A118" s="641" t="s">
        <v>2356</v>
      </c>
      <c r="B118" s="608" t="s">
        <v>2357</v>
      </c>
      <c r="C118" s="587" t="s">
        <v>2098</v>
      </c>
      <c r="D118" s="608">
        <v>3</v>
      </c>
      <c r="E118" s="608">
        <v>2</v>
      </c>
      <c r="F118" s="608">
        <v>2</v>
      </c>
      <c r="G118" s="608">
        <v>2</v>
      </c>
      <c r="H118" s="608">
        <v>10</v>
      </c>
      <c r="I118" s="608">
        <v>10</v>
      </c>
      <c r="J118" s="608">
        <v>7</v>
      </c>
      <c r="K118" s="608">
        <v>7</v>
      </c>
      <c r="L118" s="608"/>
      <c r="M118" s="608"/>
      <c r="N118" s="608"/>
      <c r="O118" s="588">
        <f t="shared" si="226"/>
        <v>1</v>
      </c>
      <c r="P118" s="588">
        <f t="shared" si="226"/>
        <v>1</v>
      </c>
      <c r="Q118" s="588">
        <f t="shared" si="226"/>
        <v>1</v>
      </c>
      <c r="R118" s="588">
        <f t="shared" si="227"/>
        <v>1</v>
      </c>
      <c r="S118" s="609" t="s">
        <v>2358</v>
      </c>
      <c r="T118" s="590">
        <v>45291</v>
      </c>
      <c r="U118" s="609" t="s">
        <v>2105</v>
      </c>
      <c r="V118" s="609"/>
      <c r="W118" s="609" t="s">
        <v>2106</v>
      </c>
      <c r="X118" s="609" t="s">
        <v>2117</v>
      </c>
      <c r="Y118" s="608">
        <f t="shared" si="228"/>
        <v>9</v>
      </c>
      <c r="Z118" s="608">
        <f t="shared" si="229"/>
        <v>34</v>
      </c>
      <c r="AA118" s="614">
        <f t="shared" si="230"/>
        <v>1</v>
      </c>
      <c r="AB118" s="612">
        <v>0.5</v>
      </c>
      <c r="AC118" s="612">
        <v>0.5</v>
      </c>
      <c r="AD118" s="612">
        <v>0.5</v>
      </c>
      <c r="AE118" s="612">
        <v>0.5</v>
      </c>
      <c r="AF118" s="612">
        <v>0.5</v>
      </c>
      <c r="AG118" s="613">
        <v>50000000</v>
      </c>
      <c r="AH118" s="613"/>
      <c r="AI118" s="613"/>
      <c r="AJ118" s="613">
        <v>2662778013</v>
      </c>
      <c r="AK118" s="613">
        <v>31370913</v>
      </c>
      <c r="AL118" s="612">
        <f t="shared" si="145"/>
        <v>0.62741826000000001</v>
      </c>
      <c r="AM118" s="642"/>
      <c r="AN118" s="642"/>
      <c r="AO118" s="642">
        <v>1327691017</v>
      </c>
      <c r="AP118" s="642">
        <v>31370913</v>
      </c>
      <c r="AQ118" s="612">
        <f t="shared" si="146"/>
        <v>0.62741826000000001</v>
      </c>
      <c r="AR118" s="596">
        <f t="shared" si="231"/>
        <v>0</v>
      </c>
      <c r="AS118" s="613"/>
      <c r="AT118" s="613"/>
      <c r="AU118" s="613"/>
      <c r="AV118" s="613"/>
      <c r="AW118" s="613">
        <f t="shared" si="201"/>
        <v>1335086996</v>
      </c>
      <c r="AX118" s="730">
        <v>1282329207</v>
      </c>
      <c r="AY118" s="643">
        <f t="shared" si="202"/>
        <v>0.96048363203441767</v>
      </c>
      <c r="AZ118" s="613"/>
      <c r="BA118" s="613">
        <f t="shared" si="193"/>
        <v>2694148926</v>
      </c>
      <c r="BB118" s="612" t="e">
        <f t="shared" si="147"/>
        <v>#DIV/0!</v>
      </c>
      <c r="BC118" s="613">
        <f t="shared" si="194"/>
        <v>2641391137</v>
      </c>
      <c r="BD118" s="612" t="e">
        <f t="shared" si="148"/>
        <v>#DIV/0!</v>
      </c>
      <c r="BE118" s="644"/>
      <c r="BF118" s="618"/>
      <c r="BG118" s="619"/>
      <c r="BH118" s="620"/>
      <c r="BI118" s="544"/>
    </row>
    <row r="119" spans="1:61" ht="89.25" x14ac:dyDescent="0.25">
      <c r="A119" s="645" t="s">
        <v>2359</v>
      </c>
      <c r="B119" s="562"/>
      <c r="C119" s="562"/>
      <c r="D119" s="646"/>
      <c r="E119" s="646"/>
      <c r="F119" s="646"/>
      <c r="G119" s="646"/>
      <c r="H119" s="646"/>
      <c r="I119" s="646"/>
      <c r="J119" s="646"/>
      <c r="K119" s="646"/>
      <c r="L119" s="646"/>
      <c r="M119" s="646"/>
      <c r="N119" s="646"/>
      <c r="O119" s="646">
        <f>(O120*AC120)+(O124*AC124)</f>
        <v>1</v>
      </c>
      <c r="P119" s="646">
        <f t="shared" ref="P119:R119" si="232">(P120*AD120)+(P124*AD124)</f>
        <v>0.91</v>
      </c>
      <c r="Q119" s="646">
        <f t="shared" si="232"/>
        <v>0.75</v>
      </c>
      <c r="R119" s="646">
        <f t="shared" si="232"/>
        <v>0.59615384615384615</v>
      </c>
      <c r="S119" s="564"/>
      <c r="T119" s="564"/>
      <c r="U119" s="564"/>
      <c r="V119" s="564"/>
      <c r="W119" s="564"/>
      <c r="X119" s="564"/>
      <c r="Y119" s="646">
        <v>1</v>
      </c>
      <c r="Z119" s="646"/>
      <c r="AA119" s="646">
        <f>+(AA120*AB120)+(AA124*AB124)</f>
        <v>0.69388888888888889</v>
      </c>
      <c r="AB119" s="647">
        <v>0.14000000000000001</v>
      </c>
      <c r="AC119" s="647">
        <v>0.14000000000000001</v>
      </c>
      <c r="AD119" s="647">
        <v>0.14000000000000001</v>
      </c>
      <c r="AE119" s="647">
        <v>0.14000000000000001</v>
      </c>
      <c r="AF119" s="647">
        <v>0.14000000000000001</v>
      </c>
      <c r="AG119" s="648">
        <f>+AG120+AG124</f>
        <v>642276790</v>
      </c>
      <c r="AH119" s="648">
        <f t="shared" ref="AH119:AR119" si="233">+AH120+AH124</f>
        <v>153000000</v>
      </c>
      <c r="AI119" s="648">
        <f t="shared" si="233"/>
        <v>339991856</v>
      </c>
      <c r="AJ119" s="648">
        <f t="shared" si="233"/>
        <v>320000000</v>
      </c>
      <c r="AK119" s="648">
        <f t="shared" si="233"/>
        <v>579742217</v>
      </c>
      <c r="AL119" s="649">
        <f t="shared" si="145"/>
        <v>0.90263610023958674</v>
      </c>
      <c r="AM119" s="650">
        <f t="shared" si="233"/>
        <v>76500000</v>
      </c>
      <c r="AN119" s="650">
        <f t="shared" si="233"/>
        <v>142500000</v>
      </c>
      <c r="AO119" s="650">
        <f t="shared" si="233"/>
        <v>208500000</v>
      </c>
      <c r="AP119" s="650">
        <f t="shared" si="233"/>
        <v>364871108</v>
      </c>
      <c r="AQ119" s="649">
        <f t="shared" si="146"/>
        <v>0.56809013447302059</v>
      </c>
      <c r="AR119" s="648">
        <f t="shared" si="233"/>
        <v>214871109</v>
      </c>
      <c r="AS119" s="648">
        <f>AS120+AS124</f>
        <v>76500000</v>
      </c>
      <c r="AT119" s="648">
        <f>AT120+AT124</f>
        <v>76500000</v>
      </c>
      <c r="AU119" s="648">
        <f>AU120+AU124</f>
        <v>197491856</v>
      </c>
      <c r="AV119" s="648">
        <f>AV120+AV124</f>
        <v>47500000</v>
      </c>
      <c r="AW119" s="648">
        <f t="shared" ref="AW119:AX119" si="234">+AW120+AW124</f>
        <v>111500000</v>
      </c>
      <c r="AX119" s="648">
        <f t="shared" si="234"/>
        <v>111500000</v>
      </c>
      <c r="AY119" s="651">
        <f t="shared" si="202"/>
        <v>1</v>
      </c>
      <c r="AZ119" s="648">
        <f>+AZ120+AZ124</f>
        <v>1690255811.72</v>
      </c>
      <c r="BA119" s="648">
        <f>+BA120+BA124</f>
        <v>1392734073</v>
      </c>
      <c r="BB119" s="651">
        <f t="shared" si="147"/>
        <v>0.82397827792868661</v>
      </c>
      <c r="BC119" s="648">
        <f>+BC120+BC124</f>
        <v>1027871108</v>
      </c>
      <c r="BD119" s="651">
        <f t="shared" si="148"/>
        <v>0.60811570702664286</v>
      </c>
      <c r="BE119" s="569"/>
      <c r="BF119" s="570" t="s">
        <v>1735</v>
      </c>
      <c r="BG119" s="571"/>
      <c r="BH119" s="569" t="s">
        <v>1168</v>
      </c>
      <c r="BI119" s="544"/>
    </row>
    <row r="120" spans="1:61" ht="89.25" x14ac:dyDescent="0.25">
      <c r="A120" s="572" t="s">
        <v>2360</v>
      </c>
      <c r="B120" s="573" t="s">
        <v>2119</v>
      </c>
      <c r="C120" s="573" t="s">
        <v>2119</v>
      </c>
      <c r="D120" s="574"/>
      <c r="E120" s="574"/>
      <c r="F120" s="574"/>
      <c r="G120" s="574"/>
      <c r="H120" s="574"/>
      <c r="I120" s="574"/>
      <c r="J120" s="574"/>
      <c r="K120" s="574"/>
      <c r="L120" s="574"/>
      <c r="M120" s="574"/>
      <c r="N120" s="574"/>
      <c r="O120" s="575">
        <f>+SUMPRODUCT(O121:O123,AC121:AC123)</f>
        <v>0</v>
      </c>
      <c r="P120" s="575">
        <f t="shared" ref="P120:R120" si="235">+SUMPRODUCT(P121:P123,AD121:AD123)</f>
        <v>1</v>
      </c>
      <c r="Q120" s="575">
        <f t="shared" si="235"/>
        <v>1</v>
      </c>
      <c r="R120" s="575">
        <f t="shared" si="235"/>
        <v>0.5</v>
      </c>
      <c r="S120" s="576"/>
      <c r="T120" s="576"/>
      <c r="U120" s="576"/>
      <c r="V120" s="576"/>
      <c r="W120" s="576"/>
      <c r="X120" s="576"/>
      <c r="Y120" s="574">
        <v>1</v>
      </c>
      <c r="Z120" s="574"/>
      <c r="AA120" s="575">
        <f>+SUMPRODUCT(AA121:AA123,AB121:AB123)</f>
        <v>0.66</v>
      </c>
      <c r="AB120" s="575">
        <v>0.5</v>
      </c>
      <c r="AC120" s="575">
        <v>0</v>
      </c>
      <c r="AD120" s="575">
        <v>0.5</v>
      </c>
      <c r="AE120" s="575">
        <v>0.5</v>
      </c>
      <c r="AF120" s="575">
        <v>0.5</v>
      </c>
      <c r="AG120" s="578">
        <f>SUM(AG121:AG123)</f>
        <v>0</v>
      </c>
      <c r="AH120" s="578">
        <f t="shared" ref="AH120:AR120" si="236">SUM(AH121:AH123)</f>
        <v>0</v>
      </c>
      <c r="AI120" s="578">
        <f t="shared" si="236"/>
        <v>0</v>
      </c>
      <c r="AJ120" s="578">
        <f t="shared" si="236"/>
        <v>0</v>
      </c>
      <c r="AK120" s="578">
        <f t="shared" si="236"/>
        <v>0</v>
      </c>
      <c r="AL120" s="574" t="e">
        <f t="shared" si="145"/>
        <v>#DIV/0!</v>
      </c>
      <c r="AM120" s="579">
        <f t="shared" si="236"/>
        <v>0</v>
      </c>
      <c r="AN120" s="579">
        <f t="shared" si="236"/>
        <v>0</v>
      </c>
      <c r="AO120" s="579">
        <f t="shared" si="236"/>
        <v>0</v>
      </c>
      <c r="AP120" s="579">
        <f t="shared" si="236"/>
        <v>0</v>
      </c>
      <c r="AQ120" s="574" t="e">
        <f t="shared" si="146"/>
        <v>#DIV/0!</v>
      </c>
      <c r="AR120" s="580">
        <f t="shared" si="236"/>
        <v>0</v>
      </c>
      <c r="AS120" s="580">
        <v>0</v>
      </c>
      <c r="AT120" s="580">
        <v>0</v>
      </c>
      <c r="AU120" s="580">
        <v>0</v>
      </c>
      <c r="AV120" s="580">
        <v>0</v>
      </c>
      <c r="AW120" s="580">
        <f t="shared" ref="AW120:AX120" si="237">SUM(AW121:AW123)</f>
        <v>0</v>
      </c>
      <c r="AX120" s="580">
        <f t="shared" si="237"/>
        <v>0</v>
      </c>
      <c r="AY120" s="581" t="e">
        <f t="shared" si="202"/>
        <v>#DIV/0!</v>
      </c>
      <c r="AZ120" s="576">
        <f>SUM(AZ121:AZ123)</f>
        <v>0</v>
      </c>
      <c r="BA120" s="578">
        <f t="shared" ref="BA120:BA126" si="238">SUM(AH120:AK120)</f>
        <v>0</v>
      </c>
      <c r="BB120" s="575" t="e">
        <f t="shared" si="147"/>
        <v>#DIV/0!</v>
      </c>
      <c r="BC120" s="578">
        <f t="shared" ref="BC120:BC126" si="239">SUM(AM120:AP120)+AT120+AV120+AX120</f>
        <v>0</v>
      </c>
      <c r="BD120" s="575" t="e">
        <f t="shared" si="148"/>
        <v>#DIV/0!</v>
      </c>
      <c r="BE120" s="582"/>
      <c r="BF120" s="583" t="s">
        <v>1735</v>
      </c>
      <c r="BG120" s="584"/>
      <c r="BH120" s="585"/>
      <c r="BI120" s="544"/>
    </row>
    <row r="121" spans="1:61" ht="50.1" customHeight="1" x14ac:dyDescent="0.25">
      <c r="A121" s="586" t="s">
        <v>2361</v>
      </c>
      <c r="B121" s="673" t="s">
        <v>2115</v>
      </c>
      <c r="C121" s="587" t="s">
        <v>2098</v>
      </c>
      <c r="D121" s="603">
        <v>0</v>
      </c>
      <c r="E121" s="627">
        <v>1</v>
      </c>
      <c r="F121" s="627">
        <v>1</v>
      </c>
      <c r="G121" s="627">
        <v>1</v>
      </c>
      <c r="H121" s="673"/>
      <c r="I121" s="673">
        <v>1</v>
      </c>
      <c r="J121" s="673">
        <v>1</v>
      </c>
      <c r="K121" s="673">
        <v>1</v>
      </c>
      <c r="L121" s="673"/>
      <c r="M121" s="673"/>
      <c r="N121" s="673"/>
      <c r="O121" s="588">
        <f t="shared" ref="O121:Q123" si="240">+IFERROR(IF((H121+L121)/D121&gt;=100%,100%,(H121+L121)/D121),0)</f>
        <v>0</v>
      </c>
      <c r="P121" s="588">
        <f t="shared" si="240"/>
        <v>1</v>
      </c>
      <c r="Q121" s="588">
        <f t="shared" si="240"/>
        <v>1</v>
      </c>
      <c r="R121" s="588">
        <f t="shared" ref="R121:R123" si="241">+IFERROR(IF(K121/G121&gt;=100%,100%,K121/G121),0)</f>
        <v>1</v>
      </c>
      <c r="S121" s="674" t="s">
        <v>2362</v>
      </c>
      <c r="T121" s="590">
        <v>45291</v>
      </c>
      <c r="U121" s="674" t="s">
        <v>2100</v>
      </c>
      <c r="V121" s="674" t="s">
        <v>2101</v>
      </c>
      <c r="W121" s="674"/>
      <c r="X121" s="674"/>
      <c r="Y121" s="673">
        <f t="shared" ref="Y121:Y123" si="242">SUM(D121:G121)</f>
        <v>3</v>
      </c>
      <c r="Z121" s="673">
        <f t="shared" ref="Z121:Z123" si="243">SUM(H121:N121)</f>
        <v>3</v>
      </c>
      <c r="AA121" s="628">
        <f t="shared" ref="AA121:AA123" si="244">+IFERROR(IF(Z121/Y121&gt;=100%,100%,Z121/Y121),0)</f>
        <v>1</v>
      </c>
      <c r="AB121" s="630">
        <v>0.33</v>
      </c>
      <c r="AC121" s="588">
        <v>0</v>
      </c>
      <c r="AD121" s="630">
        <v>0.5</v>
      </c>
      <c r="AE121" s="630">
        <v>1</v>
      </c>
      <c r="AF121" s="630">
        <v>0.5</v>
      </c>
      <c r="AG121" s="631"/>
      <c r="AH121" s="631"/>
      <c r="AI121" s="631"/>
      <c r="AJ121" s="631"/>
      <c r="AK121" s="631"/>
      <c r="AL121" s="630" t="e">
        <f t="shared" si="145"/>
        <v>#DIV/0!</v>
      </c>
      <c r="AM121" s="632"/>
      <c r="AN121" s="632"/>
      <c r="AO121" s="632"/>
      <c r="AP121" s="632"/>
      <c r="AQ121" s="630" t="e">
        <f t="shared" si="146"/>
        <v>#DIV/0!</v>
      </c>
      <c r="AR121" s="596">
        <f t="shared" ref="AR121:AR123" si="245">+AK121-AP121</f>
        <v>0</v>
      </c>
      <c r="AS121" s="631"/>
      <c r="AT121" s="631"/>
      <c r="AU121" s="631"/>
      <c r="AV121" s="631"/>
      <c r="AW121" s="631">
        <f t="shared" ref="AW121:AW126" si="246">AJ121-AO121</f>
        <v>0</v>
      </c>
      <c r="AX121" s="631"/>
      <c r="AY121" s="633" t="e">
        <f t="shared" si="202"/>
        <v>#DIV/0!</v>
      </c>
      <c r="AZ121" s="631"/>
      <c r="BA121" s="631">
        <f t="shared" si="238"/>
        <v>0</v>
      </c>
      <c r="BB121" s="630" t="e">
        <f t="shared" si="147"/>
        <v>#DIV/0!</v>
      </c>
      <c r="BC121" s="631">
        <f t="shared" si="239"/>
        <v>0</v>
      </c>
      <c r="BD121" s="630" t="e">
        <f t="shared" si="148"/>
        <v>#DIV/0!</v>
      </c>
      <c r="BE121" s="634"/>
      <c r="BF121" s="599"/>
      <c r="BG121" s="600"/>
      <c r="BH121" s="601"/>
      <c r="BI121" s="544"/>
    </row>
    <row r="122" spans="1:61" ht="50.1" customHeight="1" x14ac:dyDescent="0.25">
      <c r="A122" s="586" t="s">
        <v>2363</v>
      </c>
      <c r="B122" s="673" t="s">
        <v>2364</v>
      </c>
      <c r="C122" s="587" t="s">
        <v>2098</v>
      </c>
      <c r="D122" s="603">
        <v>0</v>
      </c>
      <c r="E122" s="627">
        <v>1</v>
      </c>
      <c r="F122" s="627">
        <v>0</v>
      </c>
      <c r="G122" s="627">
        <v>0</v>
      </c>
      <c r="H122" s="673"/>
      <c r="I122" s="673">
        <v>1</v>
      </c>
      <c r="J122" s="673"/>
      <c r="K122" s="673"/>
      <c r="L122" s="673"/>
      <c r="M122" s="673"/>
      <c r="N122" s="673"/>
      <c r="O122" s="588">
        <f t="shared" si="240"/>
        <v>0</v>
      </c>
      <c r="P122" s="588">
        <f t="shared" si="240"/>
        <v>1</v>
      </c>
      <c r="Q122" s="588">
        <f t="shared" si="240"/>
        <v>0</v>
      </c>
      <c r="R122" s="588">
        <f t="shared" si="241"/>
        <v>0</v>
      </c>
      <c r="S122" s="674"/>
      <c r="T122" s="590">
        <v>45291</v>
      </c>
      <c r="U122" s="674"/>
      <c r="V122" s="674"/>
      <c r="W122" s="674"/>
      <c r="X122" s="674"/>
      <c r="Y122" s="673">
        <f t="shared" si="242"/>
        <v>1</v>
      </c>
      <c r="Z122" s="673">
        <f t="shared" si="243"/>
        <v>1</v>
      </c>
      <c r="AA122" s="628">
        <f t="shared" si="244"/>
        <v>1</v>
      </c>
      <c r="AB122" s="630">
        <v>0.33</v>
      </c>
      <c r="AC122" s="588">
        <v>0</v>
      </c>
      <c r="AD122" s="630">
        <v>0.5</v>
      </c>
      <c r="AE122" s="630">
        <v>0</v>
      </c>
      <c r="AF122" s="630">
        <v>0</v>
      </c>
      <c r="AG122" s="631"/>
      <c r="AH122" s="631"/>
      <c r="AI122" s="631"/>
      <c r="AJ122" s="631"/>
      <c r="AK122" s="631"/>
      <c r="AL122" s="630" t="e">
        <f t="shared" si="145"/>
        <v>#DIV/0!</v>
      </c>
      <c r="AM122" s="632"/>
      <c r="AN122" s="632"/>
      <c r="AO122" s="632"/>
      <c r="AP122" s="632"/>
      <c r="AQ122" s="630" t="e">
        <f t="shared" si="146"/>
        <v>#DIV/0!</v>
      </c>
      <c r="AR122" s="596">
        <f t="shared" si="245"/>
        <v>0</v>
      </c>
      <c r="AS122" s="631"/>
      <c r="AT122" s="631"/>
      <c r="AU122" s="631"/>
      <c r="AV122" s="631"/>
      <c r="AW122" s="631">
        <f t="shared" si="246"/>
        <v>0</v>
      </c>
      <c r="AX122" s="631"/>
      <c r="AY122" s="633" t="e">
        <f t="shared" si="202"/>
        <v>#DIV/0!</v>
      </c>
      <c r="AZ122" s="631"/>
      <c r="BA122" s="631">
        <f t="shared" si="238"/>
        <v>0</v>
      </c>
      <c r="BB122" s="630" t="e">
        <f t="shared" si="147"/>
        <v>#DIV/0!</v>
      </c>
      <c r="BC122" s="631">
        <f t="shared" si="239"/>
        <v>0</v>
      </c>
      <c r="BD122" s="630" t="e">
        <f t="shared" si="148"/>
        <v>#DIV/0!</v>
      </c>
      <c r="BE122" s="634"/>
      <c r="BF122" s="599"/>
      <c r="BG122" s="600"/>
      <c r="BH122" s="601"/>
      <c r="BI122" s="544"/>
    </row>
    <row r="123" spans="1:61" ht="50.1" customHeight="1" x14ac:dyDescent="0.25">
      <c r="A123" s="586" t="s">
        <v>2365</v>
      </c>
      <c r="B123" s="673" t="s">
        <v>2366</v>
      </c>
      <c r="C123" s="587" t="s">
        <v>2098</v>
      </c>
      <c r="D123" s="603">
        <v>0</v>
      </c>
      <c r="E123" s="603">
        <v>0</v>
      </c>
      <c r="F123" s="603">
        <v>0</v>
      </c>
      <c r="G123" s="627">
        <v>1</v>
      </c>
      <c r="H123" s="673"/>
      <c r="I123" s="673"/>
      <c r="J123" s="603">
        <v>0</v>
      </c>
      <c r="K123" s="603">
        <v>0</v>
      </c>
      <c r="L123" s="673"/>
      <c r="M123" s="673"/>
      <c r="N123" s="673"/>
      <c r="O123" s="588">
        <f t="shared" si="240"/>
        <v>0</v>
      </c>
      <c r="P123" s="588">
        <f t="shared" si="240"/>
        <v>0</v>
      </c>
      <c r="Q123" s="588">
        <f t="shared" si="240"/>
        <v>0</v>
      </c>
      <c r="R123" s="588">
        <f t="shared" si="241"/>
        <v>0</v>
      </c>
      <c r="S123" s="674"/>
      <c r="T123" s="590">
        <v>45291</v>
      </c>
      <c r="U123" s="674" t="s">
        <v>2159</v>
      </c>
      <c r="V123" s="674"/>
      <c r="W123" s="674"/>
      <c r="X123" s="674"/>
      <c r="Y123" s="673">
        <f t="shared" si="242"/>
        <v>1</v>
      </c>
      <c r="Z123" s="673">
        <f t="shared" si="243"/>
        <v>0</v>
      </c>
      <c r="AA123" s="628">
        <f t="shared" si="244"/>
        <v>0</v>
      </c>
      <c r="AB123" s="630">
        <v>0.34</v>
      </c>
      <c r="AC123" s="588">
        <v>0</v>
      </c>
      <c r="AD123" s="630">
        <v>0</v>
      </c>
      <c r="AE123" s="630">
        <v>0</v>
      </c>
      <c r="AF123" s="630">
        <v>0.5</v>
      </c>
      <c r="AG123" s="631"/>
      <c r="AH123" s="631"/>
      <c r="AI123" s="631"/>
      <c r="AJ123" s="631"/>
      <c r="AK123" s="631"/>
      <c r="AL123" s="630" t="e">
        <f t="shared" si="145"/>
        <v>#DIV/0!</v>
      </c>
      <c r="AM123" s="632"/>
      <c r="AN123" s="632"/>
      <c r="AO123" s="632"/>
      <c r="AP123" s="632"/>
      <c r="AQ123" s="630" t="e">
        <f t="shared" si="146"/>
        <v>#DIV/0!</v>
      </c>
      <c r="AR123" s="596">
        <f t="shared" si="245"/>
        <v>0</v>
      </c>
      <c r="AS123" s="631"/>
      <c r="AT123" s="631"/>
      <c r="AU123" s="631"/>
      <c r="AV123" s="631"/>
      <c r="AW123" s="631">
        <f t="shared" si="246"/>
        <v>0</v>
      </c>
      <c r="AX123" s="631"/>
      <c r="AY123" s="633" t="e">
        <f t="shared" si="202"/>
        <v>#DIV/0!</v>
      </c>
      <c r="AZ123" s="631"/>
      <c r="BA123" s="631">
        <f t="shared" si="238"/>
        <v>0</v>
      </c>
      <c r="BB123" s="630" t="e">
        <f t="shared" si="147"/>
        <v>#DIV/0!</v>
      </c>
      <c r="BC123" s="631">
        <f t="shared" si="239"/>
        <v>0</v>
      </c>
      <c r="BD123" s="630" t="e">
        <f t="shared" si="148"/>
        <v>#DIV/0!</v>
      </c>
      <c r="BE123" s="630"/>
      <c r="BF123" s="599"/>
      <c r="BG123" s="600"/>
      <c r="BH123" s="601"/>
      <c r="BI123" s="544"/>
    </row>
    <row r="124" spans="1:61" ht="89.25" x14ac:dyDescent="0.25">
      <c r="A124" s="572" t="s">
        <v>2367</v>
      </c>
      <c r="B124" s="573" t="s">
        <v>2119</v>
      </c>
      <c r="C124" s="573" t="s">
        <v>2119</v>
      </c>
      <c r="D124" s="574"/>
      <c r="E124" s="574"/>
      <c r="F124" s="574"/>
      <c r="G124" s="574"/>
      <c r="H124" s="574"/>
      <c r="I124" s="574"/>
      <c r="J124" s="574"/>
      <c r="K124" s="574"/>
      <c r="L124" s="574"/>
      <c r="M124" s="574"/>
      <c r="N124" s="574"/>
      <c r="O124" s="575">
        <f>+SUMPRODUCT(O125:O126,AC125:AC126)</f>
        <v>1</v>
      </c>
      <c r="P124" s="575">
        <f>+SUMPRODUCT(P125:P126,AD125:AD126)</f>
        <v>0.82000000000000006</v>
      </c>
      <c r="Q124" s="575">
        <f>+(Q126*AD126)</f>
        <v>0.5</v>
      </c>
      <c r="R124" s="575">
        <f>+(R125*AF125)+(R126*AF126)</f>
        <v>0.69230769230769229</v>
      </c>
      <c r="S124" s="576"/>
      <c r="T124" s="576"/>
      <c r="U124" s="576"/>
      <c r="V124" s="576"/>
      <c r="W124" s="576"/>
      <c r="X124" s="576"/>
      <c r="Y124" s="574">
        <v>1</v>
      </c>
      <c r="Z124" s="574"/>
      <c r="AA124" s="575">
        <f>+SUMPRODUCT(AA125:AA126,AB125:AB126)</f>
        <v>0.72777777777777775</v>
      </c>
      <c r="AB124" s="575">
        <v>0.5</v>
      </c>
      <c r="AC124" s="575">
        <v>1</v>
      </c>
      <c r="AD124" s="575">
        <v>0.5</v>
      </c>
      <c r="AE124" s="575">
        <v>0.5</v>
      </c>
      <c r="AF124" s="575">
        <v>0.5</v>
      </c>
      <c r="AG124" s="578">
        <f>SUM(AG125:AG126)</f>
        <v>642276790</v>
      </c>
      <c r="AH124" s="578">
        <v>153000000</v>
      </c>
      <c r="AI124" s="578">
        <v>339991856</v>
      </c>
      <c r="AJ124" s="578">
        <f t="shared" ref="AJ124:AK124" si="247">SUM(AJ125:AJ126)</f>
        <v>320000000</v>
      </c>
      <c r="AK124" s="578">
        <f t="shared" si="247"/>
        <v>579742217</v>
      </c>
      <c r="AL124" s="574">
        <f t="shared" si="145"/>
        <v>0.90263610023958674</v>
      </c>
      <c r="AM124" s="579">
        <v>76500000</v>
      </c>
      <c r="AN124" s="579">
        <v>142500000</v>
      </c>
      <c r="AO124" s="579">
        <f t="shared" ref="AO124:AR124" si="248">SUM(AO125:AO126)</f>
        <v>208500000</v>
      </c>
      <c r="AP124" s="579">
        <f t="shared" si="248"/>
        <v>364871108</v>
      </c>
      <c r="AQ124" s="574">
        <f t="shared" si="146"/>
        <v>0.56809013447302059</v>
      </c>
      <c r="AR124" s="580">
        <f t="shared" si="248"/>
        <v>214871109</v>
      </c>
      <c r="AS124" s="664">
        <f>74554676+1945324</f>
        <v>76500000</v>
      </c>
      <c r="AT124" s="664">
        <f>74554676+1945324</f>
        <v>76500000</v>
      </c>
      <c r="AU124" s="664">
        <f>72491856+125000000</f>
        <v>197491856</v>
      </c>
      <c r="AV124" s="664">
        <v>47500000</v>
      </c>
      <c r="AW124" s="664">
        <f t="shared" ref="AW124:AX124" si="249">SUM(AW125:AW126)</f>
        <v>111500000</v>
      </c>
      <c r="AX124" s="664">
        <f t="shared" si="249"/>
        <v>111500000</v>
      </c>
      <c r="AY124" s="581">
        <f t="shared" si="202"/>
        <v>1</v>
      </c>
      <c r="AZ124" s="576">
        <v>1690255811.72</v>
      </c>
      <c r="BA124" s="578">
        <f t="shared" si="238"/>
        <v>1392734073</v>
      </c>
      <c r="BB124" s="575">
        <f t="shared" si="147"/>
        <v>0.82397827792868661</v>
      </c>
      <c r="BC124" s="578">
        <f t="shared" si="239"/>
        <v>1027871108</v>
      </c>
      <c r="BD124" s="575">
        <f t="shared" si="148"/>
        <v>0.60811570702664286</v>
      </c>
      <c r="BE124" s="582"/>
      <c r="BF124" s="583" t="s">
        <v>1735</v>
      </c>
      <c r="BG124" s="584"/>
      <c r="BH124" s="585"/>
      <c r="BI124" s="544"/>
    </row>
    <row r="125" spans="1:61" ht="50.1" customHeight="1" x14ac:dyDescent="0.25">
      <c r="A125" s="586" t="s">
        <v>2368</v>
      </c>
      <c r="B125" s="673" t="s">
        <v>2369</v>
      </c>
      <c r="C125" s="587" t="s">
        <v>2098</v>
      </c>
      <c r="D125" s="603">
        <v>0</v>
      </c>
      <c r="E125" s="627">
        <v>50</v>
      </c>
      <c r="F125" s="603">
        <v>0</v>
      </c>
      <c r="G125" s="627">
        <v>130</v>
      </c>
      <c r="H125" s="673"/>
      <c r="I125" s="673">
        <v>32</v>
      </c>
      <c r="J125" s="673">
        <v>0</v>
      </c>
      <c r="K125" s="673">
        <v>50</v>
      </c>
      <c r="L125" s="673"/>
      <c r="M125" s="673"/>
      <c r="N125" s="673"/>
      <c r="O125" s="588">
        <f t="shared" ref="O125:Q126" si="250">+IFERROR(IF((H125+L125)/D125&gt;=100%,100%,(H125+L125)/D125),0)</f>
        <v>0</v>
      </c>
      <c r="P125" s="588">
        <f t="shared" si="250"/>
        <v>0.64</v>
      </c>
      <c r="Q125" s="588">
        <f t="shared" si="250"/>
        <v>0</v>
      </c>
      <c r="R125" s="588">
        <f t="shared" ref="R125:R126" si="251">+IFERROR(IF(K125/G125&gt;=100%,100%,K125/G125),0)</f>
        <v>0.38461538461538464</v>
      </c>
      <c r="S125" s="674" t="s">
        <v>2479</v>
      </c>
      <c r="T125" s="590">
        <v>45291</v>
      </c>
      <c r="U125" s="674" t="s">
        <v>2159</v>
      </c>
      <c r="V125" s="674"/>
      <c r="W125" s="674"/>
      <c r="X125" s="674"/>
      <c r="Y125" s="673">
        <f t="shared" ref="Y125:Y126" si="252">SUM(D125:G125)</f>
        <v>180</v>
      </c>
      <c r="Z125" s="673">
        <f t="shared" ref="Z125:Z126" si="253">SUM(H125:N125)</f>
        <v>82</v>
      </c>
      <c r="AA125" s="628">
        <f t="shared" ref="AA125:AA126" si="254">+IFERROR(IF(Z125/Y125&gt;=100%,100%,Z125/Y125),0)</f>
        <v>0.45555555555555555</v>
      </c>
      <c r="AB125" s="630">
        <v>0.5</v>
      </c>
      <c r="AC125" s="588">
        <v>0</v>
      </c>
      <c r="AD125" s="630">
        <v>0.5</v>
      </c>
      <c r="AE125" s="630">
        <v>0</v>
      </c>
      <c r="AF125" s="630">
        <v>0.5</v>
      </c>
      <c r="AG125" s="631">
        <v>342276790</v>
      </c>
      <c r="AH125" s="631"/>
      <c r="AI125" s="631"/>
      <c r="AJ125" s="631">
        <v>0</v>
      </c>
      <c r="AK125" s="631">
        <v>279742217</v>
      </c>
      <c r="AL125" s="630">
        <f t="shared" si="145"/>
        <v>0.81729823690353065</v>
      </c>
      <c r="AM125" s="632"/>
      <c r="AN125" s="632"/>
      <c r="AO125" s="632">
        <v>0</v>
      </c>
      <c r="AP125" s="632">
        <v>139871108</v>
      </c>
      <c r="AQ125" s="630">
        <f t="shared" si="146"/>
        <v>0.40864911699095929</v>
      </c>
      <c r="AR125" s="596">
        <f t="shared" ref="AR125:AR126" si="255">+AK125-AP125</f>
        <v>139871109</v>
      </c>
      <c r="AS125" s="631"/>
      <c r="AT125" s="631"/>
      <c r="AU125" s="631"/>
      <c r="AV125" s="631"/>
      <c r="AW125" s="631">
        <f t="shared" si="246"/>
        <v>0</v>
      </c>
      <c r="AX125" s="631"/>
      <c r="AY125" s="633" t="e">
        <f t="shared" si="202"/>
        <v>#DIV/0!</v>
      </c>
      <c r="AZ125" s="631"/>
      <c r="BA125" s="631">
        <f t="shared" si="238"/>
        <v>279742217</v>
      </c>
      <c r="BB125" s="630" t="e">
        <f t="shared" si="147"/>
        <v>#DIV/0!</v>
      </c>
      <c r="BC125" s="631">
        <f t="shared" si="239"/>
        <v>139871108</v>
      </c>
      <c r="BD125" s="630" t="e">
        <f t="shared" si="148"/>
        <v>#DIV/0!</v>
      </c>
      <c r="BE125" s="634"/>
      <c r="BF125" s="599"/>
      <c r="BG125" s="600"/>
      <c r="BH125" s="601"/>
      <c r="BI125" s="544"/>
    </row>
    <row r="126" spans="1:61" ht="50.1" customHeight="1" thickBot="1" x14ac:dyDescent="0.3">
      <c r="A126" s="641" t="s">
        <v>2370</v>
      </c>
      <c r="B126" s="608" t="s">
        <v>2371</v>
      </c>
      <c r="C126" s="587" t="s">
        <v>2098</v>
      </c>
      <c r="D126" s="608">
        <v>1</v>
      </c>
      <c r="E126" s="608">
        <v>1</v>
      </c>
      <c r="F126" s="608">
        <v>1</v>
      </c>
      <c r="G126" s="608">
        <v>1</v>
      </c>
      <c r="H126" s="608">
        <v>1</v>
      </c>
      <c r="I126" s="608">
        <v>1</v>
      </c>
      <c r="J126" s="608">
        <v>1</v>
      </c>
      <c r="K126" s="608">
        <v>1</v>
      </c>
      <c r="L126" s="608"/>
      <c r="M126" s="608"/>
      <c r="N126" s="608"/>
      <c r="O126" s="588">
        <f t="shared" si="250"/>
        <v>1</v>
      </c>
      <c r="P126" s="588">
        <f t="shared" si="250"/>
        <v>1</v>
      </c>
      <c r="Q126" s="588">
        <f t="shared" si="250"/>
        <v>1</v>
      </c>
      <c r="R126" s="588">
        <f t="shared" si="251"/>
        <v>1</v>
      </c>
      <c r="S126" s="609" t="s">
        <v>2372</v>
      </c>
      <c r="T126" s="590">
        <v>45291</v>
      </c>
      <c r="U126" s="609" t="s">
        <v>2159</v>
      </c>
      <c r="V126" s="609"/>
      <c r="W126" s="609"/>
      <c r="X126" s="609"/>
      <c r="Y126" s="608">
        <f t="shared" si="252"/>
        <v>4</v>
      </c>
      <c r="Z126" s="608">
        <f t="shared" si="253"/>
        <v>4</v>
      </c>
      <c r="AA126" s="614">
        <f t="shared" si="254"/>
        <v>1</v>
      </c>
      <c r="AB126" s="612">
        <v>0.5</v>
      </c>
      <c r="AC126" s="612">
        <v>1</v>
      </c>
      <c r="AD126" s="612">
        <v>0.5</v>
      </c>
      <c r="AE126" s="612">
        <v>1</v>
      </c>
      <c r="AF126" s="612">
        <v>0.5</v>
      </c>
      <c r="AG126" s="613">
        <v>300000000</v>
      </c>
      <c r="AH126" s="613"/>
      <c r="AI126" s="613"/>
      <c r="AJ126" s="613">
        <v>320000000</v>
      </c>
      <c r="AK126" s="613">
        <v>300000000</v>
      </c>
      <c r="AL126" s="612">
        <f t="shared" si="145"/>
        <v>1</v>
      </c>
      <c r="AM126" s="642"/>
      <c r="AN126" s="642"/>
      <c r="AO126" s="642">
        <v>208500000</v>
      </c>
      <c r="AP126" s="642">
        <v>225000000</v>
      </c>
      <c r="AQ126" s="612">
        <f t="shared" si="146"/>
        <v>0.75</v>
      </c>
      <c r="AR126" s="596">
        <f t="shared" si="255"/>
        <v>75000000</v>
      </c>
      <c r="AS126" s="613"/>
      <c r="AT126" s="613"/>
      <c r="AU126" s="613"/>
      <c r="AV126" s="613"/>
      <c r="AW126" s="613">
        <f t="shared" si="246"/>
        <v>111500000</v>
      </c>
      <c r="AX126" s="613">
        <v>111500000</v>
      </c>
      <c r="AY126" s="643">
        <f t="shared" si="202"/>
        <v>1</v>
      </c>
      <c r="AZ126" s="613"/>
      <c r="BA126" s="613">
        <f t="shared" si="238"/>
        <v>620000000</v>
      </c>
      <c r="BB126" s="612" t="e">
        <f t="shared" si="147"/>
        <v>#DIV/0!</v>
      </c>
      <c r="BC126" s="613">
        <f t="shared" si="239"/>
        <v>545000000</v>
      </c>
      <c r="BD126" s="612" t="e">
        <f t="shared" si="148"/>
        <v>#DIV/0!</v>
      </c>
      <c r="BE126" s="644"/>
      <c r="BF126" s="618"/>
      <c r="BG126" s="619"/>
      <c r="BH126" s="620"/>
      <c r="BI126" s="544"/>
    </row>
    <row r="127" spans="1:61" ht="63.75" x14ac:dyDescent="0.25">
      <c r="A127" s="645" t="s">
        <v>2373</v>
      </c>
      <c r="B127" s="562"/>
      <c r="C127" s="562"/>
      <c r="D127" s="646"/>
      <c r="E127" s="646"/>
      <c r="F127" s="646"/>
      <c r="G127" s="646"/>
      <c r="H127" s="646"/>
      <c r="I127" s="646"/>
      <c r="J127" s="646"/>
      <c r="K127" s="646"/>
      <c r="L127" s="646"/>
      <c r="M127" s="646"/>
      <c r="N127" s="646"/>
      <c r="O127" s="646">
        <f>(O128*AC128)+(O131*AC131)</f>
        <v>1</v>
      </c>
      <c r="P127" s="646">
        <f t="shared" ref="P127:R127" si="256">(P128*AD128)+(P131*AD131)</f>
        <v>1</v>
      </c>
      <c r="Q127" s="646">
        <f t="shared" si="256"/>
        <v>0.5</v>
      </c>
      <c r="R127" s="646">
        <f t="shared" si="256"/>
        <v>1</v>
      </c>
      <c r="S127" s="564"/>
      <c r="T127" s="564"/>
      <c r="U127" s="564"/>
      <c r="V127" s="564"/>
      <c r="W127" s="564"/>
      <c r="X127" s="564"/>
      <c r="Y127" s="646">
        <v>1</v>
      </c>
      <c r="Z127" s="646"/>
      <c r="AA127" s="646">
        <f>+(AA128*AB128)+(AA131*AB131)</f>
        <v>0.65</v>
      </c>
      <c r="AB127" s="647">
        <v>0.14000000000000001</v>
      </c>
      <c r="AC127" s="647">
        <v>0.14000000000000001</v>
      </c>
      <c r="AD127" s="647">
        <v>0.14000000000000001</v>
      </c>
      <c r="AE127" s="647">
        <v>0.14000000000000001</v>
      </c>
      <c r="AF127" s="647">
        <v>0.14000000000000001</v>
      </c>
      <c r="AG127" s="648">
        <f>+AG128+AG131</f>
        <v>101619853</v>
      </c>
      <c r="AH127" s="648">
        <f t="shared" ref="AH127:AR127" si="257">+AH128+AH131</f>
        <v>0</v>
      </c>
      <c r="AI127" s="648">
        <f t="shared" si="257"/>
        <v>0</v>
      </c>
      <c r="AJ127" s="648">
        <f t="shared" si="257"/>
        <v>100000000</v>
      </c>
      <c r="AK127" s="648">
        <f t="shared" si="257"/>
        <v>101130773</v>
      </c>
      <c r="AL127" s="649">
        <f t="shared" si="145"/>
        <v>0.99518716091825088</v>
      </c>
      <c r="AM127" s="650">
        <f t="shared" si="257"/>
        <v>0</v>
      </c>
      <c r="AN127" s="650">
        <f t="shared" si="257"/>
        <v>0</v>
      </c>
      <c r="AO127" s="650">
        <f t="shared" si="257"/>
        <v>50000000</v>
      </c>
      <c r="AP127" s="650">
        <f t="shared" si="257"/>
        <v>101130773</v>
      </c>
      <c r="AQ127" s="649">
        <f t="shared" si="146"/>
        <v>0.99518716091825088</v>
      </c>
      <c r="AR127" s="648">
        <f t="shared" si="257"/>
        <v>0</v>
      </c>
      <c r="AS127" s="648">
        <f>+AS128+AS1331</f>
        <v>0</v>
      </c>
      <c r="AT127" s="648">
        <f>+AT128+AT1331</f>
        <v>0</v>
      </c>
      <c r="AU127" s="648">
        <f>+AU128+AU1331</f>
        <v>0</v>
      </c>
      <c r="AV127" s="648">
        <f>+AV128+AV1331</f>
        <v>0</v>
      </c>
      <c r="AW127" s="648">
        <f t="shared" ref="AW127:AX127" si="258">+AW128+AW131</f>
        <v>50000000</v>
      </c>
      <c r="AX127" s="648">
        <f t="shared" si="258"/>
        <v>50000000</v>
      </c>
      <c r="AY127" s="651">
        <f t="shared" si="202"/>
        <v>1</v>
      </c>
      <c r="AZ127" s="648">
        <f>+AZ128+AZ131</f>
        <v>341619853</v>
      </c>
      <c r="BA127" s="648">
        <f>+BA128+BA131</f>
        <v>201130773</v>
      </c>
      <c r="BB127" s="651">
        <f t="shared" si="147"/>
        <v>0.58875610194703765</v>
      </c>
      <c r="BC127" s="648">
        <f>+BC128+BC131</f>
        <v>201130773</v>
      </c>
      <c r="BD127" s="651">
        <f t="shared" si="148"/>
        <v>0.58875610194703765</v>
      </c>
      <c r="BE127" s="569"/>
      <c r="BF127" s="570" t="s">
        <v>1736</v>
      </c>
      <c r="BG127" s="571"/>
      <c r="BH127" s="569" t="s">
        <v>2374</v>
      </c>
      <c r="BI127" s="544"/>
    </row>
    <row r="128" spans="1:61" ht="63.75" x14ac:dyDescent="0.25">
      <c r="A128" s="572" t="s">
        <v>2375</v>
      </c>
      <c r="B128" s="573" t="s">
        <v>2119</v>
      </c>
      <c r="C128" s="573" t="s">
        <v>2119</v>
      </c>
      <c r="D128" s="574"/>
      <c r="E128" s="574"/>
      <c r="F128" s="574"/>
      <c r="G128" s="574"/>
      <c r="H128" s="574"/>
      <c r="I128" s="574"/>
      <c r="J128" s="574"/>
      <c r="K128" s="574"/>
      <c r="L128" s="574"/>
      <c r="M128" s="574"/>
      <c r="N128" s="574"/>
      <c r="O128" s="575">
        <f>+SUMPRODUCT(O129:O130,AC129:AC130)</f>
        <v>1</v>
      </c>
      <c r="P128" s="575">
        <f t="shared" ref="P128:R128" si="259">+SUMPRODUCT(P129:P130,AD129:AD130)</f>
        <v>1</v>
      </c>
      <c r="Q128" s="575">
        <f t="shared" si="259"/>
        <v>1</v>
      </c>
      <c r="R128" s="575">
        <f t="shared" si="259"/>
        <v>1</v>
      </c>
      <c r="S128" s="576"/>
      <c r="T128" s="576"/>
      <c r="U128" s="576"/>
      <c r="V128" s="576"/>
      <c r="W128" s="576"/>
      <c r="X128" s="576"/>
      <c r="Y128" s="574">
        <v>1</v>
      </c>
      <c r="Z128" s="574"/>
      <c r="AA128" s="575">
        <f>+SUMPRODUCT(AA129:AA130,AB129:AB130)</f>
        <v>1</v>
      </c>
      <c r="AB128" s="575">
        <v>0.5</v>
      </c>
      <c r="AC128" s="575">
        <v>1</v>
      </c>
      <c r="AD128" s="575">
        <v>0.5</v>
      </c>
      <c r="AE128" s="575">
        <v>0.5</v>
      </c>
      <c r="AF128" s="575">
        <v>1</v>
      </c>
      <c r="AG128" s="578">
        <f>SUM(AG129:AG130)</f>
        <v>101619853</v>
      </c>
      <c r="AH128" s="578">
        <f t="shared" ref="AH128:AR128" si="260">SUM(AH129:AH130)</f>
        <v>0</v>
      </c>
      <c r="AI128" s="578">
        <f t="shared" si="260"/>
        <v>0</v>
      </c>
      <c r="AJ128" s="578">
        <f t="shared" si="260"/>
        <v>100000000</v>
      </c>
      <c r="AK128" s="578">
        <f t="shared" si="260"/>
        <v>101130773</v>
      </c>
      <c r="AL128" s="574">
        <f t="shared" si="145"/>
        <v>0.99518716091825088</v>
      </c>
      <c r="AM128" s="579">
        <f t="shared" si="260"/>
        <v>0</v>
      </c>
      <c r="AN128" s="579">
        <f t="shared" si="260"/>
        <v>0</v>
      </c>
      <c r="AO128" s="579">
        <f t="shared" si="260"/>
        <v>50000000</v>
      </c>
      <c r="AP128" s="579">
        <f t="shared" si="260"/>
        <v>101130773</v>
      </c>
      <c r="AQ128" s="574">
        <f t="shared" si="146"/>
        <v>0.99518716091825088</v>
      </c>
      <c r="AR128" s="580">
        <f t="shared" si="260"/>
        <v>0</v>
      </c>
      <c r="AS128" s="580">
        <v>0</v>
      </c>
      <c r="AT128" s="580">
        <v>0</v>
      </c>
      <c r="AU128" s="580">
        <v>0</v>
      </c>
      <c r="AV128" s="580">
        <v>0</v>
      </c>
      <c r="AW128" s="580">
        <f t="shared" ref="AW128:AX128" si="261">SUM(AW129:AW130)</f>
        <v>50000000</v>
      </c>
      <c r="AX128" s="580">
        <f t="shared" si="261"/>
        <v>50000000</v>
      </c>
      <c r="AY128" s="581">
        <f t="shared" si="202"/>
        <v>1</v>
      </c>
      <c r="AZ128" s="576">
        <v>341619853</v>
      </c>
      <c r="BA128" s="578">
        <f>SUM(AH128:AK128)</f>
        <v>201130773</v>
      </c>
      <c r="BB128" s="575">
        <f t="shared" si="147"/>
        <v>0.58875610194703765</v>
      </c>
      <c r="BC128" s="578">
        <f>SUM(AM128:AP128)+AT128+AV128+AX128</f>
        <v>201130773</v>
      </c>
      <c r="BD128" s="575">
        <f t="shared" si="148"/>
        <v>0.58875610194703765</v>
      </c>
      <c r="BE128" s="582"/>
      <c r="BF128" s="583" t="s">
        <v>1736</v>
      </c>
      <c r="BG128" s="584"/>
      <c r="BH128" s="585"/>
      <c r="BI128" s="544"/>
    </row>
    <row r="129" spans="1:61" ht="50.1" customHeight="1" x14ac:dyDescent="0.25">
      <c r="A129" s="602" t="s">
        <v>2376</v>
      </c>
      <c r="B129" s="673" t="s">
        <v>2115</v>
      </c>
      <c r="C129" s="587" t="s">
        <v>2098</v>
      </c>
      <c r="D129" s="673">
        <v>1</v>
      </c>
      <c r="E129" s="673">
        <v>3</v>
      </c>
      <c r="F129" s="673">
        <v>3</v>
      </c>
      <c r="G129" s="673">
        <v>3</v>
      </c>
      <c r="H129" s="673">
        <v>1</v>
      </c>
      <c r="I129" s="673">
        <v>3</v>
      </c>
      <c r="J129" s="673">
        <v>3</v>
      </c>
      <c r="K129" s="673">
        <v>3</v>
      </c>
      <c r="L129" s="673"/>
      <c r="M129" s="673"/>
      <c r="N129" s="673"/>
      <c r="O129" s="588">
        <f t="shared" ref="O129:Q130" si="262">+IFERROR(IF((H129+L129)/D129&gt;=100%,100%,(H129+L129)/D129),0)</f>
        <v>1</v>
      </c>
      <c r="P129" s="588">
        <f t="shared" si="262"/>
        <v>1</v>
      </c>
      <c r="Q129" s="588">
        <f t="shared" si="262"/>
        <v>1</v>
      </c>
      <c r="R129" s="588">
        <f t="shared" ref="R129:R130" si="263">+IFERROR(IF(K129/G129&gt;=100%,100%,K129/G129),0)</f>
        <v>1</v>
      </c>
      <c r="S129" s="674" t="s">
        <v>2377</v>
      </c>
      <c r="T129" s="590">
        <v>45291</v>
      </c>
      <c r="U129" s="674" t="s">
        <v>2105</v>
      </c>
      <c r="V129" s="674"/>
      <c r="W129" s="674" t="s">
        <v>2106</v>
      </c>
      <c r="X129" s="674" t="s">
        <v>2378</v>
      </c>
      <c r="Y129" s="673">
        <f t="shared" ref="Y129:Y130" si="264">SUM(D129:G129)</f>
        <v>10</v>
      </c>
      <c r="Z129" s="673">
        <f t="shared" ref="Z129:Z130" si="265">SUM(H129:N129)</f>
        <v>10</v>
      </c>
      <c r="AA129" s="628">
        <f t="shared" ref="AA129:AA130" si="266">+IFERROR(IF(Z129/Y129&gt;=100%,100%,Z129/Y129),0)</f>
        <v>1</v>
      </c>
      <c r="AB129" s="630">
        <v>0.5</v>
      </c>
      <c r="AC129" s="630">
        <v>0.5</v>
      </c>
      <c r="AD129" s="630">
        <v>0.5</v>
      </c>
      <c r="AE129" s="630">
        <v>0.5</v>
      </c>
      <c r="AF129" s="630">
        <v>0.5</v>
      </c>
      <c r="AG129" s="631">
        <v>101619853</v>
      </c>
      <c r="AH129" s="631"/>
      <c r="AI129" s="631"/>
      <c r="AJ129" s="631">
        <v>100000000</v>
      </c>
      <c r="AK129" s="631">
        <v>101130773</v>
      </c>
      <c r="AL129" s="630">
        <f t="shared" si="145"/>
        <v>0.99518716091825088</v>
      </c>
      <c r="AM129" s="632"/>
      <c r="AN129" s="632"/>
      <c r="AO129" s="632">
        <v>50000000</v>
      </c>
      <c r="AP129" s="632">
        <v>101130773</v>
      </c>
      <c r="AQ129" s="630">
        <f t="shared" si="146"/>
        <v>0.99518716091825088</v>
      </c>
      <c r="AR129" s="596">
        <f t="shared" ref="AR129:AR130" si="267">+AK129-AP129</f>
        <v>0</v>
      </c>
      <c r="AS129" s="631"/>
      <c r="AT129" s="631"/>
      <c r="AU129" s="631"/>
      <c r="AV129" s="631"/>
      <c r="AW129" s="631">
        <f t="shared" ref="AW129:AW130" si="268">AJ129-AO129</f>
        <v>50000000</v>
      </c>
      <c r="AX129" s="631">
        <v>50000000</v>
      </c>
      <c r="AY129" s="633">
        <f t="shared" si="202"/>
        <v>1</v>
      </c>
      <c r="AZ129" s="631"/>
      <c r="BA129" s="631">
        <f>SUM(AH129:AK129)</f>
        <v>201130773</v>
      </c>
      <c r="BB129" s="630" t="e">
        <f t="shared" si="147"/>
        <v>#DIV/0!</v>
      </c>
      <c r="BC129" s="631">
        <f>SUM(AM129:AP129)+AT129+AV129+AX129</f>
        <v>201130773</v>
      </c>
      <c r="BD129" s="630" t="e">
        <f t="shared" si="148"/>
        <v>#DIV/0!</v>
      </c>
      <c r="BE129" s="634"/>
      <c r="BF129" s="599"/>
      <c r="BG129" s="600" t="s">
        <v>585</v>
      </c>
      <c r="BH129" s="601"/>
      <c r="BI129" s="544"/>
    </row>
    <row r="130" spans="1:61" ht="50.1" customHeight="1" x14ac:dyDescent="0.25">
      <c r="A130" s="586" t="s">
        <v>2379</v>
      </c>
      <c r="B130" s="673" t="s">
        <v>2380</v>
      </c>
      <c r="C130" s="673" t="s">
        <v>1068</v>
      </c>
      <c r="D130" s="675">
        <v>0.1</v>
      </c>
      <c r="E130" s="675">
        <v>0.2</v>
      </c>
      <c r="F130" s="675">
        <v>0.3</v>
      </c>
      <c r="G130" s="675">
        <v>0.4</v>
      </c>
      <c r="H130" s="675">
        <v>0.1</v>
      </c>
      <c r="I130" s="675">
        <v>0.2</v>
      </c>
      <c r="J130" s="675">
        <v>0.3</v>
      </c>
      <c r="K130" s="675">
        <v>0.4</v>
      </c>
      <c r="L130" s="675"/>
      <c r="M130" s="675"/>
      <c r="N130" s="675"/>
      <c r="O130" s="588">
        <f t="shared" si="262"/>
        <v>1</v>
      </c>
      <c r="P130" s="588">
        <f t="shared" si="262"/>
        <v>1</v>
      </c>
      <c r="Q130" s="588">
        <f t="shared" si="262"/>
        <v>1</v>
      </c>
      <c r="R130" s="588">
        <f t="shared" si="263"/>
        <v>1</v>
      </c>
      <c r="S130" s="674" t="s">
        <v>2381</v>
      </c>
      <c r="T130" s="590">
        <v>45291</v>
      </c>
      <c r="U130" s="674" t="s">
        <v>2105</v>
      </c>
      <c r="V130" s="674"/>
      <c r="W130" s="674" t="s">
        <v>2106</v>
      </c>
      <c r="X130" s="674" t="s">
        <v>2382</v>
      </c>
      <c r="Y130" s="628">
        <f t="shared" si="264"/>
        <v>1</v>
      </c>
      <c r="Z130" s="628">
        <f t="shared" si="265"/>
        <v>1</v>
      </c>
      <c r="AA130" s="628">
        <f t="shared" si="266"/>
        <v>1</v>
      </c>
      <c r="AB130" s="630">
        <v>0.5</v>
      </c>
      <c r="AC130" s="630">
        <v>0.5</v>
      </c>
      <c r="AD130" s="630">
        <v>0.5</v>
      </c>
      <c r="AE130" s="630">
        <v>0.5</v>
      </c>
      <c r="AF130" s="630">
        <v>0.5</v>
      </c>
      <c r="AG130" s="631"/>
      <c r="AH130" s="631"/>
      <c r="AI130" s="631"/>
      <c r="AJ130" s="631"/>
      <c r="AK130" s="631"/>
      <c r="AL130" s="630" t="e">
        <f t="shared" si="145"/>
        <v>#DIV/0!</v>
      </c>
      <c r="AM130" s="632"/>
      <c r="AN130" s="632"/>
      <c r="AO130" s="632"/>
      <c r="AP130" s="632"/>
      <c r="AQ130" s="630" t="e">
        <f t="shared" si="146"/>
        <v>#DIV/0!</v>
      </c>
      <c r="AR130" s="596">
        <f t="shared" si="267"/>
        <v>0</v>
      </c>
      <c r="AS130" s="631"/>
      <c r="AT130" s="631"/>
      <c r="AU130" s="631"/>
      <c r="AV130" s="631"/>
      <c r="AW130" s="631">
        <f t="shared" si="268"/>
        <v>0</v>
      </c>
      <c r="AX130" s="631"/>
      <c r="AY130" s="633" t="e">
        <f t="shared" si="202"/>
        <v>#DIV/0!</v>
      </c>
      <c r="AZ130" s="631"/>
      <c r="BA130" s="631">
        <f>SUM(AH130:AK130)</f>
        <v>0</v>
      </c>
      <c r="BB130" s="630" t="e">
        <f t="shared" si="147"/>
        <v>#DIV/0!</v>
      </c>
      <c r="BC130" s="631">
        <f>SUM(AM130:AP130)+AT130+AV130+AX130</f>
        <v>0</v>
      </c>
      <c r="BD130" s="630" t="e">
        <f t="shared" si="148"/>
        <v>#DIV/0!</v>
      </c>
      <c r="BE130" s="634"/>
      <c r="BF130" s="599"/>
      <c r="BG130" s="600" t="s">
        <v>585</v>
      </c>
      <c r="BH130" s="601"/>
      <c r="BI130" s="544"/>
    </row>
    <row r="131" spans="1:61" ht="63.75" x14ac:dyDescent="0.25">
      <c r="A131" s="572" t="s">
        <v>2383</v>
      </c>
      <c r="B131" s="573" t="s">
        <v>2119</v>
      </c>
      <c r="C131" s="573" t="s">
        <v>2119</v>
      </c>
      <c r="D131" s="574"/>
      <c r="E131" s="574"/>
      <c r="F131" s="574"/>
      <c r="G131" s="574"/>
      <c r="H131" s="574"/>
      <c r="I131" s="574"/>
      <c r="J131" s="574"/>
      <c r="K131" s="574"/>
      <c r="L131" s="574"/>
      <c r="M131" s="574"/>
      <c r="N131" s="574"/>
      <c r="O131" s="575">
        <f>(+O132*AC132)</f>
        <v>0</v>
      </c>
      <c r="P131" s="575">
        <f t="shared" ref="P131:R131" si="269">(+P132*AD132)</f>
        <v>1</v>
      </c>
      <c r="Q131" s="575">
        <f t="shared" si="269"/>
        <v>0</v>
      </c>
      <c r="R131" s="575">
        <f t="shared" si="269"/>
        <v>0</v>
      </c>
      <c r="S131" s="576"/>
      <c r="T131" s="576"/>
      <c r="U131" s="576"/>
      <c r="V131" s="576"/>
      <c r="W131" s="576"/>
      <c r="X131" s="576"/>
      <c r="Y131" s="574">
        <v>1</v>
      </c>
      <c r="Z131" s="574"/>
      <c r="AA131" s="575">
        <f>+(AA132*AB132)</f>
        <v>0.3</v>
      </c>
      <c r="AB131" s="575">
        <v>0.5</v>
      </c>
      <c r="AC131" s="575">
        <v>0</v>
      </c>
      <c r="AD131" s="575">
        <v>0.5</v>
      </c>
      <c r="AE131" s="575">
        <v>0.5</v>
      </c>
      <c r="AF131" s="575">
        <v>0</v>
      </c>
      <c r="AG131" s="578">
        <f>SUM(AG132)</f>
        <v>0</v>
      </c>
      <c r="AH131" s="578">
        <f t="shared" ref="AH131:AR131" si="270">SUM(AH132)</f>
        <v>0</v>
      </c>
      <c r="AI131" s="578">
        <f t="shared" si="270"/>
        <v>0</v>
      </c>
      <c r="AJ131" s="578">
        <f t="shared" si="270"/>
        <v>0</v>
      </c>
      <c r="AK131" s="578">
        <f t="shared" si="270"/>
        <v>0</v>
      </c>
      <c r="AL131" s="574" t="e">
        <f t="shared" si="145"/>
        <v>#DIV/0!</v>
      </c>
      <c r="AM131" s="579">
        <f t="shared" si="270"/>
        <v>0</v>
      </c>
      <c r="AN131" s="579">
        <f t="shared" si="270"/>
        <v>0</v>
      </c>
      <c r="AO131" s="579">
        <f t="shared" si="270"/>
        <v>0</v>
      </c>
      <c r="AP131" s="579">
        <f t="shared" si="270"/>
        <v>0</v>
      </c>
      <c r="AQ131" s="574" t="e">
        <f t="shared" si="146"/>
        <v>#DIV/0!</v>
      </c>
      <c r="AR131" s="580">
        <f t="shared" si="270"/>
        <v>0</v>
      </c>
      <c r="AS131" s="664">
        <v>0</v>
      </c>
      <c r="AT131" s="664">
        <v>0</v>
      </c>
      <c r="AU131" s="664">
        <v>0</v>
      </c>
      <c r="AV131" s="664">
        <v>0</v>
      </c>
      <c r="AW131" s="664">
        <f t="shared" ref="AW131:AX131" si="271">SUM(AW132)</f>
        <v>0</v>
      </c>
      <c r="AX131" s="664">
        <f t="shared" si="271"/>
        <v>0</v>
      </c>
      <c r="AY131" s="575" t="e">
        <f t="shared" si="202"/>
        <v>#DIV/0!</v>
      </c>
      <c r="AZ131" s="576">
        <f>SUM(AZ132)</f>
        <v>0</v>
      </c>
      <c r="BA131" s="578">
        <f>SUM(AH131:AK131)</f>
        <v>0</v>
      </c>
      <c r="BB131" s="575" t="e">
        <f t="shared" si="147"/>
        <v>#DIV/0!</v>
      </c>
      <c r="BC131" s="578">
        <f>SUM(AM131:AP131)+AT131+AV131+AX131</f>
        <v>0</v>
      </c>
      <c r="BD131" s="575" t="e">
        <f t="shared" si="148"/>
        <v>#DIV/0!</v>
      </c>
      <c r="BE131" s="582"/>
      <c r="BF131" s="583" t="s">
        <v>1736</v>
      </c>
      <c r="BG131" s="584"/>
      <c r="BH131" s="585"/>
      <c r="BI131" s="544"/>
    </row>
    <row r="132" spans="1:61" ht="50.1" customHeight="1" thickBot="1" x14ac:dyDescent="0.3">
      <c r="A132" s="641" t="s">
        <v>2384</v>
      </c>
      <c r="B132" s="608" t="s">
        <v>2165</v>
      </c>
      <c r="C132" s="608" t="s">
        <v>1068</v>
      </c>
      <c r="D132" s="643">
        <v>0</v>
      </c>
      <c r="E132" s="612">
        <v>0.3</v>
      </c>
      <c r="F132" s="612">
        <v>0.7</v>
      </c>
      <c r="G132" s="643">
        <v>0</v>
      </c>
      <c r="H132" s="608"/>
      <c r="I132" s="614">
        <v>0.3</v>
      </c>
      <c r="J132" s="612">
        <v>0</v>
      </c>
      <c r="K132" s="612"/>
      <c r="L132" s="608"/>
      <c r="M132" s="608"/>
      <c r="N132" s="608"/>
      <c r="O132" s="588">
        <f>+IFERROR(IF((H132+L132)/D132&gt;=100%,100%,(H132+L132)/D132),0)</f>
        <v>0</v>
      </c>
      <c r="P132" s="588">
        <f>+IFERROR(IF((I132+M132)/E132&gt;=100%,100%,(I132+M132)/E132),0)</f>
        <v>1</v>
      </c>
      <c r="Q132" s="588">
        <f>+IFERROR(IF((J132+N132)/F132&gt;=100%,100%,(J132+N132)/F132),0)</f>
        <v>0</v>
      </c>
      <c r="R132" s="588">
        <f>+IFERROR(IF(K132/G132&gt;=100%,100%,K132/G132),0)</f>
        <v>0</v>
      </c>
      <c r="S132" s="609"/>
      <c r="T132" s="590">
        <v>45291</v>
      </c>
      <c r="U132" s="609"/>
      <c r="V132" s="609"/>
      <c r="W132" s="609"/>
      <c r="X132" s="609"/>
      <c r="Y132" s="612">
        <f>SUM(D132:G132)</f>
        <v>1</v>
      </c>
      <c r="Z132" s="614">
        <f>SUM(H132:N132)</f>
        <v>0.3</v>
      </c>
      <c r="AA132" s="614">
        <f>+IFERROR(IF(Z132/Y132&gt;=100%,100%,Z132/Y132),0)</f>
        <v>0.3</v>
      </c>
      <c r="AB132" s="612">
        <v>1</v>
      </c>
      <c r="AC132" s="588">
        <v>0</v>
      </c>
      <c r="AD132" s="612">
        <v>1</v>
      </c>
      <c r="AE132" s="612">
        <v>1</v>
      </c>
      <c r="AF132" s="612">
        <v>0</v>
      </c>
      <c r="AG132" s="613"/>
      <c r="AH132" s="613"/>
      <c r="AI132" s="613"/>
      <c r="AJ132" s="613"/>
      <c r="AK132" s="613"/>
      <c r="AL132" s="612" t="e">
        <f t="shared" si="145"/>
        <v>#DIV/0!</v>
      </c>
      <c r="AM132" s="642"/>
      <c r="AN132" s="642"/>
      <c r="AO132" s="642"/>
      <c r="AP132" s="642"/>
      <c r="AQ132" s="612" t="e">
        <f t="shared" si="146"/>
        <v>#DIV/0!</v>
      </c>
      <c r="AR132" s="596">
        <f t="shared" ref="AR132" si="272">+AK132-AP132</f>
        <v>0</v>
      </c>
      <c r="AS132" s="613"/>
      <c r="AT132" s="613"/>
      <c r="AU132" s="613"/>
      <c r="AV132" s="613"/>
      <c r="AW132" s="613">
        <f t="shared" ref="AW132" si="273">AJ132-AO132</f>
        <v>0</v>
      </c>
      <c r="AX132" s="613"/>
      <c r="AY132" s="643" t="e">
        <f t="shared" si="202"/>
        <v>#DIV/0!</v>
      </c>
      <c r="AZ132" s="613"/>
      <c r="BA132" s="613">
        <f>SUM(AH132:AK132)</f>
        <v>0</v>
      </c>
      <c r="BB132" s="612" t="e">
        <f t="shared" si="147"/>
        <v>#DIV/0!</v>
      </c>
      <c r="BC132" s="613">
        <f>SUM(AM132:AP132)+AT132+AV132+AX132</f>
        <v>0</v>
      </c>
      <c r="BD132" s="612" t="e">
        <f t="shared" si="148"/>
        <v>#DIV/0!</v>
      </c>
      <c r="BE132" s="644"/>
      <c r="BF132" s="618"/>
      <c r="BG132" s="619"/>
      <c r="BH132" s="620"/>
      <c r="BI132" s="544"/>
    </row>
    <row r="133" spans="1:61" ht="40.5" x14ac:dyDescent="0.25">
      <c r="A133" s="550" t="s">
        <v>2385</v>
      </c>
      <c r="B133" s="551"/>
      <c r="C133" s="551"/>
      <c r="D133" s="552"/>
      <c r="E133" s="552"/>
      <c r="F133" s="552"/>
      <c r="G133" s="552"/>
      <c r="H133" s="552"/>
      <c r="I133" s="552"/>
      <c r="J133" s="552"/>
      <c r="K133" s="552"/>
      <c r="L133" s="552"/>
      <c r="M133" s="552"/>
      <c r="N133" s="552"/>
      <c r="O133" s="552">
        <f>+(O134*AC134)</f>
        <v>0.87017083333333334</v>
      </c>
      <c r="P133" s="552">
        <f t="shared" ref="P133:R133" si="274">+(P134*AD134)</f>
        <v>0.93594444444444447</v>
      </c>
      <c r="Q133" s="552">
        <f t="shared" si="274"/>
        <v>0.8230777777777778</v>
      </c>
      <c r="R133" s="552">
        <f t="shared" si="274"/>
        <v>0.90758055555555561</v>
      </c>
      <c r="S133" s="553"/>
      <c r="T133" s="553"/>
      <c r="U133" s="553"/>
      <c r="V133" s="553"/>
      <c r="W133" s="553"/>
      <c r="X133" s="553"/>
      <c r="Y133" s="552">
        <v>1</v>
      </c>
      <c r="Z133" s="552"/>
      <c r="AA133" s="621">
        <f>+(AA134*AB134)</f>
        <v>0.89252888888888893</v>
      </c>
      <c r="AB133" s="554">
        <v>0.33</v>
      </c>
      <c r="AC133" s="554">
        <v>0.33</v>
      </c>
      <c r="AD133" s="554">
        <v>0.33</v>
      </c>
      <c r="AE133" s="554">
        <v>0.33</v>
      </c>
      <c r="AF133" s="554">
        <v>0.33</v>
      </c>
      <c r="AG133" s="555">
        <f>+AG134</f>
        <v>1990486332</v>
      </c>
      <c r="AH133" s="555">
        <f t="shared" ref="AH133:AX133" si="275">+AH134</f>
        <v>842244407</v>
      </c>
      <c r="AI133" s="555">
        <f t="shared" si="275"/>
        <v>2144973450</v>
      </c>
      <c r="AJ133" s="555">
        <f t="shared" si="275"/>
        <v>1361628460</v>
      </c>
      <c r="AK133" s="555">
        <f t="shared" si="275"/>
        <v>1258639869</v>
      </c>
      <c r="AL133" s="676">
        <f t="shared" si="145"/>
        <v>0.63232781293973739</v>
      </c>
      <c r="AM133" s="677">
        <f t="shared" si="275"/>
        <v>620793784</v>
      </c>
      <c r="AN133" s="677">
        <f t="shared" si="275"/>
        <v>1624392431</v>
      </c>
      <c r="AO133" s="677">
        <f t="shared" si="275"/>
        <v>1278714691</v>
      </c>
      <c r="AP133" s="677">
        <f t="shared" si="275"/>
        <v>1195954802</v>
      </c>
      <c r="AQ133" s="676">
        <f t="shared" si="146"/>
        <v>0.60083547561882977</v>
      </c>
      <c r="AR133" s="678">
        <f t="shared" si="275"/>
        <v>62685067</v>
      </c>
      <c r="AS133" s="678">
        <f t="shared" si="275"/>
        <v>221450623</v>
      </c>
      <c r="AT133" s="678">
        <f t="shared" si="275"/>
        <v>215584462</v>
      </c>
      <c r="AU133" s="678">
        <f t="shared" si="275"/>
        <v>520581019</v>
      </c>
      <c r="AV133" s="678">
        <f t="shared" si="275"/>
        <v>503258198</v>
      </c>
      <c r="AW133" s="678">
        <f t="shared" si="275"/>
        <v>82913769</v>
      </c>
      <c r="AX133" s="678">
        <f t="shared" si="275"/>
        <v>82535728</v>
      </c>
      <c r="AY133" s="556">
        <f t="shared" si="202"/>
        <v>0.99544055221998173</v>
      </c>
      <c r="AZ133" s="555">
        <f>+AZ134</f>
        <v>6858869253</v>
      </c>
      <c r="BA133" s="555">
        <f>+BA134</f>
        <v>5607486186</v>
      </c>
      <c r="BB133" s="556">
        <f t="shared" si="147"/>
        <v>0.81755257013353078</v>
      </c>
      <c r="BC133" s="555">
        <f>+BC134</f>
        <v>5521234096</v>
      </c>
      <c r="BD133" s="556">
        <f t="shared" si="148"/>
        <v>0.80497730636650755</v>
      </c>
      <c r="BE133" s="558"/>
      <c r="BF133" s="559"/>
      <c r="BG133" s="560"/>
      <c r="BH133" s="558"/>
      <c r="BI133" s="544"/>
    </row>
    <row r="134" spans="1:61" ht="102" x14ac:dyDescent="0.25">
      <c r="A134" s="561" t="s">
        <v>2386</v>
      </c>
      <c r="B134" s="562"/>
      <c r="C134" s="562"/>
      <c r="D134" s="563"/>
      <c r="E134" s="563"/>
      <c r="F134" s="563"/>
      <c r="G134" s="563"/>
      <c r="H134" s="563"/>
      <c r="I134" s="563"/>
      <c r="J134" s="563"/>
      <c r="K134" s="563"/>
      <c r="L134" s="563"/>
      <c r="M134" s="563"/>
      <c r="N134" s="563"/>
      <c r="O134" s="563">
        <f>+(O135*AC135)+(O141*AC141)+(O148*AC148)+(O153*AC153)</f>
        <v>0.87017083333333334</v>
      </c>
      <c r="P134" s="563">
        <f t="shared" ref="P134:R134" si="276">+(P135*AD135)+(P141*AD141)+(P148*AD148)+(P153*AD153)</f>
        <v>0.93594444444444447</v>
      </c>
      <c r="Q134" s="563">
        <f t="shared" si="276"/>
        <v>0.8230777777777778</v>
      </c>
      <c r="R134" s="563">
        <f t="shared" si="276"/>
        <v>0.90758055555555561</v>
      </c>
      <c r="S134" s="564"/>
      <c r="T134" s="564"/>
      <c r="U134" s="564"/>
      <c r="V134" s="564"/>
      <c r="W134" s="564"/>
      <c r="X134" s="564"/>
      <c r="Y134" s="563">
        <v>1</v>
      </c>
      <c r="Z134" s="563"/>
      <c r="AA134" s="563">
        <f>+(AA135*AB135)+(AA141*AB141)+(AA148*AB148)+(AA153*AB153)</f>
        <v>0.89252888888888893</v>
      </c>
      <c r="AB134" s="565">
        <v>1</v>
      </c>
      <c r="AC134" s="565">
        <v>1</v>
      </c>
      <c r="AD134" s="565">
        <v>1</v>
      </c>
      <c r="AE134" s="565">
        <v>1</v>
      </c>
      <c r="AF134" s="565">
        <v>1</v>
      </c>
      <c r="AG134" s="566">
        <f>+AG135+AG141+AG148+AG153</f>
        <v>1990486332</v>
      </c>
      <c r="AH134" s="566">
        <f t="shared" ref="AH134:AR134" si="277">+AH135+AH141+AH148+AH153</f>
        <v>842244407</v>
      </c>
      <c r="AI134" s="566">
        <f t="shared" si="277"/>
        <v>2144973450</v>
      </c>
      <c r="AJ134" s="566">
        <f t="shared" si="277"/>
        <v>1361628460</v>
      </c>
      <c r="AK134" s="566">
        <f t="shared" si="277"/>
        <v>1258639869</v>
      </c>
      <c r="AL134" s="622">
        <f t="shared" si="145"/>
        <v>0.63232781293973739</v>
      </c>
      <c r="AM134" s="623">
        <f t="shared" si="277"/>
        <v>620793784</v>
      </c>
      <c r="AN134" s="623">
        <f t="shared" si="277"/>
        <v>1624392431</v>
      </c>
      <c r="AO134" s="623">
        <f t="shared" si="277"/>
        <v>1278714691</v>
      </c>
      <c r="AP134" s="623">
        <f t="shared" si="277"/>
        <v>1195954802</v>
      </c>
      <c r="AQ134" s="622">
        <f t="shared" si="146"/>
        <v>0.60083547561882977</v>
      </c>
      <c r="AR134" s="566">
        <f t="shared" si="277"/>
        <v>62685067</v>
      </c>
      <c r="AS134" s="566">
        <f t="shared" ref="AS134:AV134" si="278">AS135+AS141+AS148+AS153</f>
        <v>221450623</v>
      </c>
      <c r="AT134" s="566">
        <f t="shared" si="278"/>
        <v>215584462</v>
      </c>
      <c r="AU134" s="566">
        <f t="shared" si="278"/>
        <v>520581019</v>
      </c>
      <c r="AV134" s="566">
        <f t="shared" si="278"/>
        <v>503258198</v>
      </c>
      <c r="AW134" s="566">
        <f t="shared" ref="AW134:AX134" si="279">+AW135+AW141+AW148+AW153</f>
        <v>82913769</v>
      </c>
      <c r="AX134" s="566">
        <f t="shared" si="279"/>
        <v>82535728</v>
      </c>
      <c r="AY134" s="567">
        <f t="shared" si="202"/>
        <v>0.99544055221998173</v>
      </c>
      <c r="AZ134" s="566">
        <f>+AZ135+AZ141+AZ148+AZ153</f>
        <v>6858869253</v>
      </c>
      <c r="BA134" s="566">
        <f>+BA135+BA141+BA148+BA153</f>
        <v>5607486186</v>
      </c>
      <c r="BB134" s="567">
        <f t="shared" si="147"/>
        <v>0.81755257013353078</v>
      </c>
      <c r="BC134" s="566">
        <f>+BC135+BC141+BC148+BC153</f>
        <v>5521234096</v>
      </c>
      <c r="BD134" s="567">
        <f t="shared" si="148"/>
        <v>0.80497730636650755</v>
      </c>
      <c r="BE134" s="569"/>
      <c r="BF134" s="570" t="s">
        <v>1738</v>
      </c>
      <c r="BG134" s="571"/>
      <c r="BH134" s="569" t="s">
        <v>2387</v>
      </c>
      <c r="BI134" s="544"/>
    </row>
    <row r="135" spans="1:61" ht="102" x14ac:dyDescent="0.25">
      <c r="A135" s="572" t="s">
        <v>2388</v>
      </c>
      <c r="B135" s="573" t="s">
        <v>2119</v>
      </c>
      <c r="C135" s="573" t="s">
        <v>2119</v>
      </c>
      <c r="D135" s="574"/>
      <c r="E135" s="574"/>
      <c r="F135" s="574"/>
      <c r="G135" s="574"/>
      <c r="H135" s="574"/>
      <c r="I135" s="574"/>
      <c r="J135" s="574"/>
      <c r="K135" s="574"/>
      <c r="L135" s="574"/>
      <c r="M135" s="574"/>
      <c r="N135" s="574"/>
      <c r="O135" s="575">
        <f>+SUMPRODUCT(O136:O140,AC136:AC140)</f>
        <v>0.8125</v>
      </c>
      <c r="P135" s="575">
        <f t="shared" ref="P135:R135" si="280">+SUMPRODUCT(P136:P140,AD136:AD140)</f>
        <v>1</v>
      </c>
      <c r="Q135" s="575">
        <f t="shared" si="280"/>
        <v>1</v>
      </c>
      <c r="R135" s="575">
        <f t="shared" si="280"/>
        <v>1</v>
      </c>
      <c r="S135" s="576"/>
      <c r="T135" s="576"/>
      <c r="U135" s="576"/>
      <c r="V135" s="576"/>
      <c r="W135" s="576"/>
      <c r="X135" s="576"/>
      <c r="Y135" s="679">
        <v>1</v>
      </c>
      <c r="Z135" s="679"/>
      <c r="AA135" s="577">
        <f>+SUMPRODUCT(AA136:AA140,AB136:AB140)</f>
        <v>0.96250000000000002</v>
      </c>
      <c r="AB135" s="577">
        <v>0.25</v>
      </c>
      <c r="AC135" s="577">
        <v>0.25</v>
      </c>
      <c r="AD135" s="577">
        <v>0.25</v>
      </c>
      <c r="AE135" s="577">
        <v>0.25</v>
      </c>
      <c r="AF135" s="577">
        <v>0.25</v>
      </c>
      <c r="AG135" s="578">
        <f>SUM(AG136:AG140)</f>
        <v>170000000</v>
      </c>
      <c r="AH135" s="578">
        <f t="shared" ref="AH135:AM135" si="281">SUM(AH136:AH140)</f>
        <v>0</v>
      </c>
      <c r="AI135" s="576">
        <v>164135000</v>
      </c>
      <c r="AJ135" s="578">
        <f t="shared" si="281"/>
        <v>80000000</v>
      </c>
      <c r="AK135" s="578">
        <f t="shared" si="281"/>
        <v>80699029</v>
      </c>
      <c r="AL135" s="574">
        <f t="shared" si="145"/>
        <v>0.47470017058823527</v>
      </c>
      <c r="AM135" s="579">
        <f t="shared" si="281"/>
        <v>0</v>
      </c>
      <c r="AN135" s="579">
        <v>119353185</v>
      </c>
      <c r="AO135" s="579">
        <f t="shared" ref="AO135:AR135" si="282">SUM(AO136:AO140)</f>
        <v>14545455</v>
      </c>
      <c r="AP135" s="579">
        <f t="shared" si="282"/>
        <v>73426302</v>
      </c>
      <c r="AQ135" s="574">
        <f t="shared" si="146"/>
        <v>0.43191942352941176</v>
      </c>
      <c r="AR135" s="580">
        <f t="shared" si="282"/>
        <v>7272727</v>
      </c>
      <c r="AS135" s="580">
        <v>0</v>
      </c>
      <c r="AT135" s="580">
        <v>0</v>
      </c>
      <c r="AU135" s="580">
        <f>34135000+10646815</f>
        <v>44781815</v>
      </c>
      <c r="AV135" s="580">
        <f>27771370+10646815</f>
        <v>38418185</v>
      </c>
      <c r="AW135" s="580">
        <f t="shared" ref="AW135:AX135" si="283">SUM(AW136:AW140)</f>
        <v>65454545</v>
      </c>
      <c r="AX135" s="580">
        <f t="shared" si="283"/>
        <v>65454545</v>
      </c>
      <c r="AY135" s="581">
        <f t="shared" si="202"/>
        <v>1</v>
      </c>
      <c r="AZ135" s="576">
        <v>414135000</v>
      </c>
      <c r="BA135" s="578">
        <f t="shared" ref="BA135:BA164" si="284">SUM(AH135:AK135)</f>
        <v>324834029</v>
      </c>
      <c r="BB135" s="575">
        <f t="shared" si="147"/>
        <v>0.78436748644765597</v>
      </c>
      <c r="BC135" s="578">
        <f t="shared" ref="BC135:BC164" si="285">SUM(AM135:AP135)+AT135+AV135+AX135</f>
        <v>311197672</v>
      </c>
      <c r="BD135" s="575">
        <f t="shared" si="148"/>
        <v>0.75144016323179641</v>
      </c>
      <c r="BE135" s="582"/>
      <c r="BF135" s="583" t="s">
        <v>1738</v>
      </c>
      <c r="BG135" s="584"/>
      <c r="BH135" s="585"/>
      <c r="BI135" s="544"/>
    </row>
    <row r="136" spans="1:61" ht="50.1" customHeight="1" x14ac:dyDescent="0.25">
      <c r="A136" s="666" t="s">
        <v>2389</v>
      </c>
      <c r="B136" s="673" t="s">
        <v>2390</v>
      </c>
      <c r="C136" s="587" t="s">
        <v>2098</v>
      </c>
      <c r="D136" s="673">
        <v>1</v>
      </c>
      <c r="E136" s="673">
        <v>0</v>
      </c>
      <c r="F136" s="673">
        <v>0</v>
      </c>
      <c r="G136" s="673">
        <v>0</v>
      </c>
      <c r="H136" s="673">
        <v>1</v>
      </c>
      <c r="I136" s="673"/>
      <c r="J136" s="673"/>
      <c r="K136" s="673"/>
      <c r="L136" s="673"/>
      <c r="M136" s="673"/>
      <c r="N136" s="673"/>
      <c r="O136" s="588">
        <f t="shared" ref="O136:Q140" si="286">+IFERROR(IF((H136+L136)/D136&gt;=100%,100%,(H136+L136)/D136),0)</f>
        <v>1</v>
      </c>
      <c r="P136" s="588">
        <f t="shared" si="286"/>
        <v>0</v>
      </c>
      <c r="Q136" s="588">
        <f t="shared" si="286"/>
        <v>0</v>
      </c>
      <c r="R136" s="588">
        <f t="shared" ref="R136:R140" si="287">+IFERROR(IF(K136/G136&gt;=100%,100%,K136/G136),0)</f>
        <v>0</v>
      </c>
      <c r="S136" s="674"/>
      <c r="T136" s="590">
        <v>45291</v>
      </c>
      <c r="U136" s="674"/>
      <c r="V136" s="674"/>
      <c r="W136" s="674"/>
      <c r="X136" s="674"/>
      <c r="Y136" s="673">
        <f t="shared" ref="Y136:Y140" si="288">SUM(D136:G136)</f>
        <v>1</v>
      </c>
      <c r="Z136" s="673">
        <f t="shared" ref="Z136:Z140" si="289">SUM(H136:N136)</f>
        <v>1</v>
      </c>
      <c r="AA136" s="628">
        <f t="shared" ref="AA136:AA140" si="290">+IFERROR(IF(Z136/Y136&gt;=100%,100%,Z136/Y136),0)</f>
        <v>1</v>
      </c>
      <c r="AB136" s="630">
        <v>0.2</v>
      </c>
      <c r="AC136" s="630">
        <v>0.25</v>
      </c>
      <c r="AD136" s="630">
        <v>0</v>
      </c>
      <c r="AE136" s="630">
        <v>0</v>
      </c>
      <c r="AF136" s="630">
        <v>0</v>
      </c>
      <c r="AG136" s="631"/>
      <c r="AH136" s="631"/>
      <c r="AI136" s="631"/>
      <c r="AJ136" s="631"/>
      <c r="AK136" s="631"/>
      <c r="AL136" s="630" t="e">
        <f t="shared" si="145"/>
        <v>#DIV/0!</v>
      </c>
      <c r="AM136" s="632"/>
      <c r="AN136" s="632"/>
      <c r="AO136" s="632"/>
      <c r="AP136" s="632"/>
      <c r="AQ136" s="630" t="e">
        <f t="shared" si="146"/>
        <v>#DIV/0!</v>
      </c>
      <c r="AR136" s="596">
        <f t="shared" ref="AR136:AR140" si="291">+AK136-AP136</f>
        <v>0</v>
      </c>
      <c r="AS136" s="631"/>
      <c r="AT136" s="631"/>
      <c r="AU136" s="631"/>
      <c r="AV136" s="631"/>
      <c r="AW136" s="631">
        <f>AJ136-AO136</f>
        <v>0</v>
      </c>
      <c r="AX136" s="631"/>
      <c r="AY136" s="633" t="e">
        <f t="shared" ref="AY136:AY165" si="292">+AX136/AW136</f>
        <v>#DIV/0!</v>
      </c>
      <c r="AZ136" s="631"/>
      <c r="BA136" s="631">
        <f t="shared" si="284"/>
        <v>0</v>
      </c>
      <c r="BB136" s="630" t="e">
        <f t="shared" si="147"/>
        <v>#DIV/0!</v>
      </c>
      <c r="BC136" s="631">
        <f t="shared" si="285"/>
        <v>0</v>
      </c>
      <c r="BD136" s="630" t="e">
        <f t="shared" si="148"/>
        <v>#DIV/0!</v>
      </c>
      <c r="BE136" s="634"/>
      <c r="BF136" s="599"/>
      <c r="BG136" s="600"/>
      <c r="BH136" s="601"/>
      <c r="BI136" s="544"/>
    </row>
    <row r="137" spans="1:61" ht="50.1" customHeight="1" x14ac:dyDescent="0.25">
      <c r="A137" s="666" t="s">
        <v>2391</v>
      </c>
      <c r="B137" s="673" t="s">
        <v>2392</v>
      </c>
      <c r="C137" s="673" t="s">
        <v>1068</v>
      </c>
      <c r="D137" s="603">
        <v>0</v>
      </c>
      <c r="E137" s="628">
        <v>1</v>
      </c>
      <c r="F137" s="628">
        <v>1</v>
      </c>
      <c r="G137" s="628">
        <v>1</v>
      </c>
      <c r="H137" s="673"/>
      <c r="I137" s="628">
        <v>1</v>
      </c>
      <c r="J137" s="628">
        <v>1</v>
      </c>
      <c r="K137" s="628">
        <v>1</v>
      </c>
      <c r="L137" s="673"/>
      <c r="M137" s="673"/>
      <c r="N137" s="673"/>
      <c r="O137" s="588">
        <f t="shared" si="286"/>
        <v>0</v>
      </c>
      <c r="P137" s="588">
        <f t="shared" si="286"/>
        <v>1</v>
      </c>
      <c r="Q137" s="588">
        <f t="shared" si="286"/>
        <v>1</v>
      </c>
      <c r="R137" s="588">
        <f t="shared" si="287"/>
        <v>1</v>
      </c>
      <c r="S137" s="674" t="s">
        <v>2393</v>
      </c>
      <c r="T137" s="590">
        <v>45291</v>
      </c>
      <c r="U137" s="674" t="s">
        <v>2100</v>
      </c>
      <c r="V137" s="674" t="s">
        <v>2101</v>
      </c>
      <c r="W137" s="674"/>
      <c r="X137" s="674"/>
      <c r="Y137" s="628">
        <f t="shared" si="288"/>
        <v>3</v>
      </c>
      <c r="Z137" s="628">
        <f t="shared" si="289"/>
        <v>3</v>
      </c>
      <c r="AA137" s="628">
        <f t="shared" si="290"/>
        <v>1</v>
      </c>
      <c r="AB137" s="630">
        <v>0.2</v>
      </c>
      <c r="AC137" s="588">
        <v>0</v>
      </c>
      <c r="AD137" s="630">
        <v>0.25</v>
      </c>
      <c r="AE137" s="630">
        <v>0.25</v>
      </c>
      <c r="AF137" s="630">
        <v>0.25</v>
      </c>
      <c r="AG137" s="631"/>
      <c r="AH137" s="631"/>
      <c r="AI137" s="631"/>
      <c r="AJ137" s="631"/>
      <c r="AK137" s="631"/>
      <c r="AL137" s="630" t="e">
        <f t="shared" ref="AL137:AL165" si="293">AK137/AG137</f>
        <v>#DIV/0!</v>
      </c>
      <c r="AM137" s="632"/>
      <c r="AN137" s="632"/>
      <c r="AO137" s="632"/>
      <c r="AP137" s="632"/>
      <c r="AQ137" s="630" t="e">
        <f t="shared" ref="AQ137:AQ165" si="294">+AP137/AG137</f>
        <v>#DIV/0!</v>
      </c>
      <c r="AR137" s="596">
        <f t="shared" si="291"/>
        <v>0</v>
      </c>
      <c r="AS137" s="631"/>
      <c r="AT137" s="631"/>
      <c r="AU137" s="631"/>
      <c r="AV137" s="631"/>
      <c r="AW137" s="631">
        <f t="shared" ref="AW137:AW164" si="295">AJ137-AO137</f>
        <v>0</v>
      </c>
      <c r="AX137" s="631"/>
      <c r="AY137" s="633" t="e">
        <f t="shared" si="292"/>
        <v>#DIV/0!</v>
      </c>
      <c r="AZ137" s="631"/>
      <c r="BA137" s="631">
        <f t="shared" si="284"/>
        <v>0</v>
      </c>
      <c r="BB137" s="630" t="e">
        <f t="shared" ref="BB137:BB165" si="296">BA137/AZ137</f>
        <v>#DIV/0!</v>
      </c>
      <c r="BC137" s="631">
        <f t="shared" si="285"/>
        <v>0</v>
      </c>
      <c r="BD137" s="630" t="e">
        <f t="shared" ref="BD137:BD165" si="297">BC137/AZ137</f>
        <v>#DIV/0!</v>
      </c>
      <c r="BE137" s="634"/>
      <c r="BF137" s="599"/>
      <c r="BG137" s="600"/>
      <c r="BH137" s="601"/>
      <c r="BI137" s="544"/>
    </row>
    <row r="138" spans="1:61" ht="50.1" customHeight="1" x14ac:dyDescent="0.25">
      <c r="A138" s="586" t="s">
        <v>2394</v>
      </c>
      <c r="B138" s="673" t="s">
        <v>2395</v>
      </c>
      <c r="C138" s="673" t="s">
        <v>1068</v>
      </c>
      <c r="D138" s="628">
        <v>1</v>
      </c>
      <c r="E138" s="628">
        <v>1</v>
      </c>
      <c r="F138" s="628">
        <v>1</v>
      </c>
      <c r="G138" s="628">
        <v>1</v>
      </c>
      <c r="H138" s="675">
        <v>1</v>
      </c>
      <c r="I138" s="675">
        <v>1</v>
      </c>
      <c r="J138" s="628">
        <v>1</v>
      </c>
      <c r="K138" s="628">
        <v>1</v>
      </c>
      <c r="L138" s="675"/>
      <c r="M138" s="675"/>
      <c r="N138" s="675"/>
      <c r="O138" s="588">
        <f t="shared" si="286"/>
        <v>1</v>
      </c>
      <c r="P138" s="588">
        <f t="shared" si="286"/>
        <v>1</v>
      </c>
      <c r="Q138" s="588">
        <f t="shared" si="286"/>
        <v>1</v>
      </c>
      <c r="R138" s="588">
        <f t="shared" si="287"/>
        <v>1</v>
      </c>
      <c r="S138" s="674" t="s">
        <v>2396</v>
      </c>
      <c r="T138" s="590">
        <v>45291</v>
      </c>
      <c r="U138" s="674" t="s">
        <v>2100</v>
      </c>
      <c r="V138" s="674" t="s">
        <v>2101</v>
      </c>
      <c r="W138" s="674"/>
      <c r="X138" s="674"/>
      <c r="Y138" s="628">
        <f t="shared" si="288"/>
        <v>4</v>
      </c>
      <c r="Z138" s="628">
        <f t="shared" si="289"/>
        <v>4</v>
      </c>
      <c r="AA138" s="628">
        <f t="shared" si="290"/>
        <v>1</v>
      </c>
      <c r="AB138" s="630">
        <v>0.2</v>
      </c>
      <c r="AC138" s="630">
        <v>0.25</v>
      </c>
      <c r="AD138" s="630">
        <v>0.25</v>
      </c>
      <c r="AE138" s="630">
        <v>0.25</v>
      </c>
      <c r="AF138" s="630">
        <v>0.25</v>
      </c>
      <c r="AG138" s="631">
        <v>170000000</v>
      </c>
      <c r="AH138" s="631"/>
      <c r="AI138" s="631"/>
      <c r="AJ138" s="631">
        <v>80000000</v>
      </c>
      <c r="AK138" s="631">
        <v>80699029</v>
      </c>
      <c r="AL138" s="630">
        <f t="shared" si="293"/>
        <v>0.47470017058823527</v>
      </c>
      <c r="AM138" s="632"/>
      <c r="AN138" s="632"/>
      <c r="AO138" s="632">
        <v>14545455</v>
      </c>
      <c r="AP138" s="632">
        <v>73426302</v>
      </c>
      <c r="AQ138" s="630">
        <f t="shared" si="294"/>
        <v>0.43191942352941176</v>
      </c>
      <c r="AR138" s="596">
        <f t="shared" si="291"/>
        <v>7272727</v>
      </c>
      <c r="AS138" s="631"/>
      <c r="AT138" s="631"/>
      <c r="AU138" s="631"/>
      <c r="AV138" s="631"/>
      <c r="AW138" s="631">
        <f t="shared" si="295"/>
        <v>65454545</v>
      </c>
      <c r="AX138" s="631">
        <v>65454545</v>
      </c>
      <c r="AY138" s="633">
        <f t="shared" si="292"/>
        <v>1</v>
      </c>
      <c r="AZ138" s="631"/>
      <c r="BA138" s="631">
        <f t="shared" si="284"/>
        <v>160699029</v>
      </c>
      <c r="BB138" s="630" t="e">
        <f t="shared" si="296"/>
        <v>#DIV/0!</v>
      </c>
      <c r="BC138" s="631">
        <f t="shared" si="285"/>
        <v>153426302</v>
      </c>
      <c r="BD138" s="630" t="e">
        <f t="shared" si="297"/>
        <v>#DIV/0!</v>
      </c>
      <c r="BE138" s="634"/>
      <c r="BF138" s="599"/>
      <c r="BG138" s="600"/>
      <c r="BH138" s="601"/>
      <c r="BI138" s="544"/>
    </row>
    <row r="139" spans="1:61" ht="50.1" customHeight="1" x14ac:dyDescent="0.25">
      <c r="A139" s="586" t="s">
        <v>2397</v>
      </c>
      <c r="B139" s="673" t="s">
        <v>2115</v>
      </c>
      <c r="C139" s="587" t="s">
        <v>2098</v>
      </c>
      <c r="D139" s="673">
        <v>1</v>
      </c>
      <c r="E139" s="673">
        <v>3</v>
      </c>
      <c r="F139" s="673">
        <v>3</v>
      </c>
      <c r="G139" s="673">
        <v>3</v>
      </c>
      <c r="H139" s="673">
        <v>1</v>
      </c>
      <c r="I139" s="673">
        <v>3</v>
      </c>
      <c r="J139" s="673">
        <v>3</v>
      </c>
      <c r="K139" s="673">
        <v>3</v>
      </c>
      <c r="L139" s="673"/>
      <c r="M139" s="673"/>
      <c r="N139" s="673"/>
      <c r="O139" s="588">
        <f t="shared" si="286"/>
        <v>1</v>
      </c>
      <c r="P139" s="588">
        <f t="shared" si="286"/>
        <v>1</v>
      </c>
      <c r="Q139" s="588">
        <f t="shared" si="286"/>
        <v>1</v>
      </c>
      <c r="R139" s="588">
        <f t="shared" si="287"/>
        <v>1</v>
      </c>
      <c r="S139" s="674" t="s">
        <v>2398</v>
      </c>
      <c r="T139" s="590">
        <v>45291</v>
      </c>
      <c r="U139" s="674" t="s">
        <v>2100</v>
      </c>
      <c r="V139" s="674" t="s">
        <v>2101</v>
      </c>
      <c r="W139" s="674"/>
      <c r="X139" s="674"/>
      <c r="Y139" s="673">
        <f t="shared" si="288"/>
        <v>10</v>
      </c>
      <c r="Z139" s="673">
        <f t="shared" si="289"/>
        <v>10</v>
      </c>
      <c r="AA139" s="628">
        <f t="shared" si="290"/>
        <v>1</v>
      </c>
      <c r="AB139" s="630">
        <v>0.2</v>
      </c>
      <c r="AC139" s="630">
        <v>0.25</v>
      </c>
      <c r="AD139" s="630">
        <v>0.25</v>
      </c>
      <c r="AE139" s="630">
        <v>0.25</v>
      </c>
      <c r="AF139" s="630">
        <v>0.25</v>
      </c>
      <c r="AG139" s="631"/>
      <c r="AH139" s="631"/>
      <c r="AI139" s="631"/>
      <c r="AJ139" s="631"/>
      <c r="AK139" s="631"/>
      <c r="AL139" s="630" t="e">
        <f t="shared" si="293"/>
        <v>#DIV/0!</v>
      </c>
      <c r="AM139" s="632"/>
      <c r="AN139" s="632"/>
      <c r="AO139" s="632"/>
      <c r="AP139" s="632"/>
      <c r="AQ139" s="630" t="e">
        <f t="shared" si="294"/>
        <v>#DIV/0!</v>
      </c>
      <c r="AR139" s="596">
        <f t="shared" si="291"/>
        <v>0</v>
      </c>
      <c r="AS139" s="631"/>
      <c r="AT139" s="631"/>
      <c r="AU139" s="631"/>
      <c r="AV139" s="631"/>
      <c r="AW139" s="631">
        <f>AJ139-AO139</f>
        <v>0</v>
      </c>
      <c r="AX139" s="631"/>
      <c r="AY139" s="633" t="e">
        <f t="shared" si="292"/>
        <v>#DIV/0!</v>
      </c>
      <c r="AZ139" s="631"/>
      <c r="BA139" s="631">
        <f t="shared" si="284"/>
        <v>0</v>
      </c>
      <c r="BB139" s="630" t="e">
        <f t="shared" si="296"/>
        <v>#DIV/0!</v>
      </c>
      <c r="BC139" s="631">
        <f t="shared" si="285"/>
        <v>0</v>
      </c>
      <c r="BD139" s="630" t="e">
        <f t="shared" si="297"/>
        <v>#DIV/0!</v>
      </c>
      <c r="BE139" s="634"/>
      <c r="BF139" s="599"/>
      <c r="BG139" s="600"/>
      <c r="BH139" s="601"/>
      <c r="BI139" s="544"/>
    </row>
    <row r="140" spans="1:61" ht="50.1" customHeight="1" x14ac:dyDescent="0.25">
      <c r="A140" s="586" t="s">
        <v>2399</v>
      </c>
      <c r="B140" s="673" t="s">
        <v>2400</v>
      </c>
      <c r="C140" s="673" t="s">
        <v>1068</v>
      </c>
      <c r="D140" s="628">
        <v>1</v>
      </c>
      <c r="E140" s="628">
        <v>1</v>
      </c>
      <c r="F140" s="628">
        <v>1</v>
      </c>
      <c r="G140" s="628">
        <v>1</v>
      </c>
      <c r="H140" s="628">
        <v>0.25</v>
      </c>
      <c r="I140" s="628">
        <v>1</v>
      </c>
      <c r="J140" s="628">
        <v>1</v>
      </c>
      <c r="K140" s="628">
        <v>1</v>
      </c>
      <c r="L140" s="628"/>
      <c r="M140" s="628"/>
      <c r="N140" s="628"/>
      <c r="O140" s="588">
        <f t="shared" si="286"/>
        <v>0.25</v>
      </c>
      <c r="P140" s="588">
        <f t="shared" si="286"/>
        <v>1</v>
      </c>
      <c r="Q140" s="588">
        <f t="shared" si="286"/>
        <v>1</v>
      </c>
      <c r="R140" s="588">
        <f t="shared" si="287"/>
        <v>1</v>
      </c>
      <c r="S140" s="674" t="s">
        <v>2401</v>
      </c>
      <c r="T140" s="590">
        <v>45291</v>
      </c>
      <c r="U140" s="674" t="s">
        <v>2100</v>
      </c>
      <c r="V140" s="674" t="s">
        <v>2101</v>
      </c>
      <c r="W140" s="674"/>
      <c r="X140" s="674"/>
      <c r="Y140" s="628">
        <f t="shared" si="288"/>
        <v>4</v>
      </c>
      <c r="Z140" s="628">
        <f t="shared" si="289"/>
        <v>3.25</v>
      </c>
      <c r="AA140" s="628">
        <f t="shared" si="290"/>
        <v>0.8125</v>
      </c>
      <c r="AB140" s="630">
        <v>0.2</v>
      </c>
      <c r="AC140" s="630">
        <v>0.25</v>
      </c>
      <c r="AD140" s="630">
        <v>0.25</v>
      </c>
      <c r="AE140" s="630">
        <v>0.25</v>
      </c>
      <c r="AF140" s="630">
        <v>0.25</v>
      </c>
      <c r="AG140" s="631"/>
      <c r="AH140" s="631"/>
      <c r="AI140" s="631"/>
      <c r="AJ140" s="631"/>
      <c r="AK140" s="631"/>
      <c r="AL140" s="630" t="e">
        <f t="shared" si="293"/>
        <v>#DIV/0!</v>
      </c>
      <c r="AM140" s="632"/>
      <c r="AN140" s="632"/>
      <c r="AO140" s="632"/>
      <c r="AP140" s="632"/>
      <c r="AQ140" s="630" t="e">
        <f t="shared" si="294"/>
        <v>#DIV/0!</v>
      </c>
      <c r="AR140" s="596">
        <f t="shared" si="291"/>
        <v>0</v>
      </c>
      <c r="AS140" s="631"/>
      <c r="AT140" s="631"/>
      <c r="AU140" s="630"/>
      <c r="AV140" s="631"/>
      <c r="AW140" s="631">
        <f t="shared" si="295"/>
        <v>0</v>
      </c>
      <c r="AX140" s="631"/>
      <c r="AY140" s="633" t="e">
        <f t="shared" si="292"/>
        <v>#DIV/0!</v>
      </c>
      <c r="AZ140" s="631"/>
      <c r="BA140" s="631">
        <f t="shared" si="284"/>
        <v>0</v>
      </c>
      <c r="BB140" s="630" t="e">
        <f t="shared" si="296"/>
        <v>#DIV/0!</v>
      </c>
      <c r="BC140" s="631">
        <f t="shared" si="285"/>
        <v>0</v>
      </c>
      <c r="BD140" s="630" t="e">
        <f t="shared" si="297"/>
        <v>#DIV/0!</v>
      </c>
      <c r="BE140" s="634"/>
      <c r="BF140" s="599"/>
      <c r="BG140" s="600"/>
      <c r="BH140" s="601"/>
      <c r="BI140" s="544"/>
    </row>
    <row r="141" spans="1:61" ht="102" x14ac:dyDescent="0.25">
      <c r="A141" s="572" t="s">
        <v>2402</v>
      </c>
      <c r="B141" s="573" t="s">
        <v>2119</v>
      </c>
      <c r="C141" s="573" t="s">
        <v>2119</v>
      </c>
      <c r="D141" s="574"/>
      <c r="E141" s="574"/>
      <c r="F141" s="574"/>
      <c r="G141" s="574"/>
      <c r="H141" s="574"/>
      <c r="I141" s="574"/>
      <c r="J141" s="574"/>
      <c r="K141" s="574"/>
      <c r="L141" s="574"/>
      <c r="M141" s="574"/>
      <c r="N141" s="574"/>
      <c r="O141" s="575">
        <f>+SUMPRODUCT(O142:O147,AC142:AC147)</f>
        <v>0.90008333333333335</v>
      </c>
      <c r="P141" s="575">
        <f t="shared" ref="P141:R141" si="298">+SUMPRODUCT(P142:P147,AD142:AD147)</f>
        <v>0.92001777777777782</v>
      </c>
      <c r="Q141" s="575">
        <f t="shared" si="298"/>
        <v>0.87471111111111122</v>
      </c>
      <c r="R141" s="575">
        <f t="shared" si="298"/>
        <v>0.90322222222222215</v>
      </c>
      <c r="S141" s="576"/>
      <c r="T141" s="576"/>
      <c r="U141" s="576"/>
      <c r="V141" s="576"/>
      <c r="W141" s="576"/>
      <c r="X141" s="576"/>
      <c r="Y141" s="574">
        <v>1</v>
      </c>
      <c r="Z141" s="574"/>
      <c r="AA141" s="575">
        <f>+SUMPRODUCT(AA142:AA147,AB142:AB147)</f>
        <v>0.92347555555555561</v>
      </c>
      <c r="AB141" s="575">
        <v>0.25</v>
      </c>
      <c r="AC141" s="575">
        <v>0.25</v>
      </c>
      <c r="AD141" s="575">
        <v>0.25</v>
      </c>
      <c r="AE141" s="575">
        <v>0.25</v>
      </c>
      <c r="AF141" s="575">
        <v>0.25</v>
      </c>
      <c r="AG141" s="578">
        <f>SUM(AG142:AG147)</f>
        <v>480000000</v>
      </c>
      <c r="AH141" s="578">
        <v>293655281</v>
      </c>
      <c r="AI141" s="578">
        <v>866957002</v>
      </c>
      <c r="AJ141" s="578">
        <f t="shared" ref="AJ141:AK141" si="299">SUM(AJ142:AJ147)</f>
        <v>254352381</v>
      </c>
      <c r="AK141" s="578">
        <f t="shared" si="299"/>
        <v>171863645</v>
      </c>
      <c r="AL141" s="574">
        <f t="shared" si="293"/>
        <v>0.35804926041666668</v>
      </c>
      <c r="AM141" s="579">
        <v>152804658</v>
      </c>
      <c r="AN141" s="579">
        <v>421657798</v>
      </c>
      <c r="AO141" s="579">
        <f t="shared" ref="AO141:AR141" si="300">SUM(AO142:AO147)</f>
        <v>243393157</v>
      </c>
      <c r="AP141" s="579">
        <f t="shared" si="300"/>
        <v>134776105</v>
      </c>
      <c r="AQ141" s="574">
        <f t="shared" si="294"/>
        <v>0.28078355208333333</v>
      </c>
      <c r="AR141" s="580">
        <f t="shared" si="300"/>
        <v>37087540</v>
      </c>
      <c r="AS141" s="576">
        <v>140850623</v>
      </c>
      <c r="AT141" s="576">
        <v>140641663</v>
      </c>
      <c r="AU141" s="576">
        <f>28126349+417172855</f>
        <v>445299204</v>
      </c>
      <c r="AV141" s="576">
        <f>28126349+406213664</f>
        <v>434340013</v>
      </c>
      <c r="AW141" s="576">
        <f t="shared" ref="AW141:AX141" si="301">SUM(AW142:AW147)</f>
        <v>10959224</v>
      </c>
      <c r="AX141" s="576">
        <f t="shared" si="301"/>
        <v>10581183</v>
      </c>
      <c r="AY141" s="575">
        <f t="shared" si="292"/>
        <v>0.96550476566589016</v>
      </c>
      <c r="AZ141" s="576">
        <v>2191523448</v>
      </c>
      <c r="BA141" s="578">
        <f t="shared" si="284"/>
        <v>1586828309</v>
      </c>
      <c r="BB141" s="575">
        <f t="shared" si="296"/>
        <v>0.72407544187955231</v>
      </c>
      <c r="BC141" s="578">
        <f t="shared" si="285"/>
        <v>1538194577</v>
      </c>
      <c r="BD141" s="575">
        <f t="shared" si="297"/>
        <v>0.70188369574770804</v>
      </c>
      <c r="BE141" s="582"/>
      <c r="BF141" s="583" t="s">
        <v>1738</v>
      </c>
      <c r="BG141" s="584"/>
      <c r="BH141" s="585"/>
      <c r="BI141" s="544"/>
    </row>
    <row r="142" spans="1:61" ht="50.1" customHeight="1" x14ac:dyDescent="0.25">
      <c r="A142" s="586" t="s">
        <v>2403</v>
      </c>
      <c r="B142" s="673" t="s">
        <v>2404</v>
      </c>
      <c r="C142" s="673" t="s">
        <v>1068</v>
      </c>
      <c r="D142" s="628">
        <v>1</v>
      </c>
      <c r="E142" s="628">
        <v>1</v>
      </c>
      <c r="F142" s="628">
        <v>1</v>
      </c>
      <c r="G142" s="628">
        <v>1</v>
      </c>
      <c r="H142" s="675">
        <v>1</v>
      </c>
      <c r="I142" s="675">
        <v>1</v>
      </c>
      <c r="J142" s="675">
        <v>1</v>
      </c>
      <c r="K142" s="675">
        <v>1</v>
      </c>
      <c r="L142" s="675"/>
      <c r="M142" s="675"/>
      <c r="N142" s="675"/>
      <c r="O142" s="588">
        <f t="shared" ref="O142:Q147" si="302">+IFERROR(IF((H142+L142)/D142&gt;=100%,100%,(H142+L142)/D142),0)</f>
        <v>1</v>
      </c>
      <c r="P142" s="588">
        <f t="shared" si="302"/>
        <v>1</v>
      </c>
      <c r="Q142" s="588">
        <f t="shared" si="302"/>
        <v>1</v>
      </c>
      <c r="R142" s="588">
        <f t="shared" ref="R142:R147" si="303">+IFERROR(IF(K142/G142&gt;=100%,100%,K142/G142),0)</f>
        <v>1</v>
      </c>
      <c r="S142" s="674" t="s">
        <v>2405</v>
      </c>
      <c r="T142" s="590">
        <v>45291</v>
      </c>
      <c r="U142" s="674" t="s">
        <v>2100</v>
      </c>
      <c r="V142" s="674" t="s">
        <v>2101</v>
      </c>
      <c r="W142" s="674"/>
      <c r="X142" s="674"/>
      <c r="Y142" s="628">
        <f t="shared" ref="Y142:Y147" si="304">SUM(D142:G142)</f>
        <v>4</v>
      </c>
      <c r="Z142" s="628">
        <f t="shared" ref="Z142:Z147" si="305">SUM(H142:N142)</f>
        <v>4</v>
      </c>
      <c r="AA142" s="628">
        <f t="shared" ref="AA142:AA147" si="306">+IFERROR(IF(Z142/Y142&gt;=100%,100%,Z142/Y142),0)</f>
        <v>1</v>
      </c>
      <c r="AB142" s="630">
        <v>0.17</v>
      </c>
      <c r="AC142" s="630">
        <v>0.25</v>
      </c>
      <c r="AD142" s="630">
        <v>0.17</v>
      </c>
      <c r="AE142" s="630">
        <v>0.2</v>
      </c>
      <c r="AF142" s="630">
        <v>0.25</v>
      </c>
      <c r="AG142" s="631"/>
      <c r="AH142" s="631"/>
      <c r="AI142" s="631"/>
      <c r="AJ142" s="631"/>
      <c r="AK142" s="631"/>
      <c r="AL142" s="630" t="e">
        <f t="shared" si="293"/>
        <v>#DIV/0!</v>
      </c>
      <c r="AM142" s="632"/>
      <c r="AN142" s="632"/>
      <c r="AO142" s="632"/>
      <c r="AP142" s="632"/>
      <c r="AQ142" s="630" t="e">
        <f t="shared" si="294"/>
        <v>#DIV/0!</v>
      </c>
      <c r="AR142" s="596">
        <f t="shared" ref="AR142:AR147" si="307">+AK142-AP142</f>
        <v>0</v>
      </c>
      <c r="AS142" s="631"/>
      <c r="AT142" s="631"/>
      <c r="AU142" s="631"/>
      <c r="AV142" s="631"/>
      <c r="AW142" s="631">
        <f t="shared" si="295"/>
        <v>0</v>
      </c>
      <c r="AX142" s="631"/>
      <c r="AY142" s="633" t="e">
        <f t="shared" si="292"/>
        <v>#DIV/0!</v>
      </c>
      <c r="AZ142" s="631"/>
      <c r="BA142" s="631">
        <f t="shared" si="284"/>
        <v>0</v>
      </c>
      <c r="BB142" s="630" t="e">
        <f t="shared" si="296"/>
        <v>#DIV/0!</v>
      </c>
      <c r="BC142" s="631">
        <f t="shared" si="285"/>
        <v>0</v>
      </c>
      <c r="BD142" s="630" t="e">
        <f t="shared" si="297"/>
        <v>#DIV/0!</v>
      </c>
      <c r="BE142" s="634"/>
      <c r="BF142" s="599"/>
      <c r="BG142" s="600"/>
      <c r="BH142" s="601"/>
      <c r="BI142" s="544"/>
    </row>
    <row r="143" spans="1:61" ht="50.1" customHeight="1" x14ac:dyDescent="0.25">
      <c r="A143" s="586" t="s">
        <v>2406</v>
      </c>
      <c r="B143" s="673" t="s">
        <v>2407</v>
      </c>
      <c r="C143" s="587" t="s">
        <v>2098</v>
      </c>
      <c r="D143" s="603">
        <v>0</v>
      </c>
      <c r="E143" s="673">
        <v>1</v>
      </c>
      <c r="F143" s="673">
        <v>0</v>
      </c>
      <c r="G143" s="673">
        <v>0</v>
      </c>
      <c r="H143" s="673"/>
      <c r="I143" s="673">
        <v>1</v>
      </c>
      <c r="J143" s="673"/>
      <c r="K143" s="673"/>
      <c r="L143" s="673"/>
      <c r="M143" s="673"/>
      <c r="N143" s="673"/>
      <c r="O143" s="588">
        <f t="shared" si="302"/>
        <v>0</v>
      </c>
      <c r="P143" s="588">
        <f t="shared" si="302"/>
        <v>1</v>
      </c>
      <c r="Q143" s="588">
        <f t="shared" si="302"/>
        <v>0</v>
      </c>
      <c r="R143" s="588">
        <f t="shared" si="303"/>
        <v>0</v>
      </c>
      <c r="S143" s="674"/>
      <c r="T143" s="590">
        <v>45291</v>
      </c>
      <c r="U143" s="674"/>
      <c r="V143" s="674"/>
      <c r="W143" s="674"/>
      <c r="X143" s="674"/>
      <c r="Y143" s="673">
        <f t="shared" si="304"/>
        <v>1</v>
      </c>
      <c r="Z143" s="673">
        <f t="shared" si="305"/>
        <v>1</v>
      </c>
      <c r="AA143" s="628">
        <f t="shared" si="306"/>
        <v>1</v>
      </c>
      <c r="AB143" s="630">
        <v>0.17</v>
      </c>
      <c r="AC143" s="588">
        <v>0</v>
      </c>
      <c r="AD143" s="630">
        <v>0.17</v>
      </c>
      <c r="AE143" s="630">
        <v>0</v>
      </c>
      <c r="AF143" s="630">
        <v>0</v>
      </c>
      <c r="AG143" s="631"/>
      <c r="AH143" s="631"/>
      <c r="AI143" s="631"/>
      <c r="AJ143" s="631"/>
      <c r="AK143" s="631"/>
      <c r="AL143" s="630" t="e">
        <f t="shared" si="293"/>
        <v>#DIV/0!</v>
      </c>
      <c r="AM143" s="632"/>
      <c r="AN143" s="632"/>
      <c r="AO143" s="632"/>
      <c r="AP143" s="632"/>
      <c r="AQ143" s="630" t="e">
        <f t="shared" si="294"/>
        <v>#DIV/0!</v>
      </c>
      <c r="AR143" s="596">
        <f t="shared" si="307"/>
        <v>0</v>
      </c>
      <c r="AS143" s="631"/>
      <c r="AT143" s="631"/>
      <c r="AU143" s="631"/>
      <c r="AV143" s="631"/>
      <c r="AW143" s="631">
        <f t="shared" si="295"/>
        <v>0</v>
      </c>
      <c r="AX143" s="631"/>
      <c r="AY143" s="633" t="e">
        <f t="shared" si="292"/>
        <v>#DIV/0!</v>
      </c>
      <c r="AZ143" s="631"/>
      <c r="BA143" s="631">
        <f t="shared" si="284"/>
        <v>0</v>
      </c>
      <c r="BB143" s="630" t="e">
        <f t="shared" si="296"/>
        <v>#DIV/0!</v>
      </c>
      <c r="BC143" s="631">
        <f t="shared" si="285"/>
        <v>0</v>
      </c>
      <c r="BD143" s="630" t="e">
        <f t="shared" si="297"/>
        <v>#DIV/0!</v>
      </c>
      <c r="BE143" s="634"/>
      <c r="BF143" s="599"/>
      <c r="BG143" s="600"/>
      <c r="BH143" s="601"/>
      <c r="BI143" s="544"/>
    </row>
    <row r="144" spans="1:61" ht="50.1" customHeight="1" x14ac:dyDescent="0.25">
      <c r="A144" s="586" t="s">
        <v>2408</v>
      </c>
      <c r="B144" s="673" t="s">
        <v>2409</v>
      </c>
      <c r="C144" s="673" t="s">
        <v>1068</v>
      </c>
      <c r="D144" s="597">
        <v>0</v>
      </c>
      <c r="E144" s="628">
        <v>0.6</v>
      </c>
      <c r="F144" s="628">
        <v>0.4</v>
      </c>
      <c r="G144" s="597">
        <v>0</v>
      </c>
      <c r="H144" s="673"/>
      <c r="I144" s="628">
        <v>0.6</v>
      </c>
      <c r="J144" s="675">
        <v>0.4</v>
      </c>
      <c r="K144" s="675"/>
      <c r="L144" s="673"/>
      <c r="M144" s="673"/>
      <c r="N144" s="673"/>
      <c r="O144" s="588">
        <f t="shared" si="302"/>
        <v>0</v>
      </c>
      <c r="P144" s="588">
        <f t="shared" si="302"/>
        <v>1</v>
      </c>
      <c r="Q144" s="588">
        <f t="shared" si="302"/>
        <v>1</v>
      </c>
      <c r="R144" s="588">
        <f t="shared" si="303"/>
        <v>0</v>
      </c>
      <c r="S144" s="674"/>
      <c r="T144" s="590">
        <v>45291</v>
      </c>
      <c r="U144" s="674"/>
      <c r="V144" s="674"/>
      <c r="W144" s="674"/>
      <c r="X144" s="674"/>
      <c r="Y144" s="628">
        <f t="shared" si="304"/>
        <v>1</v>
      </c>
      <c r="Z144" s="628">
        <f t="shared" si="305"/>
        <v>1</v>
      </c>
      <c r="AA144" s="628">
        <f t="shared" si="306"/>
        <v>1</v>
      </c>
      <c r="AB144" s="630">
        <v>0.17</v>
      </c>
      <c r="AC144" s="588">
        <v>0</v>
      </c>
      <c r="AD144" s="630">
        <v>0.17</v>
      </c>
      <c r="AE144" s="630">
        <v>0.2</v>
      </c>
      <c r="AF144" s="630">
        <v>0</v>
      </c>
      <c r="AG144" s="631"/>
      <c r="AH144" s="631"/>
      <c r="AI144" s="631"/>
      <c r="AJ144" s="631"/>
      <c r="AK144" s="631"/>
      <c r="AL144" s="630" t="e">
        <f t="shared" si="293"/>
        <v>#DIV/0!</v>
      </c>
      <c r="AM144" s="632"/>
      <c r="AN144" s="632"/>
      <c r="AO144" s="632"/>
      <c r="AP144" s="632"/>
      <c r="AQ144" s="630" t="e">
        <f t="shared" si="294"/>
        <v>#DIV/0!</v>
      </c>
      <c r="AR144" s="596">
        <f t="shared" si="307"/>
        <v>0</v>
      </c>
      <c r="AS144" s="631"/>
      <c r="AT144" s="631"/>
      <c r="AU144" s="631"/>
      <c r="AV144" s="631"/>
      <c r="AW144" s="631">
        <f t="shared" si="295"/>
        <v>0</v>
      </c>
      <c r="AX144" s="631"/>
      <c r="AY144" s="633" t="e">
        <f t="shared" si="292"/>
        <v>#DIV/0!</v>
      </c>
      <c r="AZ144" s="631"/>
      <c r="BA144" s="631">
        <f t="shared" si="284"/>
        <v>0</v>
      </c>
      <c r="BB144" s="630" t="e">
        <f t="shared" si="296"/>
        <v>#DIV/0!</v>
      </c>
      <c r="BC144" s="631">
        <f t="shared" si="285"/>
        <v>0</v>
      </c>
      <c r="BD144" s="630" t="e">
        <f t="shared" si="297"/>
        <v>#DIV/0!</v>
      </c>
      <c r="BE144" s="634"/>
      <c r="BF144" s="599"/>
      <c r="BG144" s="600"/>
      <c r="BH144" s="601"/>
      <c r="BI144" s="544"/>
    </row>
    <row r="145" spans="1:61" ht="50.1" customHeight="1" x14ac:dyDescent="0.25">
      <c r="A145" s="586" t="s">
        <v>2410</v>
      </c>
      <c r="B145" s="673" t="s">
        <v>2411</v>
      </c>
      <c r="C145" s="673" t="s">
        <v>1068</v>
      </c>
      <c r="D145" s="628">
        <v>1</v>
      </c>
      <c r="E145" s="628">
        <v>1</v>
      </c>
      <c r="F145" s="628">
        <v>1</v>
      </c>
      <c r="G145" s="628">
        <v>1</v>
      </c>
      <c r="H145" s="628">
        <v>0.96</v>
      </c>
      <c r="I145" s="628">
        <v>0.95</v>
      </c>
      <c r="J145" s="628">
        <v>0.97</v>
      </c>
      <c r="K145" s="628">
        <v>0.96399999999999997</v>
      </c>
      <c r="L145" s="628"/>
      <c r="M145" s="628"/>
      <c r="N145" s="628"/>
      <c r="O145" s="588">
        <f t="shared" si="302"/>
        <v>0.96</v>
      </c>
      <c r="P145" s="588">
        <f t="shared" si="302"/>
        <v>0.95</v>
      </c>
      <c r="Q145" s="588">
        <f t="shared" si="302"/>
        <v>0.97</v>
      </c>
      <c r="R145" s="588">
        <f t="shared" si="303"/>
        <v>0.96399999999999997</v>
      </c>
      <c r="S145" s="674" t="s">
        <v>2412</v>
      </c>
      <c r="T145" s="590">
        <v>45291</v>
      </c>
      <c r="U145" s="674" t="s">
        <v>2100</v>
      </c>
      <c r="V145" s="674" t="s">
        <v>2101</v>
      </c>
      <c r="W145" s="674"/>
      <c r="X145" s="674"/>
      <c r="Y145" s="628">
        <f t="shared" si="304"/>
        <v>4</v>
      </c>
      <c r="Z145" s="628">
        <f t="shared" si="305"/>
        <v>3.8439999999999999</v>
      </c>
      <c r="AA145" s="628">
        <f t="shared" si="306"/>
        <v>0.96099999999999997</v>
      </c>
      <c r="AB145" s="630">
        <v>0.16</v>
      </c>
      <c r="AC145" s="630">
        <v>0.25</v>
      </c>
      <c r="AD145" s="630">
        <v>0.16</v>
      </c>
      <c r="AE145" s="630">
        <v>0.2</v>
      </c>
      <c r="AF145" s="630">
        <v>0.25</v>
      </c>
      <c r="AG145" s="631"/>
      <c r="AH145" s="631"/>
      <c r="AI145" s="631"/>
      <c r="AJ145" s="631"/>
      <c r="AK145" s="631"/>
      <c r="AL145" s="630" t="e">
        <f t="shared" si="293"/>
        <v>#DIV/0!</v>
      </c>
      <c r="AM145" s="632"/>
      <c r="AN145" s="632"/>
      <c r="AO145" s="632"/>
      <c r="AP145" s="632"/>
      <c r="AQ145" s="630" t="e">
        <f t="shared" si="294"/>
        <v>#DIV/0!</v>
      </c>
      <c r="AR145" s="596">
        <f t="shared" si="307"/>
        <v>0</v>
      </c>
      <c r="AS145" s="631"/>
      <c r="AT145" s="631"/>
      <c r="AU145" s="631"/>
      <c r="AV145" s="631"/>
      <c r="AW145" s="631">
        <f t="shared" si="295"/>
        <v>0</v>
      </c>
      <c r="AX145" s="631"/>
      <c r="AY145" s="633" t="e">
        <f t="shared" si="292"/>
        <v>#DIV/0!</v>
      </c>
      <c r="AZ145" s="631"/>
      <c r="BA145" s="631">
        <f t="shared" si="284"/>
        <v>0</v>
      </c>
      <c r="BB145" s="630" t="e">
        <f t="shared" si="296"/>
        <v>#DIV/0!</v>
      </c>
      <c r="BC145" s="631">
        <f t="shared" si="285"/>
        <v>0</v>
      </c>
      <c r="BD145" s="630" t="e">
        <f t="shared" si="297"/>
        <v>#DIV/0!</v>
      </c>
      <c r="BE145" s="634"/>
      <c r="BF145" s="599"/>
      <c r="BG145" s="600"/>
      <c r="BH145" s="601"/>
      <c r="BI145" s="544"/>
    </row>
    <row r="146" spans="1:61" ht="50.1" customHeight="1" x14ac:dyDescent="0.25">
      <c r="A146" s="586" t="s">
        <v>2413</v>
      </c>
      <c r="B146" s="673" t="s">
        <v>2414</v>
      </c>
      <c r="C146" s="673" t="s">
        <v>1068</v>
      </c>
      <c r="D146" s="628">
        <v>0.9</v>
      </c>
      <c r="E146" s="628">
        <v>0.9</v>
      </c>
      <c r="F146" s="628">
        <v>0.9</v>
      </c>
      <c r="G146" s="628">
        <v>0.9</v>
      </c>
      <c r="H146" s="680">
        <v>0.57630000000000003</v>
      </c>
      <c r="I146" s="680">
        <v>0.49509999999999998</v>
      </c>
      <c r="J146" s="680">
        <v>0.36320000000000002</v>
      </c>
      <c r="K146" s="680">
        <v>0.58399999999999996</v>
      </c>
      <c r="L146" s="680"/>
      <c r="M146" s="680"/>
      <c r="N146" s="680"/>
      <c r="O146" s="588">
        <f t="shared" si="302"/>
        <v>0.64033333333333331</v>
      </c>
      <c r="P146" s="588">
        <f t="shared" si="302"/>
        <v>0.55011111111111111</v>
      </c>
      <c r="Q146" s="588">
        <f t="shared" si="302"/>
        <v>0.40355555555555556</v>
      </c>
      <c r="R146" s="588">
        <f t="shared" si="303"/>
        <v>0.64888888888888885</v>
      </c>
      <c r="S146" s="674" t="s">
        <v>2415</v>
      </c>
      <c r="T146" s="590">
        <v>45291</v>
      </c>
      <c r="U146" s="674" t="s">
        <v>2100</v>
      </c>
      <c r="V146" s="674" t="s">
        <v>2101</v>
      </c>
      <c r="W146" s="674"/>
      <c r="X146" s="674"/>
      <c r="Y146" s="628">
        <f t="shared" si="304"/>
        <v>3.6</v>
      </c>
      <c r="Z146" s="628">
        <f t="shared" si="305"/>
        <v>2.0186000000000002</v>
      </c>
      <c r="AA146" s="628">
        <f t="shared" si="306"/>
        <v>0.56072222222222223</v>
      </c>
      <c r="AB146" s="630">
        <v>0.16</v>
      </c>
      <c r="AC146" s="630">
        <v>0.25</v>
      </c>
      <c r="AD146" s="630">
        <v>0.16</v>
      </c>
      <c r="AE146" s="630">
        <v>0.2</v>
      </c>
      <c r="AF146" s="630">
        <v>0.25</v>
      </c>
      <c r="AG146" s="631"/>
      <c r="AH146" s="631"/>
      <c r="AI146" s="631"/>
      <c r="AJ146" s="631"/>
      <c r="AK146" s="631"/>
      <c r="AL146" s="630" t="e">
        <f t="shared" si="293"/>
        <v>#DIV/0!</v>
      </c>
      <c r="AM146" s="632"/>
      <c r="AN146" s="632"/>
      <c r="AO146" s="632"/>
      <c r="AP146" s="632"/>
      <c r="AQ146" s="630" t="e">
        <f t="shared" si="294"/>
        <v>#DIV/0!</v>
      </c>
      <c r="AR146" s="596">
        <f t="shared" si="307"/>
        <v>0</v>
      </c>
      <c r="AS146" s="631"/>
      <c r="AT146" s="631"/>
      <c r="AU146" s="631"/>
      <c r="AV146" s="631"/>
      <c r="AW146" s="631">
        <f t="shared" si="295"/>
        <v>0</v>
      </c>
      <c r="AX146" s="631"/>
      <c r="AY146" s="633" t="e">
        <f t="shared" si="292"/>
        <v>#DIV/0!</v>
      </c>
      <c r="AZ146" s="631"/>
      <c r="BA146" s="631">
        <f t="shared" si="284"/>
        <v>0</v>
      </c>
      <c r="BB146" s="630" t="e">
        <f t="shared" si="296"/>
        <v>#DIV/0!</v>
      </c>
      <c r="BC146" s="631">
        <f t="shared" si="285"/>
        <v>0</v>
      </c>
      <c r="BD146" s="630" t="e">
        <f t="shared" si="297"/>
        <v>#DIV/0!</v>
      </c>
      <c r="BE146" s="634"/>
      <c r="BF146" s="599"/>
      <c r="BG146" s="600"/>
      <c r="BH146" s="601"/>
      <c r="BI146" s="544"/>
    </row>
    <row r="147" spans="1:61" ht="50.1" customHeight="1" x14ac:dyDescent="0.25">
      <c r="A147" s="602" t="s">
        <v>2416</v>
      </c>
      <c r="B147" s="673" t="s">
        <v>2417</v>
      </c>
      <c r="C147" s="673" t="s">
        <v>1068</v>
      </c>
      <c r="D147" s="628">
        <v>1</v>
      </c>
      <c r="E147" s="628">
        <v>1</v>
      </c>
      <c r="F147" s="628">
        <v>1</v>
      </c>
      <c r="G147" s="628">
        <v>1</v>
      </c>
      <c r="H147" s="628">
        <v>1</v>
      </c>
      <c r="I147" s="628">
        <v>1</v>
      </c>
      <c r="J147" s="628">
        <v>1</v>
      </c>
      <c r="K147" s="628">
        <v>1</v>
      </c>
      <c r="L147" s="628"/>
      <c r="M147" s="628"/>
      <c r="N147" s="628"/>
      <c r="O147" s="588">
        <f t="shared" si="302"/>
        <v>1</v>
      </c>
      <c r="P147" s="588">
        <f t="shared" si="302"/>
        <v>1</v>
      </c>
      <c r="Q147" s="588">
        <f t="shared" si="302"/>
        <v>1</v>
      </c>
      <c r="R147" s="588">
        <f t="shared" si="303"/>
        <v>1</v>
      </c>
      <c r="S147" s="674" t="s">
        <v>2418</v>
      </c>
      <c r="T147" s="590">
        <v>45291</v>
      </c>
      <c r="U147" s="674" t="s">
        <v>2105</v>
      </c>
      <c r="V147" s="674"/>
      <c r="W147" s="674" t="s">
        <v>2106</v>
      </c>
      <c r="X147" s="674" t="s">
        <v>2419</v>
      </c>
      <c r="Y147" s="628">
        <f t="shared" si="304"/>
        <v>4</v>
      </c>
      <c r="Z147" s="628">
        <f t="shared" si="305"/>
        <v>4</v>
      </c>
      <c r="AA147" s="628">
        <f t="shared" si="306"/>
        <v>1</v>
      </c>
      <c r="AB147" s="630">
        <v>0.17</v>
      </c>
      <c r="AC147" s="630">
        <v>0.25</v>
      </c>
      <c r="AD147" s="630">
        <v>0.17</v>
      </c>
      <c r="AE147" s="630">
        <v>0.2</v>
      </c>
      <c r="AF147" s="630">
        <v>0.25</v>
      </c>
      <c r="AG147" s="631">
        <v>480000000</v>
      </c>
      <c r="AH147" s="631"/>
      <c r="AI147" s="631"/>
      <c r="AJ147" s="631">
        <v>254352381</v>
      </c>
      <c r="AK147" s="631">
        <v>171863645</v>
      </c>
      <c r="AL147" s="630">
        <f t="shared" si="293"/>
        <v>0.35804926041666668</v>
      </c>
      <c r="AM147" s="632"/>
      <c r="AN147" s="632"/>
      <c r="AO147" s="632">
        <v>243393157</v>
      </c>
      <c r="AP147" s="632">
        <v>134776105</v>
      </c>
      <c r="AQ147" s="630">
        <f t="shared" si="294"/>
        <v>0.28078355208333333</v>
      </c>
      <c r="AR147" s="596">
        <f t="shared" si="307"/>
        <v>37087540</v>
      </c>
      <c r="AS147" s="631"/>
      <c r="AT147" s="631"/>
      <c r="AU147" s="631"/>
      <c r="AV147" s="631"/>
      <c r="AW147" s="631">
        <f t="shared" si="295"/>
        <v>10959224</v>
      </c>
      <c r="AX147" s="631">
        <v>10581183</v>
      </c>
      <c r="AY147" s="633">
        <f t="shared" si="292"/>
        <v>0.96550476566589016</v>
      </c>
      <c r="AZ147" s="631"/>
      <c r="BA147" s="631">
        <f t="shared" si="284"/>
        <v>426216026</v>
      </c>
      <c r="BB147" s="630" t="e">
        <f t="shared" si="296"/>
        <v>#DIV/0!</v>
      </c>
      <c r="BC147" s="631">
        <f t="shared" si="285"/>
        <v>388750445</v>
      </c>
      <c r="BD147" s="630" t="e">
        <f t="shared" si="297"/>
        <v>#DIV/0!</v>
      </c>
      <c r="BE147" s="634"/>
      <c r="BF147" s="599"/>
      <c r="BG147" s="600"/>
      <c r="BH147" s="601"/>
      <c r="BI147" s="544"/>
    </row>
    <row r="148" spans="1:61" ht="102" x14ac:dyDescent="0.25">
      <c r="A148" s="572" t="s">
        <v>2420</v>
      </c>
      <c r="B148" s="573" t="s">
        <v>2119</v>
      </c>
      <c r="C148" s="573" t="s">
        <v>2119</v>
      </c>
      <c r="D148" s="574"/>
      <c r="E148" s="574"/>
      <c r="F148" s="574"/>
      <c r="G148" s="574"/>
      <c r="H148" s="574"/>
      <c r="I148" s="574"/>
      <c r="J148" s="574"/>
      <c r="K148" s="574"/>
      <c r="L148" s="574"/>
      <c r="M148" s="574"/>
      <c r="N148" s="574"/>
      <c r="O148" s="575">
        <f>+SUMPRODUCT(O149:O152,AC149:AC152)</f>
        <v>1</v>
      </c>
      <c r="P148" s="575">
        <f t="shared" ref="P148:R148" si="308">+SUMPRODUCT(P149:P152,AD149:AD152)</f>
        <v>1</v>
      </c>
      <c r="Q148" s="575">
        <f t="shared" si="308"/>
        <v>1</v>
      </c>
      <c r="R148" s="575">
        <f t="shared" si="308"/>
        <v>1</v>
      </c>
      <c r="S148" s="576"/>
      <c r="T148" s="576"/>
      <c r="U148" s="576"/>
      <c r="V148" s="576"/>
      <c r="W148" s="576"/>
      <c r="X148" s="576"/>
      <c r="Y148" s="574">
        <v>1</v>
      </c>
      <c r="Z148" s="574"/>
      <c r="AA148" s="575">
        <f>+SUMPRODUCT(AA149:AA152,AB149:AB152)</f>
        <v>1</v>
      </c>
      <c r="AB148" s="575">
        <v>0.25</v>
      </c>
      <c r="AC148" s="575">
        <v>0.25</v>
      </c>
      <c r="AD148" s="575">
        <v>0.25</v>
      </c>
      <c r="AE148" s="575">
        <v>0.25</v>
      </c>
      <c r="AF148" s="575">
        <v>0.25</v>
      </c>
      <c r="AG148" s="578">
        <f>SUM(AG149:AG152)</f>
        <v>980486332</v>
      </c>
      <c r="AH148" s="578">
        <v>441401398</v>
      </c>
      <c r="AI148" s="578">
        <v>978158005</v>
      </c>
      <c r="AJ148" s="578">
        <f t="shared" ref="AJ148:AK148" si="309">SUM(AJ149:AJ152)</f>
        <v>906277079</v>
      </c>
      <c r="AK148" s="578">
        <f t="shared" si="309"/>
        <v>851318195</v>
      </c>
      <c r="AL148" s="574">
        <f t="shared" si="293"/>
        <v>0.86826115491429412</v>
      </c>
      <c r="AM148" s="579">
        <v>360801398</v>
      </c>
      <c r="AN148" s="579">
        <v>947658005</v>
      </c>
      <c r="AO148" s="579">
        <f t="shared" ref="AO148:AR148" si="310">SUM(AO149:AO152)</f>
        <v>899777079</v>
      </c>
      <c r="AP148" s="579">
        <f t="shared" si="310"/>
        <v>832993395</v>
      </c>
      <c r="AQ148" s="574">
        <f t="shared" si="294"/>
        <v>0.84957165420231473</v>
      </c>
      <c r="AR148" s="580">
        <f t="shared" si="310"/>
        <v>18324800</v>
      </c>
      <c r="AS148" s="664">
        <v>80600000</v>
      </c>
      <c r="AT148" s="664">
        <v>74942799</v>
      </c>
      <c r="AU148" s="664">
        <v>30500000</v>
      </c>
      <c r="AV148" s="664">
        <v>30500000</v>
      </c>
      <c r="AW148" s="664">
        <f>SUM(AW149:AW152)</f>
        <v>6500000</v>
      </c>
      <c r="AX148" s="664">
        <f t="shared" ref="AX148" si="311">SUM(AX149:AX152)</f>
        <v>6500000</v>
      </c>
      <c r="AY148" s="575">
        <f t="shared" si="292"/>
        <v>1</v>
      </c>
      <c r="AZ148" s="576">
        <v>3459210805</v>
      </c>
      <c r="BA148" s="578">
        <f t="shared" si="284"/>
        <v>3177154677</v>
      </c>
      <c r="BB148" s="575">
        <f t="shared" si="296"/>
        <v>0.91846228984012435</v>
      </c>
      <c r="BC148" s="578">
        <f t="shared" si="285"/>
        <v>3153172676</v>
      </c>
      <c r="BD148" s="575">
        <f t="shared" si="297"/>
        <v>0.91152949436974251</v>
      </c>
      <c r="BE148" s="582"/>
      <c r="BF148" s="583" t="s">
        <v>1738</v>
      </c>
      <c r="BG148" s="584"/>
      <c r="BH148" s="585"/>
      <c r="BI148" s="544"/>
    </row>
    <row r="149" spans="1:61" ht="50.1" customHeight="1" x14ac:dyDescent="0.25">
      <c r="A149" s="586" t="s">
        <v>2421</v>
      </c>
      <c r="B149" s="673" t="s">
        <v>2422</v>
      </c>
      <c r="C149" s="673" t="s">
        <v>1068</v>
      </c>
      <c r="D149" s="628">
        <v>1</v>
      </c>
      <c r="E149" s="628">
        <v>1</v>
      </c>
      <c r="F149" s="628">
        <v>1</v>
      </c>
      <c r="G149" s="628">
        <v>1</v>
      </c>
      <c r="H149" s="628">
        <v>1</v>
      </c>
      <c r="I149" s="628">
        <v>1</v>
      </c>
      <c r="J149" s="628">
        <v>1</v>
      </c>
      <c r="K149" s="628">
        <v>1</v>
      </c>
      <c r="L149" s="628"/>
      <c r="M149" s="628"/>
      <c r="N149" s="628"/>
      <c r="O149" s="588">
        <f t="shared" ref="O149:Q152" si="312">+IFERROR(IF((H149+L149)/D149&gt;=100%,100%,(H149+L149)/D149),0)</f>
        <v>1</v>
      </c>
      <c r="P149" s="588">
        <f t="shared" si="312"/>
        <v>1</v>
      </c>
      <c r="Q149" s="588">
        <f t="shared" si="312"/>
        <v>1</v>
      </c>
      <c r="R149" s="588">
        <f t="shared" ref="R149:R152" si="313">+IFERROR(IF(K149/G149&gt;=100%,100%,K149/G149),0)</f>
        <v>1</v>
      </c>
      <c r="S149" s="674" t="s">
        <v>2423</v>
      </c>
      <c r="T149" s="590">
        <v>45291</v>
      </c>
      <c r="U149" s="674" t="s">
        <v>2105</v>
      </c>
      <c r="V149" s="674"/>
      <c r="W149" s="674" t="s">
        <v>2106</v>
      </c>
      <c r="X149" s="674" t="s">
        <v>2424</v>
      </c>
      <c r="Y149" s="628">
        <f t="shared" ref="Y149:Y152" si="314">SUM(D149:G149)</f>
        <v>4</v>
      </c>
      <c r="Z149" s="628">
        <f t="shared" ref="Z149:Z152" si="315">SUM(H149:N149)</f>
        <v>4</v>
      </c>
      <c r="AA149" s="628">
        <f t="shared" ref="AA149:AA152" si="316">+IFERROR(IF(Z149/Y149&gt;=100%,100%,Z149/Y149),0)</f>
        <v>1</v>
      </c>
      <c r="AB149" s="630">
        <v>0.25</v>
      </c>
      <c r="AC149" s="630">
        <v>0.25</v>
      </c>
      <c r="AD149" s="630">
        <v>0.25</v>
      </c>
      <c r="AE149" s="630">
        <v>0.25</v>
      </c>
      <c r="AF149" s="630">
        <v>0.25</v>
      </c>
      <c r="AG149" s="631">
        <v>980486332</v>
      </c>
      <c r="AH149" s="631"/>
      <c r="AI149" s="631"/>
      <c r="AJ149" s="631">
        <v>906277079</v>
      </c>
      <c r="AK149" s="631">
        <v>851318195</v>
      </c>
      <c r="AL149" s="630">
        <f t="shared" si="293"/>
        <v>0.86826115491429412</v>
      </c>
      <c r="AM149" s="632"/>
      <c r="AN149" s="632"/>
      <c r="AO149" s="632">
        <v>899777079</v>
      </c>
      <c r="AP149" s="632">
        <v>832993395</v>
      </c>
      <c r="AQ149" s="630">
        <f t="shared" si="294"/>
        <v>0.84957165420231473</v>
      </c>
      <c r="AR149" s="596">
        <f t="shared" ref="AR149:AR152" si="317">+AK149-AP149</f>
        <v>18324800</v>
      </c>
      <c r="AS149" s="631"/>
      <c r="AT149" s="631"/>
      <c r="AU149" s="631"/>
      <c r="AV149" s="631"/>
      <c r="AW149" s="631">
        <f t="shared" si="295"/>
        <v>6500000</v>
      </c>
      <c r="AX149" s="631">
        <v>6500000</v>
      </c>
      <c r="AY149" s="633">
        <f t="shared" si="292"/>
        <v>1</v>
      </c>
      <c r="AZ149" s="631"/>
      <c r="BA149" s="631">
        <f t="shared" si="284"/>
        <v>1757595274</v>
      </c>
      <c r="BB149" s="630" t="e">
        <f t="shared" si="296"/>
        <v>#DIV/0!</v>
      </c>
      <c r="BC149" s="631">
        <f t="shared" si="285"/>
        <v>1739270474</v>
      </c>
      <c r="BD149" s="630" t="e">
        <f t="shared" si="297"/>
        <v>#DIV/0!</v>
      </c>
      <c r="BE149" s="634"/>
      <c r="BF149" s="599"/>
      <c r="BG149" s="600"/>
      <c r="BH149" s="601"/>
      <c r="BI149" s="544"/>
    </row>
    <row r="150" spans="1:61" ht="50.1" customHeight="1" x14ac:dyDescent="0.25">
      <c r="A150" s="586" t="s">
        <v>2425</v>
      </c>
      <c r="B150" s="673" t="s">
        <v>2115</v>
      </c>
      <c r="C150" s="587" t="s">
        <v>2098</v>
      </c>
      <c r="D150" s="673">
        <v>5</v>
      </c>
      <c r="E150" s="673">
        <v>5</v>
      </c>
      <c r="F150" s="673">
        <v>5</v>
      </c>
      <c r="G150" s="673">
        <v>5</v>
      </c>
      <c r="H150" s="673">
        <v>5</v>
      </c>
      <c r="I150" s="673">
        <v>5</v>
      </c>
      <c r="J150" s="673">
        <v>6</v>
      </c>
      <c r="K150" s="673">
        <v>5</v>
      </c>
      <c r="L150" s="673"/>
      <c r="M150" s="673"/>
      <c r="N150" s="673"/>
      <c r="O150" s="588">
        <f t="shared" si="312"/>
        <v>1</v>
      </c>
      <c r="P150" s="588">
        <f t="shared" si="312"/>
        <v>1</v>
      </c>
      <c r="Q150" s="588">
        <f t="shared" si="312"/>
        <v>1</v>
      </c>
      <c r="R150" s="588">
        <f t="shared" si="313"/>
        <v>1</v>
      </c>
      <c r="S150" s="674" t="s">
        <v>2426</v>
      </c>
      <c r="T150" s="590">
        <v>45291</v>
      </c>
      <c r="U150" s="674" t="s">
        <v>2100</v>
      </c>
      <c r="V150" s="674" t="s">
        <v>2101</v>
      </c>
      <c r="W150" s="674"/>
      <c r="X150" s="674"/>
      <c r="Y150" s="673">
        <f t="shared" si="314"/>
        <v>20</v>
      </c>
      <c r="Z150" s="673">
        <f t="shared" si="315"/>
        <v>21</v>
      </c>
      <c r="AA150" s="628">
        <f t="shared" si="316"/>
        <v>1</v>
      </c>
      <c r="AB150" s="630">
        <v>0.25</v>
      </c>
      <c r="AC150" s="630">
        <v>0.25</v>
      </c>
      <c r="AD150" s="630">
        <v>0.25</v>
      </c>
      <c r="AE150" s="630">
        <v>0.25</v>
      </c>
      <c r="AF150" s="630">
        <v>0.25</v>
      </c>
      <c r="AG150" s="631"/>
      <c r="AH150" s="631"/>
      <c r="AI150" s="631"/>
      <c r="AJ150" s="631"/>
      <c r="AK150" s="631"/>
      <c r="AL150" s="630" t="e">
        <f t="shared" si="293"/>
        <v>#DIV/0!</v>
      </c>
      <c r="AM150" s="632"/>
      <c r="AN150" s="632"/>
      <c r="AO150" s="632"/>
      <c r="AP150" s="632"/>
      <c r="AQ150" s="630" t="e">
        <f t="shared" si="294"/>
        <v>#DIV/0!</v>
      </c>
      <c r="AR150" s="596">
        <f t="shared" si="317"/>
        <v>0</v>
      </c>
      <c r="AS150" s="631"/>
      <c r="AT150" s="631"/>
      <c r="AU150" s="631"/>
      <c r="AV150" s="631"/>
      <c r="AW150" s="631">
        <f t="shared" si="295"/>
        <v>0</v>
      </c>
      <c r="AX150" s="631"/>
      <c r="AY150" s="633" t="e">
        <f t="shared" si="292"/>
        <v>#DIV/0!</v>
      </c>
      <c r="AZ150" s="631"/>
      <c r="BA150" s="631">
        <f t="shared" si="284"/>
        <v>0</v>
      </c>
      <c r="BB150" s="630" t="e">
        <f t="shared" si="296"/>
        <v>#DIV/0!</v>
      </c>
      <c r="BC150" s="631">
        <f t="shared" si="285"/>
        <v>0</v>
      </c>
      <c r="BD150" s="630" t="e">
        <f t="shared" si="297"/>
        <v>#DIV/0!</v>
      </c>
      <c r="BE150" s="634"/>
      <c r="BF150" s="599"/>
      <c r="BG150" s="600"/>
      <c r="BH150" s="601"/>
      <c r="BI150" s="544"/>
    </row>
    <row r="151" spans="1:61" ht="50.1" customHeight="1" x14ac:dyDescent="0.25">
      <c r="A151" s="586" t="s">
        <v>2427</v>
      </c>
      <c r="B151" s="673" t="s">
        <v>2428</v>
      </c>
      <c r="C151" s="587" t="s">
        <v>2098</v>
      </c>
      <c r="D151" s="673">
        <v>2</v>
      </c>
      <c r="E151" s="673">
        <v>3</v>
      </c>
      <c r="F151" s="673">
        <v>3</v>
      </c>
      <c r="G151" s="673">
        <v>3</v>
      </c>
      <c r="H151" s="673">
        <v>2</v>
      </c>
      <c r="I151" s="673">
        <v>3</v>
      </c>
      <c r="J151" s="673">
        <v>5</v>
      </c>
      <c r="K151" s="673">
        <v>3</v>
      </c>
      <c r="L151" s="673"/>
      <c r="M151" s="673"/>
      <c r="N151" s="673"/>
      <c r="O151" s="588">
        <f t="shared" si="312"/>
        <v>1</v>
      </c>
      <c r="P151" s="588">
        <f t="shared" si="312"/>
        <v>1</v>
      </c>
      <c r="Q151" s="588">
        <f t="shared" si="312"/>
        <v>1</v>
      </c>
      <c r="R151" s="588">
        <f t="shared" si="313"/>
        <v>1</v>
      </c>
      <c r="S151" s="674" t="s">
        <v>2429</v>
      </c>
      <c r="T151" s="590">
        <v>45291</v>
      </c>
      <c r="U151" s="674" t="s">
        <v>2100</v>
      </c>
      <c r="V151" s="674" t="s">
        <v>2101</v>
      </c>
      <c r="W151" s="674"/>
      <c r="X151" s="674"/>
      <c r="Y151" s="673">
        <f t="shared" si="314"/>
        <v>11</v>
      </c>
      <c r="Z151" s="673">
        <f t="shared" si="315"/>
        <v>13</v>
      </c>
      <c r="AA151" s="628">
        <f t="shared" si="316"/>
        <v>1</v>
      </c>
      <c r="AB151" s="630">
        <v>0.25</v>
      </c>
      <c r="AC151" s="630">
        <v>0.25</v>
      </c>
      <c r="AD151" s="630">
        <v>0.25</v>
      </c>
      <c r="AE151" s="630">
        <v>0.25</v>
      </c>
      <c r="AF151" s="630">
        <v>0.25</v>
      </c>
      <c r="AG151" s="631"/>
      <c r="AH151" s="631"/>
      <c r="AI151" s="631"/>
      <c r="AJ151" s="631"/>
      <c r="AK151" s="631"/>
      <c r="AL151" s="630" t="e">
        <f t="shared" si="293"/>
        <v>#DIV/0!</v>
      </c>
      <c r="AM151" s="632"/>
      <c r="AN151" s="632"/>
      <c r="AO151" s="632"/>
      <c r="AP151" s="632"/>
      <c r="AQ151" s="630" t="e">
        <f t="shared" si="294"/>
        <v>#DIV/0!</v>
      </c>
      <c r="AR151" s="596">
        <f t="shared" si="317"/>
        <v>0</v>
      </c>
      <c r="AS151" s="631"/>
      <c r="AT151" s="631"/>
      <c r="AU151" s="631"/>
      <c r="AV151" s="631"/>
      <c r="AW151" s="631">
        <f t="shared" si="295"/>
        <v>0</v>
      </c>
      <c r="AX151" s="631"/>
      <c r="AY151" s="633" t="e">
        <f t="shared" si="292"/>
        <v>#DIV/0!</v>
      </c>
      <c r="AZ151" s="631"/>
      <c r="BA151" s="631">
        <f t="shared" si="284"/>
        <v>0</v>
      </c>
      <c r="BB151" s="630" t="e">
        <f t="shared" si="296"/>
        <v>#DIV/0!</v>
      </c>
      <c r="BC151" s="631">
        <f t="shared" si="285"/>
        <v>0</v>
      </c>
      <c r="BD151" s="630" t="e">
        <f t="shared" si="297"/>
        <v>#DIV/0!</v>
      </c>
      <c r="BE151" s="634"/>
      <c r="BF151" s="599"/>
      <c r="BG151" s="600"/>
      <c r="BH151" s="601"/>
      <c r="BI151" s="544"/>
    </row>
    <row r="152" spans="1:61" ht="50.1" customHeight="1" x14ac:dyDescent="0.25">
      <c r="A152" s="602" t="s">
        <v>2430</v>
      </c>
      <c r="B152" s="673" t="s">
        <v>2115</v>
      </c>
      <c r="C152" s="587" t="s">
        <v>2098</v>
      </c>
      <c r="D152" s="673">
        <v>1</v>
      </c>
      <c r="E152" s="673">
        <v>2</v>
      </c>
      <c r="F152" s="673">
        <v>2</v>
      </c>
      <c r="G152" s="673">
        <v>3</v>
      </c>
      <c r="H152" s="673">
        <v>1</v>
      </c>
      <c r="I152" s="673">
        <v>2</v>
      </c>
      <c r="J152" s="673">
        <v>2</v>
      </c>
      <c r="K152" s="673">
        <v>3</v>
      </c>
      <c r="L152" s="673"/>
      <c r="M152" s="673"/>
      <c r="N152" s="673"/>
      <c r="O152" s="588">
        <f t="shared" si="312"/>
        <v>1</v>
      </c>
      <c r="P152" s="588">
        <f t="shared" si="312"/>
        <v>1</v>
      </c>
      <c r="Q152" s="588">
        <f t="shared" si="312"/>
        <v>1</v>
      </c>
      <c r="R152" s="588">
        <f t="shared" si="313"/>
        <v>1</v>
      </c>
      <c r="S152" s="674" t="s">
        <v>2431</v>
      </c>
      <c r="T152" s="590">
        <v>45291</v>
      </c>
      <c r="U152" s="674" t="s">
        <v>2100</v>
      </c>
      <c r="V152" s="674" t="s">
        <v>2101</v>
      </c>
      <c r="W152" s="674"/>
      <c r="X152" s="674"/>
      <c r="Y152" s="673">
        <f t="shared" si="314"/>
        <v>8</v>
      </c>
      <c r="Z152" s="673">
        <f t="shared" si="315"/>
        <v>8</v>
      </c>
      <c r="AA152" s="628">
        <f t="shared" si="316"/>
        <v>1</v>
      </c>
      <c r="AB152" s="630">
        <v>0.25</v>
      </c>
      <c r="AC152" s="630">
        <v>0.25</v>
      </c>
      <c r="AD152" s="630">
        <v>0.25</v>
      </c>
      <c r="AE152" s="630">
        <v>0.25</v>
      </c>
      <c r="AF152" s="630">
        <v>0.25</v>
      </c>
      <c r="AG152" s="631"/>
      <c r="AH152" s="631"/>
      <c r="AI152" s="631"/>
      <c r="AJ152" s="631"/>
      <c r="AK152" s="631"/>
      <c r="AL152" s="630" t="e">
        <f t="shared" si="293"/>
        <v>#DIV/0!</v>
      </c>
      <c r="AM152" s="632"/>
      <c r="AN152" s="632"/>
      <c r="AO152" s="632"/>
      <c r="AP152" s="632"/>
      <c r="AQ152" s="630" t="e">
        <f t="shared" si="294"/>
        <v>#DIV/0!</v>
      </c>
      <c r="AR152" s="596">
        <f t="shared" si="317"/>
        <v>0</v>
      </c>
      <c r="AS152" s="631"/>
      <c r="AT152" s="631"/>
      <c r="AU152" s="631"/>
      <c r="AV152" s="631"/>
      <c r="AW152" s="631">
        <f t="shared" si="295"/>
        <v>0</v>
      </c>
      <c r="AX152" s="631"/>
      <c r="AY152" s="633" t="e">
        <f t="shared" si="292"/>
        <v>#DIV/0!</v>
      </c>
      <c r="AZ152" s="631"/>
      <c r="BA152" s="631">
        <f t="shared" si="284"/>
        <v>0</v>
      </c>
      <c r="BB152" s="630" t="e">
        <f t="shared" si="296"/>
        <v>#DIV/0!</v>
      </c>
      <c r="BC152" s="631">
        <f t="shared" si="285"/>
        <v>0</v>
      </c>
      <c r="BD152" s="630" t="e">
        <f t="shared" si="297"/>
        <v>#DIV/0!</v>
      </c>
      <c r="BE152" s="634"/>
      <c r="BF152" s="599"/>
      <c r="BG152" s="600"/>
      <c r="BH152" s="601"/>
      <c r="BI152" s="544"/>
    </row>
    <row r="153" spans="1:61" ht="102" x14ac:dyDescent="0.25">
      <c r="A153" s="572" t="s">
        <v>2432</v>
      </c>
      <c r="B153" s="573" t="s">
        <v>2119</v>
      </c>
      <c r="C153" s="573" t="s">
        <v>2119</v>
      </c>
      <c r="D153" s="574"/>
      <c r="E153" s="574"/>
      <c r="F153" s="574"/>
      <c r="G153" s="574"/>
      <c r="H153" s="574"/>
      <c r="I153" s="574"/>
      <c r="J153" s="574"/>
      <c r="K153" s="574"/>
      <c r="L153" s="574"/>
      <c r="M153" s="574"/>
      <c r="N153" s="574"/>
      <c r="O153" s="575">
        <f>+SUMPRODUCT(O154:O161,AC154:AC161)</f>
        <v>0.7681</v>
      </c>
      <c r="P153" s="575">
        <f t="shared" ref="P153:R153" si="318">+SUMPRODUCT(P154:P161,AD154:AD161)</f>
        <v>0.82375999999999994</v>
      </c>
      <c r="Q153" s="575">
        <f t="shared" si="318"/>
        <v>0.41759999999999997</v>
      </c>
      <c r="R153" s="575">
        <f t="shared" si="318"/>
        <v>0.72710000000000008</v>
      </c>
      <c r="S153" s="576"/>
      <c r="T153" s="576"/>
      <c r="U153" s="576"/>
      <c r="V153" s="576"/>
      <c r="W153" s="576"/>
      <c r="X153" s="576"/>
      <c r="Y153" s="574">
        <v>1</v>
      </c>
      <c r="Z153" s="574"/>
      <c r="AA153" s="575">
        <f>+SUMPRODUCT(AA154:AA161,AB154:AB161)</f>
        <v>0.68413999999999997</v>
      </c>
      <c r="AB153" s="575">
        <v>0.25</v>
      </c>
      <c r="AC153" s="575">
        <v>0.25</v>
      </c>
      <c r="AD153" s="575">
        <v>0.25</v>
      </c>
      <c r="AE153" s="575">
        <v>0.25</v>
      </c>
      <c r="AF153" s="575">
        <v>0.25</v>
      </c>
      <c r="AG153" s="578">
        <f>SUM(AG154:AG161)</f>
        <v>360000000</v>
      </c>
      <c r="AH153" s="578">
        <v>107187728</v>
      </c>
      <c r="AI153" s="578">
        <v>135723443</v>
      </c>
      <c r="AJ153" s="578">
        <f t="shared" ref="AJ153:AK153" si="319">SUM(AJ154:AJ161)</f>
        <v>120999000</v>
      </c>
      <c r="AK153" s="578">
        <f t="shared" si="319"/>
        <v>154759000</v>
      </c>
      <c r="AL153" s="574">
        <f t="shared" si="293"/>
        <v>0.42988611111111114</v>
      </c>
      <c r="AM153" s="579">
        <v>107187728</v>
      </c>
      <c r="AN153" s="578">
        <v>135723443</v>
      </c>
      <c r="AO153" s="579">
        <f t="shared" ref="AO153:AR153" si="320">SUM(AO154:AO161)</f>
        <v>120999000</v>
      </c>
      <c r="AP153" s="579">
        <f t="shared" si="320"/>
        <v>154759000</v>
      </c>
      <c r="AQ153" s="574">
        <f t="shared" si="294"/>
        <v>0.42988611111111114</v>
      </c>
      <c r="AR153" s="580">
        <f t="shared" si="320"/>
        <v>0</v>
      </c>
      <c r="AS153" s="664">
        <v>0</v>
      </c>
      <c r="AT153" s="664">
        <v>0</v>
      </c>
      <c r="AU153" s="664"/>
      <c r="AV153" s="664"/>
      <c r="AW153" s="664">
        <f t="shared" ref="AW153:AX153" si="321">SUM(AW154:AW161)</f>
        <v>0</v>
      </c>
      <c r="AX153" s="664">
        <f t="shared" si="321"/>
        <v>0</v>
      </c>
      <c r="AY153" s="575" t="e">
        <f t="shared" si="292"/>
        <v>#DIV/0!</v>
      </c>
      <c r="AZ153" s="576">
        <v>794000000</v>
      </c>
      <c r="BA153" s="578">
        <f t="shared" si="284"/>
        <v>518669171</v>
      </c>
      <c r="BB153" s="575">
        <f t="shared" si="296"/>
        <v>0.65323573173803529</v>
      </c>
      <c r="BC153" s="578">
        <f t="shared" si="285"/>
        <v>518669171</v>
      </c>
      <c r="BD153" s="575">
        <f t="shared" si="297"/>
        <v>0.65323573173803529</v>
      </c>
      <c r="BE153" s="582"/>
      <c r="BF153" s="583" t="s">
        <v>1738</v>
      </c>
      <c r="BG153" s="584"/>
      <c r="BH153" s="585"/>
      <c r="BI153" s="544"/>
    </row>
    <row r="154" spans="1:61" ht="50.1" customHeight="1" x14ac:dyDescent="0.25">
      <c r="A154" s="586" t="s">
        <v>2433</v>
      </c>
      <c r="B154" s="673" t="s">
        <v>2411</v>
      </c>
      <c r="C154" s="673" t="s">
        <v>1068</v>
      </c>
      <c r="D154" s="628">
        <v>1</v>
      </c>
      <c r="E154" s="628">
        <v>1</v>
      </c>
      <c r="F154" s="628">
        <v>1</v>
      </c>
      <c r="G154" s="628">
        <v>1</v>
      </c>
      <c r="H154" s="628">
        <v>0.5</v>
      </c>
      <c r="I154" s="628">
        <v>1</v>
      </c>
      <c r="J154" s="628">
        <v>0.5</v>
      </c>
      <c r="K154" s="628">
        <v>1</v>
      </c>
      <c r="L154" s="628"/>
      <c r="M154" s="628"/>
      <c r="N154" s="628"/>
      <c r="O154" s="588">
        <f t="shared" ref="O154:Q164" si="322">+IFERROR(IF((H154+L154)/D154&gt;=100%,100%,(H154+L154)/D154),0)</f>
        <v>0.5</v>
      </c>
      <c r="P154" s="588">
        <f t="shared" si="322"/>
        <v>1</v>
      </c>
      <c r="Q154" s="588">
        <f>+IFERROR(IF((J154+N154)/F154&gt;=100%,100%,(J154+N154)/F154),0)</f>
        <v>0.5</v>
      </c>
      <c r="R154" s="588">
        <f t="shared" ref="R154:R164" si="323">+IFERROR(IF(K154/G154&gt;=100%,100%,K154/G154),0)</f>
        <v>1</v>
      </c>
      <c r="S154" s="674" t="s">
        <v>2434</v>
      </c>
      <c r="T154" s="590">
        <v>45291</v>
      </c>
      <c r="U154" s="674" t="s">
        <v>2105</v>
      </c>
      <c r="V154" s="674"/>
      <c r="W154" s="674" t="s">
        <v>2106</v>
      </c>
      <c r="X154" s="674" t="s">
        <v>2435</v>
      </c>
      <c r="Y154" s="628">
        <f t="shared" ref="Y154:Y161" si="324">SUM(D154:G154)</f>
        <v>4</v>
      </c>
      <c r="Z154" s="628">
        <f t="shared" ref="Z154:Z161" si="325">SUM(H154:N154)</f>
        <v>3</v>
      </c>
      <c r="AA154" s="628">
        <f t="shared" ref="AA154:AA161" si="326">+IFERROR(IF(Z154/Y154&gt;=100%,100%,Z154/Y154),0)</f>
        <v>0.75</v>
      </c>
      <c r="AB154" s="630">
        <v>0.13</v>
      </c>
      <c r="AC154" s="630">
        <v>0.13</v>
      </c>
      <c r="AD154" s="630">
        <v>0.13</v>
      </c>
      <c r="AE154" s="630">
        <v>0.13</v>
      </c>
      <c r="AF154" s="630">
        <v>0.13</v>
      </c>
      <c r="AG154" s="631">
        <v>360000000</v>
      </c>
      <c r="AH154" s="631"/>
      <c r="AI154" s="631"/>
      <c r="AJ154" s="631">
        <v>120999000</v>
      </c>
      <c r="AK154" s="631">
        <v>154759000</v>
      </c>
      <c r="AL154" s="630">
        <f t="shared" si="293"/>
        <v>0.42988611111111114</v>
      </c>
      <c r="AM154" s="632"/>
      <c r="AN154" s="632"/>
      <c r="AO154" s="632">
        <v>120999000</v>
      </c>
      <c r="AP154" s="632">
        <v>154759000</v>
      </c>
      <c r="AQ154" s="630">
        <f t="shared" si="294"/>
        <v>0.42988611111111114</v>
      </c>
      <c r="AR154" s="631">
        <f t="shared" ref="AR154:AR164" si="327">+AK154-AP154</f>
        <v>0</v>
      </c>
      <c r="AS154" s="631"/>
      <c r="AT154" s="631"/>
      <c r="AU154" s="631"/>
      <c r="AV154" s="631"/>
      <c r="AW154" s="631">
        <f t="shared" si="295"/>
        <v>0</v>
      </c>
      <c r="AX154" s="631"/>
      <c r="AY154" s="633" t="e">
        <f t="shared" si="292"/>
        <v>#DIV/0!</v>
      </c>
      <c r="AZ154" s="631"/>
      <c r="BA154" s="631">
        <f t="shared" si="284"/>
        <v>275758000</v>
      </c>
      <c r="BB154" s="630" t="e">
        <f t="shared" si="296"/>
        <v>#DIV/0!</v>
      </c>
      <c r="BC154" s="631">
        <f t="shared" si="285"/>
        <v>275758000</v>
      </c>
      <c r="BD154" s="630" t="e">
        <f t="shared" si="297"/>
        <v>#DIV/0!</v>
      </c>
      <c r="BE154" s="634"/>
      <c r="BF154" s="599"/>
      <c r="BG154" s="600"/>
      <c r="BH154" s="601"/>
      <c r="BI154" s="544"/>
    </row>
    <row r="155" spans="1:61" ht="50.1" customHeight="1" x14ac:dyDescent="0.25">
      <c r="A155" s="586" t="s">
        <v>2436</v>
      </c>
      <c r="B155" s="673" t="s">
        <v>2411</v>
      </c>
      <c r="C155" s="673" t="s">
        <v>1068</v>
      </c>
      <c r="D155" s="628">
        <v>1</v>
      </c>
      <c r="E155" s="628">
        <v>1</v>
      </c>
      <c r="F155" s="628">
        <v>1</v>
      </c>
      <c r="G155" s="628">
        <v>1</v>
      </c>
      <c r="H155" s="628">
        <v>0.9</v>
      </c>
      <c r="I155" s="628">
        <v>0.81200000000000006</v>
      </c>
      <c r="J155" s="628">
        <v>0.4</v>
      </c>
      <c r="K155" s="628">
        <v>0.82</v>
      </c>
      <c r="L155" s="628"/>
      <c r="M155" s="628"/>
      <c r="N155" s="628"/>
      <c r="O155" s="588">
        <f t="shared" si="322"/>
        <v>0.9</v>
      </c>
      <c r="P155" s="588">
        <f t="shared" si="322"/>
        <v>0.81200000000000006</v>
      </c>
      <c r="Q155" s="588">
        <f t="shared" si="322"/>
        <v>0.4</v>
      </c>
      <c r="R155" s="588">
        <f t="shared" si="323"/>
        <v>0.82</v>
      </c>
      <c r="S155" s="674" t="s">
        <v>2437</v>
      </c>
      <c r="T155" s="590">
        <v>45291</v>
      </c>
      <c r="U155" s="674" t="s">
        <v>2100</v>
      </c>
      <c r="V155" s="674" t="s">
        <v>2101</v>
      </c>
      <c r="W155" s="674"/>
      <c r="X155" s="674"/>
      <c r="Y155" s="628">
        <f t="shared" si="324"/>
        <v>4</v>
      </c>
      <c r="Z155" s="628">
        <f t="shared" si="325"/>
        <v>2.9319999999999999</v>
      </c>
      <c r="AA155" s="628">
        <f t="shared" si="326"/>
        <v>0.73299999999999998</v>
      </c>
      <c r="AB155" s="630">
        <v>0.13</v>
      </c>
      <c r="AC155" s="630">
        <v>0.13</v>
      </c>
      <c r="AD155" s="630">
        <v>0.13</v>
      </c>
      <c r="AE155" s="630">
        <v>0.13</v>
      </c>
      <c r="AF155" s="630">
        <v>0.13</v>
      </c>
      <c r="AG155" s="631"/>
      <c r="AH155" s="631"/>
      <c r="AI155" s="631"/>
      <c r="AJ155" s="631"/>
      <c r="AK155" s="631"/>
      <c r="AL155" s="630" t="e">
        <f t="shared" si="293"/>
        <v>#DIV/0!</v>
      </c>
      <c r="AM155" s="632"/>
      <c r="AN155" s="632"/>
      <c r="AO155" s="632"/>
      <c r="AP155" s="632"/>
      <c r="AQ155" s="630" t="e">
        <f t="shared" si="294"/>
        <v>#DIV/0!</v>
      </c>
      <c r="AR155" s="631">
        <f t="shared" si="327"/>
        <v>0</v>
      </c>
      <c r="AS155" s="631"/>
      <c r="AT155" s="631"/>
      <c r="AU155" s="631"/>
      <c r="AV155" s="631"/>
      <c r="AW155" s="631">
        <f t="shared" si="295"/>
        <v>0</v>
      </c>
      <c r="AX155" s="631"/>
      <c r="AY155" s="633" t="e">
        <f t="shared" si="292"/>
        <v>#DIV/0!</v>
      </c>
      <c r="AZ155" s="631"/>
      <c r="BA155" s="631">
        <f t="shared" si="284"/>
        <v>0</v>
      </c>
      <c r="BB155" s="630" t="e">
        <f t="shared" si="296"/>
        <v>#DIV/0!</v>
      </c>
      <c r="BC155" s="631">
        <f t="shared" si="285"/>
        <v>0</v>
      </c>
      <c r="BD155" s="630" t="e">
        <f t="shared" si="297"/>
        <v>#DIV/0!</v>
      </c>
      <c r="BE155" s="634"/>
      <c r="BF155" s="599"/>
      <c r="BG155" s="600"/>
      <c r="BH155" s="601"/>
      <c r="BI155" s="544"/>
    </row>
    <row r="156" spans="1:61" ht="50.1" customHeight="1" x14ac:dyDescent="0.25">
      <c r="A156" s="586" t="s">
        <v>2438</v>
      </c>
      <c r="B156" s="673" t="s">
        <v>2411</v>
      </c>
      <c r="C156" s="673" t="s">
        <v>1068</v>
      </c>
      <c r="D156" s="628">
        <v>1</v>
      </c>
      <c r="E156" s="628">
        <v>1</v>
      </c>
      <c r="F156" s="628">
        <v>1</v>
      </c>
      <c r="G156" s="628">
        <v>1</v>
      </c>
      <c r="H156" s="628">
        <v>1</v>
      </c>
      <c r="I156" s="628">
        <v>1</v>
      </c>
      <c r="J156" s="628">
        <v>0.5</v>
      </c>
      <c r="K156" s="628">
        <v>1</v>
      </c>
      <c r="L156" s="628"/>
      <c r="M156" s="628"/>
      <c r="N156" s="628"/>
      <c r="O156" s="588">
        <f t="shared" si="322"/>
        <v>1</v>
      </c>
      <c r="P156" s="588">
        <f t="shared" si="322"/>
        <v>1</v>
      </c>
      <c r="Q156" s="588">
        <f t="shared" si="322"/>
        <v>0.5</v>
      </c>
      <c r="R156" s="588">
        <f t="shared" si="323"/>
        <v>1</v>
      </c>
      <c r="S156" s="674" t="s">
        <v>2439</v>
      </c>
      <c r="T156" s="590">
        <v>45291</v>
      </c>
      <c r="U156" s="674" t="s">
        <v>2100</v>
      </c>
      <c r="V156" s="674" t="s">
        <v>2101</v>
      </c>
      <c r="W156" s="674"/>
      <c r="X156" s="674"/>
      <c r="Y156" s="628">
        <f t="shared" si="324"/>
        <v>4</v>
      </c>
      <c r="Z156" s="628">
        <f t="shared" si="325"/>
        <v>3.5</v>
      </c>
      <c r="AA156" s="628">
        <f t="shared" si="326"/>
        <v>0.875</v>
      </c>
      <c r="AB156" s="630">
        <v>0.13</v>
      </c>
      <c r="AC156" s="630">
        <v>0.13</v>
      </c>
      <c r="AD156" s="630">
        <v>0.13</v>
      </c>
      <c r="AE156" s="630">
        <v>0.13</v>
      </c>
      <c r="AF156" s="630">
        <v>0.13</v>
      </c>
      <c r="AG156" s="631"/>
      <c r="AH156" s="631"/>
      <c r="AI156" s="631"/>
      <c r="AJ156" s="631"/>
      <c r="AK156" s="631"/>
      <c r="AL156" s="630" t="e">
        <f t="shared" si="293"/>
        <v>#DIV/0!</v>
      </c>
      <c r="AM156" s="632"/>
      <c r="AN156" s="632"/>
      <c r="AO156" s="632"/>
      <c r="AP156" s="632"/>
      <c r="AQ156" s="630" t="e">
        <f t="shared" si="294"/>
        <v>#DIV/0!</v>
      </c>
      <c r="AR156" s="631">
        <f t="shared" si="327"/>
        <v>0</v>
      </c>
      <c r="AS156" s="631"/>
      <c r="AT156" s="631"/>
      <c r="AU156" s="631"/>
      <c r="AV156" s="631"/>
      <c r="AW156" s="631">
        <f t="shared" si="295"/>
        <v>0</v>
      </c>
      <c r="AX156" s="631"/>
      <c r="AY156" s="633" t="e">
        <f t="shared" si="292"/>
        <v>#DIV/0!</v>
      </c>
      <c r="AZ156" s="631"/>
      <c r="BA156" s="631">
        <f t="shared" si="284"/>
        <v>0</v>
      </c>
      <c r="BB156" s="630" t="e">
        <f t="shared" si="296"/>
        <v>#DIV/0!</v>
      </c>
      <c r="BC156" s="631">
        <f t="shared" si="285"/>
        <v>0</v>
      </c>
      <c r="BD156" s="630" t="e">
        <f t="shared" si="297"/>
        <v>#DIV/0!</v>
      </c>
      <c r="BE156" s="634"/>
      <c r="BF156" s="599"/>
      <c r="BG156" s="600"/>
      <c r="BH156" s="601"/>
      <c r="BI156" s="544"/>
    </row>
    <row r="157" spans="1:61" ht="50.1" customHeight="1" x14ac:dyDescent="0.25">
      <c r="A157" s="586" t="s">
        <v>2440</v>
      </c>
      <c r="B157" s="673" t="s">
        <v>2411</v>
      </c>
      <c r="C157" s="673" t="s">
        <v>1068</v>
      </c>
      <c r="D157" s="628">
        <v>1</v>
      </c>
      <c r="E157" s="628">
        <v>1</v>
      </c>
      <c r="F157" s="628">
        <v>1</v>
      </c>
      <c r="G157" s="628">
        <v>1</v>
      </c>
      <c r="H157" s="628">
        <v>0.85</v>
      </c>
      <c r="I157" s="628">
        <v>0.7</v>
      </c>
      <c r="J157" s="628">
        <v>0.4</v>
      </c>
      <c r="K157" s="628">
        <v>0.53</v>
      </c>
      <c r="L157" s="628"/>
      <c r="M157" s="628"/>
      <c r="N157" s="628"/>
      <c r="O157" s="588">
        <f t="shared" si="322"/>
        <v>0.85</v>
      </c>
      <c r="P157" s="588">
        <f t="shared" si="322"/>
        <v>0.7</v>
      </c>
      <c r="Q157" s="588">
        <f t="shared" si="322"/>
        <v>0.4</v>
      </c>
      <c r="R157" s="588">
        <f t="shared" si="323"/>
        <v>0.53</v>
      </c>
      <c r="S157" s="674" t="s">
        <v>2441</v>
      </c>
      <c r="T157" s="590">
        <v>45291</v>
      </c>
      <c r="U157" s="674" t="s">
        <v>2100</v>
      </c>
      <c r="V157" s="674" t="s">
        <v>2101</v>
      </c>
      <c r="W157" s="674"/>
      <c r="X157" s="674"/>
      <c r="Y157" s="628">
        <f t="shared" si="324"/>
        <v>4</v>
      </c>
      <c r="Z157" s="628">
        <f t="shared" si="325"/>
        <v>2.4799999999999995</v>
      </c>
      <c r="AA157" s="628">
        <f t="shared" si="326"/>
        <v>0.61999999999999988</v>
      </c>
      <c r="AB157" s="630">
        <v>0.13</v>
      </c>
      <c r="AC157" s="630">
        <v>0.13</v>
      </c>
      <c r="AD157" s="630">
        <v>0.13</v>
      </c>
      <c r="AE157" s="630">
        <v>0.13</v>
      </c>
      <c r="AF157" s="630">
        <v>0.13</v>
      </c>
      <c r="AG157" s="631"/>
      <c r="AH157" s="631"/>
      <c r="AI157" s="631"/>
      <c r="AJ157" s="631"/>
      <c r="AK157" s="631"/>
      <c r="AL157" s="630" t="e">
        <f t="shared" si="293"/>
        <v>#DIV/0!</v>
      </c>
      <c r="AM157" s="632"/>
      <c r="AN157" s="632"/>
      <c r="AO157" s="632"/>
      <c r="AP157" s="632"/>
      <c r="AQ157" s="630" t="e">
        <f t="shared" si="294"/>
        <v>#DIV/0!</v>
      </c>
      <c r="AR157" s="631">
        <f t="shared" si="327"/>
        <v>0</v>
      </c>
      <c r="AS157" s="631"/>
      <c r="AT157" s="631"/>
      <c r="AU157" s="631"/>
      <c r="AV157" s="631"/>
      <c r="AW157" s="631">
        <f t="shared" si="295"/>
        <v>0</v>
      </c>
      <c r="AX157" s="631"/>
      <c r="AY157" s="633" t="e">
        <f t="shared" si="292"/>
        <v>#DIV/0!</v>
      </c>
      <c r="AZ157" s="631"/>
      <c r="BA157" s="631">
        <f t="shared" si="284"/>
        <v>0</v>
      </c>
      <c r="BB157" s="630" t="e">
        <f t="shared" si="296"/>
        <v>#DIV/0!</v>
      </c>
      <c r="BC157" s="631">
        <f t="shared" si="285"/>
        <v>0</v>
      </c>
      <c r="BD157" s="630" t="e">
        <f t="shared" si="297"/>
        <v>#DIV/0!</v>
      </c>
      <c r="BE157" s="634"/>
      <c r="BF157" s="599"/>
      <c r="BG157" s="600"/>
      <c r="BH157" s="601"/>
      <c r="BI157" s="544"/>
    </row>
    <row r="158" spans="1:61" ht="50.1" customHeight="1" x14ac:dyDescent="0.25">
      <c r="A158" s="602" t="s">
        <v>2442</v>
      </c>
      <c r="B158" s="673" t="s">
        <v>2411</v>
      </c>
      <c r="C158" s="673" t="s">
        <v>1068</v>
      </c>
      <c r="D158" s="628">
        <v>1</v>
      </c>
      <c r="E158" s="628">
        <v>1</v>
      </c>
      <c r="F158" s="628">
        <v>1</v>
      </c>
      <c r="G158" s="628">
        <v>1</v>
      </c>
      <c r="H158" s="628">
        <v>0.9</v>
      </c>
      <c r="I158" s="628">
        <v>0.78</v>
      </c>
      <c r="J158" s="628">
        <v>0.5</v>
      </c>
      <c r="K158" s="628">
        <v>1</v>
      </c>
      <c r="L158" s="628"/>
      <c r="M158" s="628"/>
      <c r="N158" s="628"/>
      <c r="O158" s="588">
        <f t="shared" si="322"/>
        <v>0.9</v>
      </c>
      <c r="P158" s="588">
        <f t="shared" si="322"/>
        <v>0.78</v>
      </c>
      <c r="Q158" s="588">
        <f t="shared" si="322"/>
        <v>0.5</v>
      </c>
      <c r="R158" s="588">
        <f t="shared" si="323"/>
        <v>1</v>
      </c>
      <c r="S158" s="674" t="s">
        <v>2443</v>
      </c>
      <c r="T158" s="590">
        <v>45291</v>
      </c>
      <c r="U158" s="674" t="s">
        <v>2100</v>
      </c>
      <c r="V158" s="674" t="s">
        <v>2101</v>
      </c>
      <c r="W158" s="674"/>
      <c r="X158" s="674"/>
      <c r="Y158" s="628">
        <f t="shared" si="324"/>
        <v>4</v>
      </c>
      <c r="Z158" s="628">
        <f t="shared" si="325"/>
        <v>3.18</v>
      </c>
      <c r="AA158" s="628">
        <f t="shared" si="326"/>
        <v>0.79500000000000004</v>
      </c>
      <c r="AB158" s="630">
        <v>0.12</v>
      </c>
      <c r="AC158" s="630">
        <v>0.12</v>
      </c>
      <c r="AD158" s="630">
        <v>0.12</v>
      </c>
      <c r="AE158" s="630">
        <v>0.12</v>
      </c>
      <c r="AF158" s="630">
        <v>0.12</v>
      </c>
      <c r="AG158" s="631"/>
      <c r="AH158" s="631"/>
      <c r="AI158" s="631"/>
      <c r="AJ158" s="631"/>
      <c r="AK158" s="631"/>
      <c r="AL158" s="630" t="e">
        <f t="shared" si="293"/>
        <v>#DIV/0!</v>
      </c>
      <c r="AM158" s="632"/>
      <c r="AN158" s="632"/>
      <c r="AO158" s="632"/>
      <c r="AP158" s="632"/>
      <c r="AQ158" s="630" t="e">
        <f t="shared" si="294"/>
        <v>#DIV/0!</v>
      </c>
      <c r="AR158" s="631">
        <f t="shared" si="327"/>
        <v>0</v>
      </c>
      <c r="AS158" s="631"/>
      <c r="AT158" s="631"/>
      <c r="AU158" s="631"/>
      <c r="AV158" s="631"/>
      <c r="AW158" s="631">
        <f t="shared" si="295"/>
        <v>0</v>
      </c>
      <c r="AX158" s="631"/>
      <c r="AY158" s="633" t="e">
        <f t="shared" si="292"/>
        <v>#DIV/0!</v>
      </c>
      <c r="AZ158" s="631"/>
      <c r="BA158" s="631">
        <f t="shared" si="284"/>
        <v>0</v>
      </c>
      <c r="BB158" s="630" t="e">
        <f t="shared" si="296"/>
        <v>#DIV/0!</v>
      </c>
      <c r="BC158" s="631">
        <f t="shared" si="285"/>
        <v>0</v>
      </c>
      <c r="BD158" s="630" t="e">
        <f t="shared" si="297"/>
        <v>#DIV/0!</v>
      </c>
      <c r="BE158" s="634"/>
      <c r="BF158" s="599"/>
      <c r="BG158" s="600"/>
      <c r="BH158" s="601"/>
      <c r="BI158" s="544"/>
    </row>
    <row r="159" spans="1:61" ht="50.1" customHeight="1" x14ac:dyDescent="0.25">
      <c r="A159" s="586" t="s">
        <v>2444</v>
      </c>
      <c r="B159" s="673" t="s">
        <v>2411</v>
      </c>
      <c r="C159" s="673" t="s">
        <v>1068</v>
      </c>
      <c r="D159" s="628">
        <v>1</v>
      </c>
      <c r="E159" s="628">
        <v>1</v>
      </c>
      <c r="F159" s="628">
        <v>1</v>
      </c>
      <c r="G159" s="628">
        <v>1</v>
      </c>
      <c r="H159" s="628">
        <v>0.98</v>
      </c>
      <c r="I159" s="628">
        <v>0.88</v>
      </c>
      <c r="J159" s="628">
        <v>0.43</v>
      </c>
      <c r="K159" s="628">
        <v>0.73</v>
      </c>
      <c r="L159" s="628"/>
      <c r="M159" s="628"/>
      <c r="N159" s="628"/>
      <c r="O159" s="588">
        <f t="shared" si="322"/>
        <v>0.98</v>
      </c>
      <c r="P159" s="588">
        <f t="shared" si="322"/>
        <v>0.88</v>
      </c>
      <c r="Q159" s="588">
        <f t="shared" si="322"/>
        <v>0.43</v>
      </c>
      <c r="R159" s="588">
        <f t="shared" si="323"/>
        <v>0.73</v>
      </c>
      <c r="S159" s="674" t="s">
        <v>2445</v>
      </c>
      <c r="T159" s="590">
        <v>45291</v>
      </c>
      <c r="U159" s="674" t="s">
        <v>2100</v>
      </c>
      <c r="V159" s="674" t="s">
        <v>2101</v>
      </c>
      <c r="W159" s="674"/>
      <c r="X159" s="674"/>
      <c r="Y159" s="628">
        <f t="shared" si="324"/>
        <v>4</v>
      </c>
      <c r="Z159" s="628">
        <f t="shared" si="325"/>
        <v>3.02</v>
      </c>
      <c r="AA159" s="628">
        <f t="shared" si="326"/>
        <v>0.755</v>
      </c>
      <c r="AB159" s="630">
        <v>0.12</v>
      </c>
      <c r="AC159" s="630">
        <v>0.12</v>
      </c>
      <c r="AD159" s="630">
        <v>0.12</v>
      </c>
      <c r="AE159" s="630">
        <v>0.12</v>
      </c>
      <c r="AF159" s="630">
        <v>0.12</v>
      </c>
      <c r="AG159" s="631"/>
      <c r="AH159" s="631"/>
      <c r="AI159" s="631"/>
      <c r="AJ159" s="631"/>
      <c r="AK159" s="631"/>
      <c r="AL159" s="630" t="e">
        <f t="shared" si="293"/>
        <v>#DIV/0!</v>
      </c>
      <c r="AM159" s="632"/>
      <c r="AN159" s="632"/>
      <c r="AO159" s="632"/>
      <c r="AP159" s="632"/>
      <c r="AQ159" s="630" t="e">
        <f t="shared" si="294"/>
        <v>#DIV/0!</v>
      </c>
      <c r="AR159" s="631">
        <f t="shared" si="327"/>
        <v>0</v>
      </c>
      <c r="AS159" s="631"/>
      <c r="AT159" s="631"/>
      <c r="AU159" s="631"/>
      <c r="AV159" s="631"/>
      <c r="AW159" s="631">
        <f t="shared" si="295"/>
        <v>0</v>
      </c>
      <c r="AX159" s="631"/>
      <c r="AY159" s="633" t="e">
        <f t="shared" si="292"/>
        <v>#DIV/0!</v>
      </c>
      <c r="AZ159" s="631"/>
      <c r="BA159" s="631">
        <f t="shared" si="284"/>
        <v>0</v>
      </c>
      <c r="BB159" s="630" t="e">
        <f t="shared" si="296"/>
        <v>#DIV/0!</v>
      </c>
      <c r="BC159" s="631">
        <f t="shared" si="285"/>
        <v>0</v>
      </c>
      <c r="BD159" s="630" t="e">
        <f t="shared" si="297"/>
        <v>#DIV/0!</v>
      </c>
      <c r="BE159" s="634"/>
      <c r="BF159" s="599"/>
      <c r="BG159" s="600"/>
      <c r="BH159" s="601"/>
      <c r="BI159" s="544"/>
    </row>
    <row r="160" spans="1:61" ht="50.1" customHeight="1" x14ac:dyDescent="0.25">
      <c r="A160" s="586" t="s">
        <v>2446</v>
      </c>
      <c r="B160" s="673" t="s">
        <v>2411</v>
      </c>
      <c r="C160" s="673" t="s">
        <v>1068</v>
      </c>
      <c r="D160" s="628">
        <v>1</v>
      </c>
      <c r="E160" s="628">
        <v>1</v>
      </c>
      <c r="F160" s="628">
        <v>1</v>
      </c>
      <c r="G160" s="628">
        <v>1</v>
      </c>
      <c r="H160" s="628">
        <v>0</v>
      </c>
      <c r="I160" s="628">
        <v>0.5</v>
      </c>
      <c r="J160" s="628">
        <v>0.1</v>
      </c>
      <c r="K160" s="628">
        <v>0</v>
      </c>
      <c r="L160" s="628"/>
      <c r="M160" s="628"/>
      <c r="N160" s="628"/>
      <c r="O160" s="588">
        <f t="shared" si="322"/>
        <v>0</v>
      </c>
      <c r="P160" s="588">
        <f t="shared" si="322"/>
        <v>0.5</v>
      </c>
      <c r="Q160" s="588">
        <f t="shared" si="322"/>
        <v>0.1</v>
      </c>
      <c r="R160" s="588">
        <f t="shared" si="323"/>
        <v>0</v>
      </c>
      <c r="S160" s="674" t="s">
        <v>2447</v>
      </c>
      <c r="T160" s="590">
        <v>45291</v>
      </c>
      <c r="U160" s="674" t="s">
        <v>2100</v>
      </c>
      <c r="V160" s="674" t="s">
        <v>2101</v>
      </c>
      <c r="W160" s="674"/>
      <c r="X160" s="674"/>
      <c r="Y160" s="628">
        <f t="shared" si="324"/>
        <v>4</v>
      </c>
      <c r="Z160" s="628">
        <f t="shared" si="325"/>
        <v>0.6</v>
      </c>
      <c r="AA160" s="628">
        <f t="shared" si="326"/>
        <v>0.15</v>
      </c>
      <c r="AB160" s="630">
        <v>0.12</v>
      </c>
      <c r="AC160" s="630">
        <v>0.12</v>
      </c>
      <c r="AD160" s="630">
        <v>0.12</v>
      </c>
      <c r="AE160" s="630">
        <v>0.12</v>
      </c>
      <c r="AF160" s="630">
        <v>0.12</v>
      </c>
      <c r="AG160" s="631"/>
      <c r="AH160" s="631"/>
      <c r="AI160" s="631"/>
      <c r="AJ160" s="631"/>
      <c r="AK160" s="631"/>
      <c r="AL160" s="630" t="e">
        <f t="shared" si="293"/>
        <v>#DIV/0!</v>
      </c>
      <c r="AM160" s="632"/>
      <c r="AN160" s="632"/>
      <c r="AO160" s="632"/>
      <c r="AP160" s="632"/>
      <c r="AQ160" s="630" t="e">
        <f t="shared" si="294"/>
        <v>#DIV/0!</v>
      </c>
      <c r="AR160" s="631">
        <f t="shared" si="327"/>
        <v>0</v>
      </c>
      <c r="AS160" s="631"/>
      <c r="AT160" s="631"/>
      <c r="AU160" s="631"/>
      <c r="AV160" s="631"/>
      <c r="AW160" s="631">
        <f t="shared" si="295"/>
        <v>0</v>
      </c>
      <c r="AX160" s="631"/>
      <c r="AY160" s="633" t="e">
        <f t="shared" si="292"/>
        <v>#DIV/0!</v>
      </c>
      <c r="AZ160" s="631"/>
      <c r="BA160" s="631">
        <f t="shared" si="284"/>
        <v>0</v>
      </c>
      <c r="BB160" s="630" t="e">
        <f t="shared" si="296"/>
        <v>#DIV/0!</v>
      </c>
      <c r="BC160" s="631">
        <f t="shared" si="285"/>
        <v>0</v>
      </c>
      <c r="BD160" s="630" t="e">
        <f t="shared" si="297"/>
        <v>#DIV/0!</v>
      </c>
      <c r="BE160" s="634"/>
      <c r="BF160" s="599"/>
      <c r="BG160" s="600"/>
      <c r="BH160" s="601"/>
      <c r="BI160" s="544"/>
    </row>
    <row r="161" spans="1:61" ht="50.1" customHeight="1" x14ac:dyDescent="0.25">
      <c r="A161" s="586" t="s">
        <v>2448</v>
      </c>
      <c r="B161" s="673" t="s">
        <v>2449</v>
      </c>
      <c r="C161" s="673" t="s">
        <v>1068</v>
      </c>
      <c r="D161" s="628">
        <v>1</v>
      </c>
      <c r="E161" s="628">
        <v>1</v>
      </c>
      <c r="F161" s="628">
        <v>1</v>
      </c>
      <c r="G161" s="628">
        <v>1</v>
      </c>
      <c r="H161" s="628">
        <v>1</v>
      </c>
      <c r="I161" s="628">
        <v>0.9</v>
      </c>
      <c r="J161" s="628">
        <v>0.5</v>
      </c>
      <c r="K161" s="628">
        <v>0.7</v>
      </c>
      <c r="L161" s="628"/>
      <c r="M161" s="628"/>
      <c r="N161" s="628"/>
      <c r="O161" s="588">
        <f t="shared" si="322"/>
        <v>1</v>
      </c>
      <c r="P161" s="588">
        <f t="shared" si="322"/>
        <v>0.9</v>
      </c>
      <c r="Q161" s="588">
        <f t="shared" si="322"/>
        <v>0.5</v>
      </c>
      <c r="R161" s="588">
        <f t="shared" si="323"/>
        <v>0.7</v>
      </c>
      <c r="S161" s="674" t="s">
        <v>2450</v>
      </c>
      <c r="T161" s="590">
        <v>45291</v>
      </c>
      <c r="U161" s="674" t="s">
        <v>2100</v>
      </c>
      <c r="V161" s="674" t="s">
        <v>2101</v>
      </c>
      <c r="W161" s="674"/>
      <c r="X161" s="674"/>
      <c r="Y161" s="628">
        <f t="shared" si="324"/>
        <v>4</v>
      </c>
      <c r="Z161" s="628">
        <f t="shared" si="325"/>
        <v>3.0999999999999996</v>
      </c>
      <c r="AA161" s="628">
        <f t="shared" si="326"/>
        <v>0.77499999999999991</v>
      </c>
      <c r="AB161" s="630">
        <v>0.12</v>
      </c>
      <c r="AC161" s="630">
        <v>0.12</v>
      </c>
      <c r="AD161" s="630">
        <v>0.12</v>
      </c>
      <c r="AE161" s="630">
        <v>0.12</v>
      </c>
      <c r="AF161" s="630">
        <v>0.12</v>
      </c>
      <c r="AG161" s="631"/>
      <c r="AH161" s="631"/>
      <c r="AI161" s="631"/>
      <c r="AJ161" s="631"/>
      <c r="AK161" s="631"/>
      <c r="AL161" s="630" t="e">
        <f t="shared" si="293"/>
        <v>#DIV/0!</v>
      </c>
      <c r="AM161" s="632"/>
      <c r="AN161" s="632"/>
      <c r="AO161" s="632"/>
      <c r="AP161" s="632"/>
      <c r="AQ161" s="630" t="e">
        <f t="shared" si="294"/>
        <v>#DIV/0!</v>
      </c>
      <c r="AR161" s="631">
        <f t="shared" si="327"/>
        <v>0</v>
      </c>
      <c r="AS161" s="631"/>
      <c r="AT161" s="631"/>
      <c r="AU161" s="631"/>
      <c r="AV161" s="631"/>
      <c r="AW161" s="631">
        <f t="shared" si="295"/>
        <v>0</v>
      </c>
      <c r="AX161" s="631"/>
      <c r="AY161" s="633" t="e">
        <f t="shared" si="292"/>
        <v>#DIV/0!</v>
      </c>
      <c r="AZ161" s="631"/>
      <c r="BA161" s="631">
        <f t="shared" si="284"/>
        <v>0</v>
      </c>
      <c r="BB161" s="630" t="e">
        <f t="shared" si="296"/>
        <v>#DIV/0!</v>
      </c>
      <c r="BC161" s="631">
        <f t="shared" si="285"/>
        <v>0</v>
      </c>
      <c r="BD161" s="630" t="e">
        <f t="shared" si="297"/>
        <v>#DIV/0!</v>
      </c>
      <c r="BE161" s="634"/>
      <c r="BF161" s="599"/>
      <c r="BG161" s="600"/>
      <c r="BH161" s="601"/>
      <c r="BI161" s="544"/>
    </row>
    <row r="162" spans="1:61" s="693" customFormat="1" ht="38.25" x14ac:dyDescent="0.25">
      <c r="A162" s="681" t="s">
        <v>2451</v>
      </c>
      <c r="B162" s="682" t="s">
        <v>2452</v>
      </c>
      <c r="C162" s="682" t="s">
        <v>1068</v>
      </c>
      <c r="D162" s="683">
        <v>1</v>
      </c>
      <c r="E162" s="683">
        <v>1</v>
      </c>
      <c r="F162" s="683">
        <v>1</v>
      </c>
      <c r="G162" s="683">
        <v>0</v>
      </c>
      <c r="H162" s="682"/>
      <c r="I162" s="682"/>
      <c r="J162" s="682"/>
      <c r="K162" s="682"/>
      <c r="L162" s="682"/>
      <c r="M162" s="682"/>
      <c r="N162" s="682"/>
      <c r="O162" s="683">
        <f t="shared" si="322"/>
        <v>0</v>
      </c>
      <c r="P162" s="683">
        <f t="shared" si="322"/>
        <v>0</v>
      </c>
      <c r="Q162" s="683">
        <f t="shared" si="322"/>
        <v>0</v>
      </c>
      <c r="R162" s="683">
        <f t="shared" si="323"/>
        <v>0</v>
      </c>
      <c r="S162" s="684"/>
      <c r="T162" s="685"/>
      <c r="U162" s="684"/>
      <c r="V162" s="684"/>
      <c r="W162" s="684"/>
      <c r="X162" s="684"/>
      <c r="Y162" s="682"/>
      <c r="Z162" s="682"/>
      <c r="AA162" s="683"/>
      <c r="AB162" s="686">
        <v>1</v>
      </c>
      <c r="AC162" s="686">
        <v>1</v>
      </c>
      <c r="AD162" s="686">
        <v>1</v>
      </c>
      <c r="AE162" s="687">
        <v>0</v>
      </c>
      <c r="AF162" s="687">
        <v>0</v>
      </c>
      <c r="AG162" s="634">
        <v>0</v>
      </c>
      <c r="AH162" s="634">
        <v>449132896</v>
      </c>
      <c r="AI162" s="634">
        <v>1355940594</v>
      </c>
      <c r="AJ162" s="634">
        <v>723254130</v>
      </c>
      <c r="AK162" s="634">
        <v>0</v>
      </c>
      <c r="AL162" s="688" t="e">
        <f t="shared" si="293"/>
        <v>#DIV/0!</v>
      </c>
      <c r="AM162" s="689">
        <v>449132896</v>
      </c>
      <c r="AN162" s="689">
        <v>1355940594</v>
      </c>
      <c r="AO162" s="689">
        <v>723254130</v>
      </c>
      <c r="AP162" s="689">
        <v>0</v>
      </c>
      <c r="AQ162" s="688" t="e">
        <f t="shared" si="294"/>
        <v>#DIV/0!</v>
      </c>
      <c r="AR162" s="690">
        <f t="shared" si="327"/>
        <v>0</v>
      </c>
      <c r="AS162" s="634"/>
      <c r="AT162" s="634"/>
      <c r="AU162" s="634"/>
      <c r="AV162" s="634"/>
      <c r="AW162" s="634">
        <f t="shared" si="295"/>
        <v>0</v>
      </c>
      <c r="AX162" s="634"/>
      <c r="AY162" s="691" t="e">
        <f t="shared" si="292"/>
        <v>#DIV/0!</v>
      </c>
      <c r="AZ162" s="634"/>
      <c r="BA162" s="634">
        <f t="shared" si="284"/>
        <v>2528327620</v>
      </c>
      <c r="BB162" s="688" t="e">
        <f t="shared" si="296"/>
        <v>#DIV/0!</v>
      </c>
      <c r="BC162" s="634">
        <f t="shared" si="285"/>
        <v>2528327620</v>
      </c>
      <c r="BD162" s="688" t="e">
        <f t="shared" si="297"/>
        <v>#DIV/0!</v>
      </c>
      <c r="BE162" s="634"/>
      <c r="BF162" s="599"/>
      <c r="BG162" s="600"/>
      <c r="BH162" s="601"/>
      <c r="BI162" s="692"/>
    </row>
    <row r="163" spans="1:61" s="693" customFormat="1" ht="38.25" x14ac:dyDescent="0.25">
      <c r="A163" s="681" t="s">
        <v>2453</v>
      </c>
      <c r="B163" s="682" t="s">
        <v>2454</v>
      </c>
      <c r="C163" s="682" t="s">
        <v>1068</v>
      </c>
      <c r="D163" s="683">
        <v>1</v>
      </c>
      <c r="E163" s="683">
        <v>0</v>
      </c>
      <c r="F163" s="683">
        <v>0</v>
      </c>
      <c r="G163" s="683">
        <v>0</v>
      </c>
      <c r="H163" s="682"/>
      <c r="I163" s="682"/>
      <c r="J163" s="682"/>
      <c r="K163" s="682"/>
      <c r="L163" s="682"/>
      <c r="M163" s="682"/>
      <c r="N163" s="682"/>
      <c r="O163" s="683">
        <f t="shared" si="322"/>
        <v>0</v>
      </c>
      <c r="P163" s="683">
        <f t="shared" si="322"/>
        <v>0</v>
      </c>
      <c r="Q163" s="683">
        <f t="shared" si="322"/>
        <v>0</v>
      </c>
      <c r="R163" s="683">
        <f t="shared" si="323"/>
        <v>0</v>
      </c>
      <c r="S163" s="684"/>
      <c r="T163" s="685"/>
      <c r="U163" s="684"/>
      <c r="V163" s="684"/>
      <c r="W163" s="684"/>
      <c r="X163" s="684"/>
      <c r="Y163" s="682"/>
      <c r="Z163" s="682"/>
      <c r="AA163" s="683"/>
      <c r="AB163" s="686">
        <v>1</v>
      </c>
      <c r="AC163" s="686">
        <v>1</v>
      </c>
      <c r="AD163" s="687">
        <v>0</v>
      </c>
      <c r="AE163" s="687">
        <v>0</v>
      </c>
      <c r="AF163" s="687">
        <v>0</v>
      </c>
      <c r="AG163" s="634"/>
      <c r="AH163" s="634">
        <v>98713500962</v>
      </c>
      <c r="AI163" s="634"/>
      <c r="AJ163" s="634"/>
      <c r="AK163" s="634"/>
      <c r="AL163" s="683" t="e">
        <f t="shared" si="293"/>
        <v>#DIV/0!</v>
      </c>
      <c r="AM163" s="689">
        <v>11036374557</v>
      </c>
      <c r="AN163" s="689"/>
      <c r="AO163" s="689"/>
      <c r="AP163" s="689"/>
      <c r="AQ163" s="683" t="e">
        <f t="shared" si="294"/>
        <v>#DIV/0!</v>
      </c>
      <c r="AR163" s="690">
        <f t="shared" si="327"/>
        <v>0</v>
      </c>
      <c r="AS163" s="634"/>
      <c r="AT163" s="634"/>
      <c r="AU163" s="634"/>
      <c r="AV163" s="634"/>
      <c r="AW163" s="634">
        <f t="shared" si="295"/>
        <v>0</v>
      </c>
      <c r="AX163" s="634"/>
      <c r="AY163" s="691" t="e">
        <f t="shared" si="292"/>
        <v>#DIV/0!</v>
      </c>
      <c r="AZ163" s="634"/>
      <c r="BA163" s="634">
        <f t="shared" si="284"/>
        <v>98713500962</v>
      </c>
      <c r="BB163" s="688" t="e">
        <f t="shared" si="296"/>
        <v>#DIV/0!</v>
      </c>
      <c r="BC163" s="634">
        <f t="shared" si="285"/>
        <v>11036374557</v>
      </c>
      <c r="BD163" s="688" t="e">
        <f t="shared" si="297"/>
        <v>#DIV/0!</v>
      </c>
      <c r="BE163" s="634"/>
      <c r="BF163" s="599"/>
      <c r="BG163" s="600"/>
      <c r="BH163" s="601"/>
      <c r="BI163" s="692"/>
    </row>
    <row r="164" spans="1:61" s="693" customFormat="1" ht="13.5" thickBot="1" x14ac:dyDescent="0.3">
      <c r="A164" s="681" t="s">
        <v>2455</v>
      </c>
      <c r="B164" s="682"/>
      <c r="C164" s="682"/>
      <c r="D164" s="682"/>
      <c r="E164" s="682"/>
      <c r="F164" s="682"/>
      <c r="G164" s="682"/>
      <c r="H164" s="682"/>
      <c r="I164" s="682"/>
      <c r="J164" s="682"/>
      <c r="K164" s="682"/>
      <c r="L164" s="682"/>
      <c r="M164" s="682"/>
      <c r="N164" s="682"/>
      <c r="O164" s="683">
        <f t="shared" si="322"/>
        <v>0</v>
      </c>
      <c r="P164" s="683">
        <f t="shared" si="322"/>
        <v>0</v>
      </c>
      <c r="Q164" s="683">
        <f t="shared" si="322"/>
        <v>0</v>
      </c>
      <c r="R164" s="683">
        <f t="shared" si="323"/>
        <v>0</v>
      </c>
      <c r="S164" s="684"/>
      <c r="T164" s="685"/>
      <c r="U164" s="684"/>
      <c r="V164" s="684"/>
      <c r="W164" s="684"/>
      <c r="X164" s="684"/>
      <c r="Y164" s="682"/>
      <c r="Z164" s="682"/>
      <c r="AA164" s="683"/>
      <c r="AB164" s="686"/>
      <c r="AC164" s="687">
        <v>0</v>
      </c>
      <c r="AD164" s="687">
        <v>0</v>
      </c>
      <c r="AE164" s="687">
        <v>0</v>
      </c>
      <c r="AF164" s="687">
        <v>0</v>
      </c>
      <c r="AG164" s="634">
        <v>0</v>
      </c>
      <c r="AH164" s="634">
        <v>0</v>
      </c>
      <c r="AI164" s="634">
        <v>78932170681</v>
      </c>
      <c r="AJ164" s="634">
        <v>0</v>
      </c>
      <c r="AK164" s="634">
        <v>0</v>
      </c>
      <c r="AL164" s="686" t="e">
        <f t="shared" si="293"/>
        <v>#DIV/0!</v>
      </c>
      <c r="AM164" s="694">
        <v>0</v>
      </c>
      <c r="AN164" s="694">
        <v>42907368232</v>
      </c>
      <c r="AO164" s="694">
        <v>0</v>
      </c>
      <c r="AP164" s="694">
        <v>0</v>
      </c>
      <c r="AQ164" s="686" t="e">
        <f t="shared" si="294"/>
        <v>#DIV/0!</v>
      </c>
      <c r="AR164" s="634">
        <f t="shared" si="327"/>
        <v>0</v>
      </c>
      <c r="AS164" s="634">
        <v>0</v>
      </c>
      <c r="AT164" s="634">
        <v>0</v>
      </c>
      <c r="AU164" s="695">
        <v>0</v>
      </c>
      <c r="AV164" s="634"/>
      <c r="AW164" s="634">
        <f t="shared" si="295"/>
        <v>0</v>
      </c>
      <c r="AX164" s="634"/>
      <c r="AY164" s="691" t="e">
        <f t="shared" si="292"/>
        <v>#DIV/0!</v>
      </c>
      <c r="AZ164" s="634"/>
      <c r="BA164" s="634">
        <f t="shared" si="284"/>
        <v>78932170681</v>
      </c>
      <c r="BB164" s="688" t="e">
        <f t="shared" si="296"/>
        <v>#DIV/0!</v>
      </c>
      <c r="BC164" s="634">
        <f t="shared" si="285"/>
        <v>42907368232</v>
      </c>
      <c r="BD164" s="696" t="e">
        <f t="shared" si="297"/>
        <v>#DIV/0!</v>
      </c>
      <c r="BE164" s="634"/>
      <c r="BF164" s="599"/>
      <c r="BG164" s="600"/>
      <c r="BH164" s="601"/>
      <c r="BI164" s="692"/>
    </row>
    <row r="165" spans="1:61" ht="26.45" customHeight="1" thickBot="1" x14ac:dyDescent="0.3">
      <c r="A165" s="829" t="s">
        <v>1877</v>
      </c>
      <c r="B165" s="830"/>
      <c r="C165" s="831"/>
      <c r="D165" s="697"/>
      <c r="E165" s="697"/>
      <c r="F165" s="697"/>
      <c r="G165" s="697"/>
      <c r="H165" s="697"/>
      <c r="I165" s="697"/>
      <c r="J165" s="697"/>
      <c r="K165" s="697"/>
      <c r="L165" s="697"/>
      <c r="M165" s="697"/>
      <c r="N165" s="697"/>
      <c r="O165" s="698">
        <f>+(O8*AC8)+(O21*AC21)+(O133*AC133)</f>
        <v>0.94040773700000002</v>
      </c>
      <c r="P165" s="698">
        <f t="shared" ref="P165:R165" si="328">+(P8*AD8)+(P21*AD21)+(P133*AD133)</f>
        <v>0.96059334880000014</v>
      </c>
      <c r="Q165" s="698">
        <f t="shared" si="328"/>
        <v>0.87774096260000012</v>
      </c>
      <c r="R165" s="698">
        <f t="shared" si="328"/>
        <v>0.8878607660769231</v>
      </c>
      <c r="S165" s="697"/>
      <c r="T165" s="697"/>
      <c r="U165" s="697"/>
      <c r="V165" s="697"/>
      <c r="W165" s="697"/>
      <c r="X165" s="697"/>
      <c r="Y165" s="697"/>
      <c r="Z165" s="697"/>
      <c r="AA165" s="698">
        <f>+(AA8*AB8)+(AA21*AB21)+(AA133*AB133)</f>
        <v>0.89697768525333332</v>
      </c>
      <c r="AB165" s="699"/>
      <c r="AC165" s="699"/>
      <c r="AD165" s="699"/>
      <c r="AE165" s="699"/>
      <c r="AF165" s="699"/>
      <c r="AG165" s="700">
        <f>+AG8+AG21+AG133</f>
        <v>81329224558</v>
      </c>
      <c r="AH165" s="700">
        <f>+AH8+AH21+AH133+AH162+AH163+AH164</f>
        <v>107324754611</v>
      </c>
      <c r="AI165" s="700">
        <f>+AI8+AI21+AI133+AI162+AI163+AI164</f>
        <v>113719694909</v>
      </c>
      <c r="AJ165" s="700">
        <f>+AJ8+AJ21+AJ133+AJ162+AJ163+AJ164</f>
        <v>170422185819</v>
      </c>
      <c r="AK165" s="700">
        <f t="shared" ref="AK165" si="329">+AK8+AK21+AK133</f>
        <v>56988937043</v>
      </c>
      <c r="AL165" s="701">
        <f t="shared" si="293"/>
        <v>0.70071905090350761</v>
      </c>
      <c r="AM165" s="700">
        <f>+AM8+AM21+AM133+AM162+AM163+AM164</f>
        <v>17074803044</v>
      </c>
      <c r="AN165" s="700">
        <f>+AN8+AN21+AN133+AN162+AN163+AN164</f>
        <v>65817678201</v>
      </c>
      <c r="AO165" s="700">
        <f>+AO8+AO21+AO133+AO162+AO163+AO164</f>
        <v>92791668471</v>
      </c>
      <c r="AP165" s="700">
        <f>+AP8+AP21+AP133+AP162+AP163+AP164</f>
        <v>33709567780</v>
      </c>
      <c r="AQ165" s="701">
        <f t="shared" si="294"/>
        <v>0.41448283766630523</v>
      </c>
      <c r="AR165" s="700">
        <f>+AR8+AR21+AR133+AR162+AR163+AR164</f>
        <v>23279369263</v>
      </c>
      <c r="AS165" s="700">
        <f>(+AS9+AS22+AS57+AS75+AS95+AS101+AS119+AS127+AS134)+AS162+AS163+AS164</f>
        <v>11351203388</v>
      </c>
      <c r="AT165" s="700">
        <f>(+AT9+AT22+AT57+AT75+AT95+AT101+AT119+AT127+AT134)</f>
        <v>11261916897</v>
      </c>
      <c r="AU165" s="700">
        <f>(+AU9+AU22+AU57+AU75+AU95+AU101+AU119+AU127+AU134)+AU162+AU163+AU164</f>
        <v>11877214259</v>
      </c>
      <c r="AV165" s="700">
        <f>(+AV9+AV22+AV57+AV75+AV95+AV101+AV119+AV127+AV134)</f>
        <v>11523998856</v>
      </c>
      <c r="AW165" s="700">
        <f>+AW8+AW21+AW133+AW162+AW163+AW164</f>
        <v>77630517348</v>
      </c>
      <c r="AX165" s="734">
        <f>(+AX9+AX22+AX57+AX75+AX95+AX101+AX119+AX127+AX134)</f>
        <v>65036799515</v>
      </c>
      <c r="AY165" s="702">
        <f t="shared" si="292"/>
        <v>0.83777361966370489</v>
      </c>
      <c r="AZ165" s="703">
        <v>506347164034.56</v>
      </c>
      <c r="BA165" s="703">
        <f>+BA8+BA21+BA133+BA162+BA163+BA164</f>
        <v>448455572382</v>
      </c>
      <c r="BB165" s="701">
        <f t="shared" si="296"/>
        <v>0.88566818229753397</v>
      </c>
      <c r="BC165" s="703">
        <f>+BC8+BC21+BC133+BC162+BC163+BC164</f>
        <v>297216432764</v>
      </c>
      <c r="BD165" s="701">
        <f t="shared" si="297"/>
        <v>0.58698152942299076</v>
      </c>
      <c r="BE165" s="703"/>
      <c r="BF165" s="704"/>
      <c r="BG165" s="703"/>
      <c r="BH165" s="703"/>
      <c r="BI165" s="544"/>
    </row>
    <row r="166" spans="1:61" ht="19.5" customHeight="1" thickBot="1" x14ac:dyDescent="0.3">
      <c r="A166" s="832" t="s">
        <v>2456</v>
      </c>
      <c r="B166" s="833"/>
      <c r="C166" s="833"/>
      <c r="D166" s="833"/>
      <c r="E166" s="833"/>
      <c r="F166" s="833"/>
      <c r="G166" s="833"/>
      <c r="H166" s="833"/>
      <c r="I166" s="833"/>
      <c r="J166" s="833"/>
      <c r="K166" s="833"/>
      <c r="L166" s="833"/>
      <c r="M166" s="833"/>
      <c r="N166" s="833"/>
      <c r="O166" s="833"/>
      <c r="P166" s="833"/>
      <c r="Q166" s="833"/>
      <c r="R166" s="833"/>
      <c r="S166" s="833"/>
      <c r="T166" s="833"/>
      <c r="U166" s="833"/>
      <c r="V166" s="833"/>
      <c r="W166" s="833"/>
      <c r="X166" s="833"/>
      <c r="Y166" s="833"/>
      <c r="Z166" s="833"/>
      <c r="AA166" s="833"/>
      <c r="AB166" s="833"/>
      <c r="AC166" s="833"/>
      <c r="AD166" s="833"/>
      <c r="AE166" s="833"/>
      <c r="AF166" s="833"/>
      <c r="AG166" s="833"/>
      <c r="AH166" s="833"/>
      <c r="AI166" s="833"/>
      <c r="AJ166" s="833"/>
      <c r="AK166" s="833"/>
      <c r="AL166" s="833"/>
      <c r="AM166" s="833"/>
      <c r="AN166" s="833"/>
      <c r="AO166" s="833"/>
      <c r="AP166" s="833"/>
      <c r="AQ166" s="833"/>
      <c r="AR166" s="833"/>
      <c r="AS166" s="833"/>
      <c r="AT166" s="833"/>
      <c r="AU166" s="833"/>
      <c r="AV166" s="833"/>
      <c r="AW166" s="833"/>
      <c r="AX166" s="833"/>
      <c r="AY166" s="833"/>
      <c r="AZ166" s="833"/>
      <c r="BA166" s="833"/>
      <c r="BB166" s="833"/>
      <c r="BC166" s="833"/>
      <c r="BD166" s="833"/>
      <c r="BE166" s="834"/>
      <c r="BI166" s="544"/>
    </row>
    <row r="167" spans="1:61" ht="13.5" thickBot="1" x14ac:dyDescent="0.3">
      <c r="A167" s="829" t="s">
        <v>2457</v>
      </c>
      <c r="B167" s="830"/>
      <c r="C167" s="831"/>
      <c r="D167" s="697"/>
      <c r="E167" s="697"/>
      <c r="F167" s="697"/>
      <c r="G167" s="697"/>
      <c r="H167" s="697"/>
      <c r="I167" s="697"/>
      <c r="J167" s="697"/>
      <c r="K167" s="697"/>
      <c r="L167" s="697"/>
      <c r="M167" s="697"/>
      <c r="N167" s="697"/>
      <c r="O167" s="701">
        <f>+(O8*AC8)+(O21*AC21)+(O133*AC133)</f>
        <v>0.94040773700000002</v>
      </c>
      <c r="P167" s="698">
        <f>+(P8*AC8)+(P21*AC21)+(P133*AC133)</f>
        <v>0.96059334880000014</v>
      </c>
      <c r="Q167" s="698">
        <f>+(Q8*AD8)+(Q21*AD21)+(Q133*AD133)</f>
        <v>0.87774096260000012</v>
      </c>
      <c r="R167" s="698">
        <f>+(R8*AF8)+(R21*AF21)+(R133*AF133)</f>
        <v>0.8878607660769231</v>
      </c>
      <c r="S167" s="697"/>
      <c r="T167" s="697"/>
      <c r="U167" s="697"/>
      <c r="V167" s="697"/>
      <c r="W167" s="697"/>
      <c r="X167" s="697"/>
      <c r="Y167" s="697"/>
      <c r="Z167" s="697"/>
      <c r="AA167" s="701">
        <f>+(AA8*AC8)+(AA21*AC21)+(AA133*AC133)</f>
        <v>0.89697768525333332</v>
      </c>
      <c r="AB167" s="697"/>
      <c r="AC167" s="697"/>
      <c r="AD167" s="697"/>
      <c r="AE167" s="697"/>
      <c r="AF167" s="697"/>
      <c r="AG167" s="700">
        <f>AG8+AG21+AG133+AG162+AG164</f>
        <v>81329224558</v>
      </c>
      <c r="AH167" s="700"/>
      <c r="AI167" s="700"/>
      <c r="AJ167" s="700"/>
      <c r="AK167" s="700">
        <f>AK8+AK21+AK133+AK162+AK164</f>
        <v>56988937043</v>
      </c>
      <c r="AL167" s="701">
        <f>AK167/AG167</f>
        <v>0.70071905090350761</v>
      </c>
      <c r="AM167" s="701"/>
      <c r="AN167" s="701"/>
      <c r="AO167" s="701"/>
      <c r="AP167" s="705">
        <f>AP8+AP21+AP133+AP162+AP164</f>
        <v>33709567780</v>
      </c>
      <c r="AQ167" s="701">
        <f>+AP167/AG167</f>
        <v>0.41448283766630523</v>
      </c>
      <c r="AR167" s="705">
        <f>+AK167-AP167</f>
        <v>23279369263</v>
      </c>
      <c r="AS167" s="705">
        <f>AS8+AS21+AS133+AS162+AS163+AS164</f>
        <v>11351203388</v>
      </c>
      <c r="AT167" s="705">
        <f>AT8+AT21+AT133+AT162+AT163+AT164</f>
        <v>11261916897</v>
      </c>
      <c r="AU167" s="705">
        <f>AU8+AU21+AU133+AU162+AU163+AU164</f>
        <v>11877214259</v>
      </c>
      <c r="AV167" s="705"/>
      <c r="AW167" s="705"/>
      <c r="AX167" s="705">
        <f>AX8+AX21+AX133+AX162+AX163+AX164</f>
        <v>65036799515</v>
      </c>
      <c r="AY167" s="697"/>
      <c r="AZ167" s="697"/>
      <c r="BA167" s="697"/>
      <c r="BB167" s="697"/>
      <c r="BC167" s="697"/>
      <c r="BD167" s="697"/>
      <c r="BE167" s="697"/>
      <c r="BF167" s="697"/>
      <c r="BG167" s="697"/>
      <c r="BH167" s="697"/>
      <c r="BI167" s="544"/>
    </row>
    <row r="168" spans="1:61" ht="23.25" customHeight="1" x14ac:dyDescent="0.25">
      <c r="A168" s="835"/>
      <c r="B168" s="835"/>
      <c r="C168" s="835"/>
      <c r="D168" s="835"/>
      <c r="E168" s="835"/>
      <c r="F168" s="835"/>
      <c r="G168" s="835"/>
      <c r="H168" s="835"/>
      <c r="I168" s="835"/>
      <c r="J168" s="835"/>
      <c r="K168" s="835"/>
      <c r="L168" s="835"/>
      <c r="M168" s="835"/>
      <c r="N168" s="835"/>
      <c r="O168" s="835"/>
      <c r="P168" s="835"/>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835"/>
      <c r="AL168" s="835"/>
      <c r="AM168" s="835"/>
      <c r="AN168" s="835"/>
      <c r="AO168" s="835"/>
      <c r="AP168" s="835"/>
      <c r="AQ168" s="835"/>
      <c r="AR168" s="835"/>
      <c r="AS168" s="835"/>
      <c r="AT168" s="835"/>
      <c r="AU168" s="835"/>
      <c r="AV168" s="835"/>
      <c r="AW168" s="835"/>
      <c r="AX168" s="835"/>
      <c r="AY168" s="835"/>
      <c r="AZ168" s="835"/>
      <c r="BA168" s="835"/>
      <c r="BB168" s="835"/>
      <c r="BC168" s="706"/>
      <c r="BD168" s="706"/>
    </row>
    <row r="169" spans="1:61" s="715" customFormat="1" x14ac:dyDescent="0.25">
      <c r="A169" s="836"/>
      <c r="B169" s="836"/>
      <c r="C169" s="836"/>
      <c r="D169" s="707"/>
      <c r="E169" s="707"/>
      <c r="F169" s="707"/>
      <c r="G169" s="707"/>
      <c r="H169" s="707"/>
      <c r="I169" s="707"/>
      <c r="J169" s="707"/>
      <c r="K169" s="707"/>
      <c r="L169" s="707"/>
      <c r="M169" s="707"/>
      <c r="N169" s="707"/>
      <c r="O169" s="708"/>
      <c r="P169" s="708"/>
      <c r="Q169" s="708"/>
      <c r="R169" s="708"/>
      <c r="S169" s="707"/>
      <c r="T169" s="707"/>
      <c r="U169" s="707"/>
      <c r="V169" s="707"/>
      <c r="W169" s="707"/>
      <c r="X169" s="707"/>
      <c r="Y169" s="707"/>
      <c r="Z169" s="707"/>
      <c r="AA169" s="708"/>
      <c r="AB169" s="707"/>
      <c r="AC169" s="707"/>
      <c r="AD169" s="707"/>
      <c r="AE169" s="709"/>
      <c r="AF169" s="709"/>
      <c r="AG169" s="710"/>
      <c r="AH169" s="711"/>
      <c r="AI169" s="711"/>
      <c r="AJ169" s="711"/>
      <c r="AK169" s="710"/>
      <c r="AL169" s="711"/>
      <c r="AM169" s="711"/>
      <c r="AN169" s="711"/>
      <c r="AO169" s="711"/>
      <c r="AP169" s="710"/>
      <c r="AQ169" s="712"/>
      <c r="AR169" s="713"/>
      <c r="AS169" s="712"/>
      <c r="AT169" s="712"/>
      <c r="AU169" s="712"/>
      <c r="AV169" s="712"/>
      <c r="AW169" s="727"/>
      <c r="AX169" s="727"/>
      <c r="AY169" s="714"/>
      <c r="AZ169" s="714"/>
      <c r="BA169" s="714"/>
      <c r="BB169" s="714"/>
      <c r="BC169" s="707"/>
      <c r="BD169" s="707"/>
    </row>
    <row r="170" spans="1:61" x14ac:dyDescent="0.25">
      <c r="A170" s="837"/>
      <c r="B170" s="837"/>
      <c r="C170" s="837"/>
      <c r="D170" s="706"/>
      <c r="E170" s="706"/>
      <c r="F170" s="706"/>
      <c r="G170" s="706"/>
      <c r="H170" s="706"/>
      <c r="I170" s="706"/>
      <c r="J170" s="706"/>
      <c r="K170" s="706"/>
      <c r="L170" s="706"/>
      <c r="M170" s="706"/>
      <c r="N170" s="706"/>
      <c r="O170" s="716"/>
      <c r="P170" s="716"/>
      <c r="Q170" s="716"/>
      <c r="R170" s="716"/>
      <c r="S170" s="717"/>
      <c r="T170" s="717"/>
      <c r="U170" s="717"/>
      <c r="V170" s="717"/>
      <c r="W170" s="717"/>
      <c r="X170" s="717"/>
      <c r="Y170" s="706"/>
      <c r="Z170" s="706"/>
      <c r="AA170" s="716"/>
      <c r="AB170" s="717"/>
      <c r="AC170" s="717"/>
      <c r="AD170" s="717"/>
      <c r="AE170" s="718"/>
      <c r="AF170" s="718"/>
      <c r="AG170" s="715"/>
      <c r="AH170" s="715"/>
      <c r="AI170" s="719"/>
      <c r="AJ170" s="715"/>
      <c r="AK170" s="715"/>
      <c r="AL170" s="715"/>
      <c r="AM170" s="715"/>
      <c r="AN170" s="715"/>
      <c r="AO170" s="715"/>
      <c r="AP170" s="715"/>
      <c r="AQ170" s="715"/>
      <c r="AR170" s="715"/>
      <c r="AS170" s="715"/>
      <c r="AT170" s="715"/>
      <c r="AU170" s="715"/>
      <c r="AV170" s="715"/>
      <c r="AW170" s="710"/>
      <c r="AX170" s="710"/>
      <c r="AY170" s="715"/>
      <c r="AZ170" s="720"/>
      <c r="BA170" s="715"/>
      <c r="BB170" s="715"/>
      <c r="BC170" s="721"/>
      <c r="BD170" s="721"/>
    </row>
    <row r="171" spans="1:61" x14ac:dyDescent="0.25">
      <c r="A171" s="837"/>
      <c r="B171" s="837"/>
      <c r="C171" s="837"/>
      <c r="D171" s="706"/>
      <c r="E171" s="706"/>
      <c r="F171" s="706"/>
      <c r="G171" s="706"/>
      <c r="H171" s="706"/>
      <c r="I171" s="706"/>
      <c r="J171" s="706"/>
      <c r="K171" s="706"/>
      <c r="L171" s="706"/>
      <c r="M171" s="706"/>
      <c r="N171" s="706"/>
      <c r="O171" s="716"/>
      <c r="P171" s="716"/>
      <c r="Q171" s="716"/>
      <c r="R171" s="716"/>
      <c r="S171" s="717"/>
      <c r="T171" s="717"/>
      <c r="U171" s="717"/>
      <c r="V171" s="717"/>
      <c r="W171" s="717"/>
      <c r="X171" s="717"/>
      <c r="Y171" s="706"/>
      <c r="Z171" s="706"/>
      <c r="AA171" s="716"/>
      <c r="AB171" s="717"/>
      <c r="AC171" s="717"/>
      <c r="AD171" s="717"/>
      <c r="AE171" s="717"/>
      <c r="AF171" s="717"/>
      <c r="AG171" s="715"/>
      <c r="AH171" s="715"/>
      <c r="AI171" s="715"/>
      <c r="AJ171" s="715"/>
      <c r="AK171" s="715"/>
      <c r="AL171" s="715"/>
      <c r="AM171" s="715"/>
      <c r="AN171" s="715"/>
      <c r="AO171" s="715"/>
      <c r="AP171" s="715"/>
      <c r="AQ171" s="715"/>
      <c r="AR171" s="715"/>
      <c r="AS171" s="715"/>
      <c r="AT171" s="715"/>
      <c r="AU171" s="715"/>
      <c r="AV171" s="715"/>
      <c r="AW171" s="728"/>
      <c r="AX171" s="728"/>
      <c r="AY171" s="715"/>
      <c r="AZ171" s="720"/>
      <c r="BA171" s="715"/>
      <c r="BB171" s="715"/>
      <c r="BC171" s="721"/>
      <c r="BD171" s="721"/>
    </row>
    <row r="172" spans="1:61" x14ac:dyDescent="0.25">
      <c r="A172" s="837"/>
      <c r="B172" s="837"/>
      <c r="C172" s="837"/>
      <c r="D172" s="706"/>
      <c r="E172" s="706"/>
      <c r="F172" s="706"/>
      <c r="G172" s="706"/>
      <c r="H172" s="706"/>
      <c r="I172" s="706"/>
      <c r="J172" s="706"/>
      <c r="K172" s="706"/>
      <c r="L172" s="706"/>
      <c r="M172" s="706"/>
      <c r="N172" s="706"/>
      <c r="O172" s="716"/>
      <c r="P172" s="716"/>
      <c r="Q172" s="716"/>
      <c r="R172" s="716"/>
      <c r="S172" s="717"/>
      <c r="T172" s="717"/>
      <c r="U172" s="717"/>
      <c r="V172" s="717"/>
      <c r="W172" s="717"/>
      <c r="X172" s="717"/>
      <c r="Y172" s="706"/>
      <c r="Z172" s="706"/>
      <c r="AA172" s="716"/>
      <c r="AB172" s="717"/>
      <c r="AC172" s="717"/>
      <c r="AD172" s="717"/>
      <c r="AE172" s="717"/>
      <c r="AF172" s="717"/>
      <c r="AG172" s="728"/>
      <c r="AH172" s="715"/>
      <c r="AI172" s="715"/>
      <c r="AJ172" s="715"/>
      <c r="AK172" s="728"/>
      <c r="AL172" s="715"/>
      <c r="AM172" s="715"/>
      <c r="AN172" s="715"/>
      <c r="AO172" s="715"/>
      <c r="AP172" s="728"/>
      <c r="AQ172" s="715"/>
      <c r="AR172" s="715"/>
      <c r="AS172" s="715"/>
      <c r="AT172" s="715"/>
      <c r="AU172" s="715"/>
      <c r="AV172" s="715"/>
      <c r="AW172" s="715"/>
      <c r="AX172" s="715"/>
      <c r="AY172" s="715"/>
      <c r="AZ172" s="722"/>
      <c r="BA172" s="715"/>
      <c r="BB172" s="715"/>
      <c r="BC172" s="721"/>
      <c r="BD172" s="721"/>
    </row>
    <row r="173" spans="1:61" ht="40.700000000000003" customHeight="1" x14ac:dyDescent="0.25">
      <c r="A173" s="837"/>
      <c r="B173" s="837"/>
      <c r="C173" s="837"/>
      <c r="D173" s="706"/>
      <c r="E173" s="706"/>
      <c r="F173" s="706"/>
      <c r="G173" s="706"/>
      <c r="H173" s="706"/>
      <c r="I173" s="706"/>
      <c r="J173" s="706"/>
      <c r="K173" s="706"/>
      <c r="L173" s="706"/>
      <c r="M173" s="706"/>
      <c r="N173" s="706"/>
      <c r="O173" s="716"/>
      <c r="P173" s="716"/>
      <c r="Q173" s="716"/>
      <c r="R173" s="716"/>
      <c r="S173" s="717"/>
      <c r="T173" s="717"/>
      <c r="U173" s="717"/>
      <c r="V173" s="717"/>
      <c r="W173" s="717"/>
      <c r="X173" s="717"/>
      <c r="Y173" s="706"/>
      <c r="Z173" s="706"/>
      <c r="AA173" s="716"/>
      <c r="AB173" s="717"/>
      <c r="AC173" s="717"/>
      <c r="AD173" s="717"/>
      <c r="AE173" s="717"/>
      <c r="AF173" s="717"/>
      <c r="AG173" s="715"/>
      <c r="AH173" s="715"/>
      <c r="AI173" s="715"/>
      <c r="AJ173" s="715"/>
      <c r="AK173" s="715"/>
      <c r="AL173" s="715"/>
      <c r="AM173" s="715"/>
      <c r="AN173" s="715"/>
      <c r="AO173" s="715"/>
      <c r="AP173" s="715"/>
      <c r="AQ173" s="715"/>
      <c r="AR173" s="715"/>
      <c r="AS173" s="715"/>
      <c r="AT173" s="715"/>
      <c r="AU173" s="715"/>
      <c r="AV173" s="715"/>
      <c r="AW173" s="728"/>
      <c r="AX173" s="728"/>
      <c r="AY173" s="715"/>
      <c r="AZ173" s="719"/>
      <c r="BA173" s="715"/>
      <c r="BB173" s="715"/>
      <c r="BC173" s="721"/>
      <c r="BD173" s="721"/>
    </row>
    <row r="174" spans="1:61" ht="35.450000000000003" customHeight="1" x14ac:dyDescent="0.25">
      <c r="A174" s="837"/>
      <c r="B174" s="837"/>
      <c r="C174" s="837"/>
      <c r="D174" s="706"/>
      <c r="E174" s="706"/>
      <c r="F174" s="706"/>
      <c r="G174" s="706"/>
      <c r="H174" s="706"/>
      <c r="I174" s="706"/>
      <c r="J174" s="706"/>
      <c r="K174" s="706"/>
      <c r="L174" s="706"/>
      <c r="M174" s="706"/>
      <c r="N174" s="706"/>
      <c r="O174" s="716"/>
      <c r="P174" s="716"/>
      <c r="Q174" s="716"/>
      <c r="R174" s="716"/>
      <c r="S174" s="717"/>
      <c r="T174" s="717"/>
      <c r="U174" s="717"/>
      <c r="V174" s="717"/>
      <c r="W174" s="717"/>
      <c r="X174" s="717"/>
      <c r="Y174" s="706"/>
      <c r="Z174" s="706"/>
      <c r="AA174" s="716"/>
      <c r="AB174" s="717"/>
      <c r="AC174" s="717"/>
      <c r="AD174" s="717"/>
      <c r="AE174" s="717"/>
      <c r="AF174" s="717"/>
      <c r="AG174" s="715"/>
      <c r="AH174" s="715"/>
      <c r="AI174" s="715"/>
      <c r="AJ174" s="715"/>
      <c r="AK174" s="715"/>
      <c r="AL174" s="715"/>
      <c r="AM174" s="715"/>
      <c r="AN174" s="715"/>
      <c r="AO174" s="715"/>
      <c r="AP174" s="715"/>
      <c r="AQ174" s="715"/>
      <c r="AR174" s="715"/>
      <c r="AS174" s="715"/>
      <c r="AT174" s="715"/>
      <c r="AU174" s="715"/>
      <c r="AV174" s="715"/>
      <c r="AW174" s="715"/>
      <c r="AX174" s="715"/>
      <c r="AY174" s="715"/>
      <c r="AZ174" s="720"/>
      <c r="BA174" s="715"/>
      <c r="BB174" s="715"/>
      <c r="BC174" s="721"/>
      <c r="BD174" s="721"/>
    </row>
    <row r="175" spans="1:61" ht="41.25" customHeight="1" x14ac:dyDescent="0.25">
      <c r="A175" s="837"/>
      <c r="B175" s="837"/>
      <c r="C175" s="837"/>
      <c r="D175" s="706"/>
      <c r="E175" s="706"/>
      <c r="F175" s="706"/>
      <c r="G175" s="706"/>
      <c r="H175" s="706"/>
      <c r="I175" s="706"/>
      <c r="J175" s="706"/>
      <c r="K175" s="706"/>
      <c r="L175" s="706"/>
      <c r="M175" s="706"/>
      <c r="N175" s="706"/>
      <c r="O175" s="716"/>
      <c r="P175" s="716"/>
      <c r="Q175" s="716"/>
      <c r="R175" s="716"/>
      <c r="S175" s="717"/>
      <c r="T175" s="717"/>
      <c r="U175" s="717"/>
      <c r="V175" s="717"/>
      <c r="W175" s="717"/>
      <c r="X175" s="717"/>
      <c r="Y175" s="706"/>
      <c r="Z175" s="706"/>
      <c r="AA175" s="716"/>
      <c r="AB175" s="717"/>
      <c r="AC175" s="717"/>
      <c r="AD175" s="717"/>
      <c r="AE175" s="717"/>
      <c r="AF175" s="717"/>
      <c r="AG175" s="828"/>
      <c r="AH175" s="828"/>
      <c r="AI175" s="828"/>
      <c r="AJ175" s="828"/>
      <c r="AK175" s="828"/>
      <c r="AL175" s="828"/>
      <c r="AM175" s="828"/>
      <c r="AN175" s="828"/>
      <c r="AO175" s="828"/>
      <c r="AP175" s="828"/>
      <c r="AQ175" s="828"/>
      <c r="AR175" s="828"/>
      <c r="AS175" s="828"/>
      <c r="AT175" s="828"/>
      <c r="AU175" s="828"/>
      <c r="AV175" s="828"/>
      <c r="AW175" s="828"/>
      <c r="AX175" s="828"/>
      <c r="AY175" s="828"/>
      <c r="AZ175" s="828"/>
      <c r="BA175" s="828"/>
      <c r="BB175" s="828"/>
      <c r="BC175" s="721"/>
      <c r="BD175" s="721"/>
    </row>
    <row r="176" spans="1:61" ht="39.200000000000003" customHeight="1" x14ac:dyDescent="0.25">
      <c r="A176" s="837"/>
      <c r="B176" s="837"/>
      <c r="C176" s="837"/>
      <c r="D176" s="706"/>
      <c r="E176" s="706"/>
      <c r="F176" s="706"/>
      <c r="G176" s="706"/>
      <c r="H176" s="706"/>
      <c r="I176" s="706"/>
      <c r="J176" s="706"/>
      <c r="K176" s="706"/>
      <c r="L176" s="706"/>
      <c r="M176" s="706"/>
      <c r="N176" s="706"/>
      <c r="O176" s="716"/>
      <c r="P176" s="716"/>
      <c r="Q176" s="716"/>
      <c r="R176" s="716"/>
      <c r="S176" s="717"/>
      <c r="T176" s="717"/>
      <c r="U176" s="717"/>
      <c r="V176" s="717"/>
      <c r="W176" s="717"/>
      <c r="X176" s="717"/>
      <c r="Y176" s="706"/>
      <c r="Z176" s="706"/>
      <c r="AA176" s="716"/>
      <c r="AB176" s="717"/>
      <c r="AC176" s="717"/>
      <c r="AD176" s="717"/>
      <c r="AE176" s="717"/>
      <c r="AF176" s="717"/>
      <c r="AG176" s="828"/>
      <c r="AH176" s="828"/>
      <c r="AI176" s="828"/>
      <c r="AJ176" s="828"/>
      <c r="AK176" s="828"/>
      <c r="AL176" s="828"/>
      <c r="AM176" s="828"/>
      <c r="AN176" s="828"/>
      <c r="AO176" s="828"/>
      <c r="AP176" s="828"/>
      <c r="AQ176" s="828"/>
      <c r="AR176" s="828"/>
      <c r="AS176" s="828"/>
      <c r="AT176" s="828"/>
      <c r="AU176" s="828"/>
      <c r="AV176" s="828"/>
      <c r="AW176" s="828"/>
      <c r="AX176" s="828"/>
      <c r="AY176" s="828"/>
      <c r="AZ176" s="828"/>
      <c r="BA176" s="828"/>
      <c r="BB176" s="828"/>
      <c r="BC176" s="721"/>
      <c r="BD176" s="721"/>
    </row>
    <row r="177" spans="1:56" ht="81" customHeight="1" x14ac:dyDescent="0.25">
      <c r="A177" s="837"/>
      <c r="B177" s="837"/>
      <c r="C177" s="837"/>
      <c r="D177" s="706"/>
      <c r="E177" s="706"/>
      <c r="F177" s="706"/>
      <c r="G177" s="706"/>
      <c r="H177" s="706"/>
      <c r="I177" s="706"/>
      <c r="J177" s="706"/>
      <c r="K177" s="706"/>
      <c r="L177" s="706"/>
      <c r="M177" s="706"/>
      <c r="N177" s="706"/>
      <c r="O177" s="716"/>
      <c r="P177" s="716"/>
      <c r="Q177" s="716"/>
      <c r="R177" s="716"/>
      <c r="S177" s="717"/>
      <c r="T177" s="717"/>
      <c r="U177" s="717"/>
      <c r="V177" s="717"/>
      <c r="W177" s="717"/>
      <c r="X177" s="717"/>
      <c r="Y177" s="706"/>
      <c r="Z177" s="706"/>
      <c r="AA177" s="716"/>
      <c r="AB177" s="717"/>
      <c r="AC177" s="717"/>
      <c r="AD177" s="717"/>
      <c r="AE177" s="717"/>
      <c r="AF177" s="717"/>
      <c r="AG177" s="828"/>
      <c r="AH177" s="828"/>
      <c r="AI177" s="828"/>
      <c r="AJ177" s="828"/>
      <c r="AK177" s="828"/>
      <c r="AL177" s="828"/>
      <c r="AM177" s="828"/>
      <c r="AN177" s="828"/>
      <c r="AO177" s="828"/>
      <c r="AP177" s="828"/>
      <c r="AQ177" s="828"/>
      <c r="AR177" s="828"/>
      <c r="AS177" s="828"/>
      <c r="AT177" s="828"/>
      <c r="AU177" s="828"/>
      <c r="AV177" s="828"/>
      <c r="AW177" s="828"/>
      <c r="AX177" s="828"/>
      <c r="AY177" s="828"/>
      <c r="AZ177" s="828"/>
      <c r="BA177" s="828"/>
      <c r="BB177" s="828"/>
      <c r="BC177" s="721"/>
      <c r="BD177" s="721"/>
    </row>
    <row r="178" spans="1:56" ht="33.75" customHeight="1" x14ac:dyDescent="0.25">
      <c r="A178" s="837"/>
      <c r="B178" s="837"/>
      <c r="C178" s="837"/>
      <c r="D178" s="706"/>
      <c r="E178" s="706"/>
      <c r="F178" s="706"/>
      <c r="G178" s="706"/>
      <c r="H178" s="706"/>
      <c r="I178" s="706"/>
      <c r="J178" s="706"/>
      <c r="K178" s="706"/>
      <c r="L178" s="706"/>
      <c r="M178" s="706"/>
      <c r="N178" s="706"/>
      <c r="O178" s="716"/>
      <c r="P178" s="716"/>
      <c r="Q178" s="716"/>
      <c r="R178" s="716"/>
      <c r="S178" s="717"/>
      <c r="T178" s="717"/>
      <c r="U178" s="717"/>
      <c r="V178" s="717"/>
      <c r="W178" s="717"/>
      <c r="X178" s="717"/>
      <c r="Y178" s="706"/>
      <c r="Z178" s="706"/>
      <c r="AA178" s="716"/>
      <c r="AB178" s="717"/>
      <c r="AC178" s="717"/>
      <c r="AD178" s="717"/>
      <c r="AE178" s="717"/>
      <c r="AF178" s="717"/>
      <c r="AG178" s="828"/>
      <c r="AH178" s="828"/>
      <c r="AI178" s="828"/>
      <c r="AJ178" s="828"/>
      <c r="AK178" s="828"/>
      <c r="AL178" s="828"/>
      <c r="AM178" s="828"/>
      <c r="AN178" s="828"/>
      <c r="AO178" s="828"/>
      <c r="AP178" s="828"/>
      <c r="AQ178" s="828"/>
      <c r="AR178" s="828"/>
      <c r="AS178" s="828"/>
      <c r="AT178" s="828"/>
      <c r="AU178" s="828"/>
      <c r="AV178" s="828"/>
      <c r="AW178" s="828"/>
      <c r="AX178" s="828"/>
      <c r="AY178" s="828"/>
      <c r="AZ178" s="828"/>
      <c r="BA178" s="828"/>
      <c r="BB178" s="828"/>
      <c r="BC178" s="721"/>
      <c r="BD178" s="721"/>
    </row>
    <row r="179" spans="1:56" ht="147.75" customHeight="1" x14ac:dyDescent="0.25">
      <c r="A179" s="837"/>
      <c r="B179" s="837"/>
      <c r="C179" s="837"/>
      <c r="D179" s="706"/>
      <c r="E179" s="706"/>
      <c r="F179" s="706"/>
      <c r="G179" s="706"/>
      <c r="H179" s="706"/>
      <c r="I179" s="706"/>
      <c r="J179" s="706"/>
      <c r="K179" s="706"/>
      <c r="L179" s="706"/>
      <c r="M179" s="706"/>
      <c r="N179" s="706"/>
      <c r="O179" s="716"/>
      <c r="P179" s="716"/>
      <c r="Q179" s="716"/>
      <c r="R179" s="716"/>
      <c r="S179" s="717"/>
      <c r="T179" s="717"/>
      <c r="U179" s="717"/>
      <c r="V179" s="717"/>
      <c r="W179" s="717"/>
      <c r="X179" s="717"/>
      <c r="Y179" s="706"/>
      <c r="Z179" s="706"/>
      <c r="AA179" s="716"/>
      <c r="AB179" s="717"/>
      <c r="AC179" s="717"/>
      <c r="AD179" s="717"/>
      <c r="AE179" s="717"/>
      <c r="AF179" s="717"/>
      <c r="AG179" s="828"/>
      <c r="AH179" s="828"/>
      <c r="AI179" s="828"/>
      <c r="AJ179" s="828"/>
      <c r="AK179" s="828"/>
      <c r="AL179" s="828"/>
      <c r="AM179" s="828"/>
      <c r="AN179" s="828"/>
      <c r="AO179" s="828"/>
      <c r="AP179" s="828"/>
      <c r="AQ179" s="828"/>
      <c r="AR179" s="828"/>
      <c r="AS179" s="828"/>
      <c r="AT179" s="828"/>
      <c r="AU179" s="828"/>
      <c r="AV179" s="828"/>
      <c r="AW179" s="828"/>
      <c r="AX179" s="828"/>
      <c r="AY179" s="828"/>
      <c r="AZ179" s="828"/>
      <c r="BA179" s="828"/>
      <c r="BB179" s="828"/>
      <c r="BC179" s="721"/>
      <c r="BD179" s="721"/>
    </row>
    <row r="180" spans="1:56" ht="36" customHeight="1" x14ac:dyDescent="0.25">
      <c r="A180" s="837"/>
      <c r="B180" s="837"/>
      <c r="C180" s="837"/>
      <c r="D180" s="706"/>
      <c r="E180" s="706"/>
      <c r="F180" s="706"/>
      <c r="G180" s="706"/>
      <c r="H180" s="706"/>
      <c r="I180" s="706"/>
      <c r="J180" s="706"/>
      <c r="K180" s="706"/>
      <c r="L180" s="706"/>
      <c r="M180" s="706"/>
      <c r="N180" s="706"/>
      <c r="O180" s="716"/>
      <c r="P180" s="716"/>
      <c r="Q180" s="716"/>
      <c r="R180" s="716"/>
      <c r="S180" s="717"/>
      <c r="T180" s="717"/>
      <c r="U180" s="717"/>
      <c r="V180" s="717"/>
      <c r="W180" s="717"/>
      <c r="X180" s="717"/>
      <c r="Y180" s="706"/>
      <c r="Z180" s="706"/>
      <c r="AA180" s="716"/>
      <c r="AB180" s="717"/>
      <c r="AC180" s="717"/>
      <c r="AD180" s="717"/>
      <c r="AE180" s="717"/>
      <c r="AF180" s="717"/>
      <c r="AG180" s="828"/>
      <c r="AH180" s="828"/>
      <c r="AI180" s="828"/>
      <c r="AJ180" s="828"/>
      <c r="AK180" s="828"/>
      <c r="AL180" s="828"/>
      <c r="AM180" s="828"/>
      <c r="AN180" s="828"/>
      <c r="AO180" s="828"/>
      <c r="AP180" s="828"/>
      <c r="AQ180" s="828"/>
      <c r="AR180" s="828"/>
      <c r="AS180" s="828"/>
      <c r="AT180" s="828"/>
      <c r="AU180" s="828"/>
      <c r="AV180" s="828"/>
      <c r="AW180" s="828"/>
      <c r="AX180" s="828"/>
      <c r="AY180" s="828"/>
      <c r="AZ180" s="828"/>
      <c r="BA180" s="828"/>
      <c r="BB180" s="828"/>
      <c r="BC180" s="721"/>
      <c r="BD180" s="721"/>
    </row>
    <row r="181" spans="1:56" ht="82.5" customHeight="1" x14ac:dyDescent="0.25">
      <c r="A181" s="837"/>
      <c r="B181" s="837"/>
      <c r="C181" s="837"/>
      <c r="D181" s="706"/>
      <c r="E181" s="706"/>
      <c r="F181" s="706"/>
      <c r="G181" s="706"/>
      <c r="H181" s="706"/>
      <c r="I181" s="706"/>
      <c r="J181" s="706"/>
      <c r="K181" s="706"/>
      <c r="L181" s="706"/>
      <c r="M181" s="706"/>
      <c r="N181" s="706"/>
      <c r="O181" s="716"/>
      <c r="P181" s="716"/>
      <c r="Q181" s="716"/>
      <c r="R181" s="716"/>
      <c r="S181" s="717"/>
      <c r="T181" s="717"/>
      <c r="U181" s="717"/>
      <c r="V181" s="717"/>
      <c r="W181" s="717"/>
      <c r="X181" s="717"/>
      <c r="Y181" s="706"/>
      <c r="Z181" s="706"/>
      <c r="AA181" s="716"/>
      <c r="AB181" s="717"/>
      <c r="AC181" s="717"/>
      <c r="AD181" s="717"/>
      <c r="AE181" s="717"/>
      <c r="AF181" s="717"/>
      <c r="AG181" s="828"/>
      <c r="AH181" s="828"/>
      <c r="AI181" s="828"/>
      <c r="AJ181" s="828"/>
      <c r="AK181" s="828"/>
      <c r="AL181" s="828"/>
      <c r="AM181" s="828"/>
      <c r="AN181" s="828"/>
      <c r="AO181" s="828"/>
      <c r="AP181" s="828"/>
      <c r="AQ181" s="828"/>
      <c r="AR181" s="828"/>
      <c r="AS181" s="828"/>
      <c r="AT181" s="828"/>
      <c r="AU181" s="828"/>
      <c r="AV181" s="828"/>
      <c r="AW181" s="828"/>
      <c r="AX181" s="828"/>
      <c r="AY181" s="828"/>
      <c r="AZ181" s="828"/>
      <c r="BA181" s="828"/>
      <c r="BB181" s="828"/>
      <c r="BC181" s="721"/>
      <c r="BD181" s="721"/>
    </row>
    <row r="182" spans="1:56" ht="22.7" customHeight="1" x14ac:dyDescent="0.25">
      <c r="A182" s="837"/>
      <c r="B182" s="837"/>
      <c r="C182" s="838"/>
      <c r="D182" s="838"/>
      <c r="E182" s="838"/>
      <c r="F182" s="838"/>
      <c r="G182" s="838"/>
      <c r="H182" s="838"/>
      <c r="I182" s="838"/>
      <c r="J182" s="838"/>
      <c r="K182" s="838"/>
      <c r="L182" s="838"/>
      <c r="M182" s="838"/>
      <c r="N182" s="838"/>
      <c r="O182" s="838"/>
      <c r="P182" s="838"/>
      <c r="Q182" s="838"/>
      <c r="R182" s="838"/>
      <c r="S182" s="838"/>
      <c r="T182" s="838"/>
      <c r="U182" s="838"/>
      <c r="V182" s="838"/>
      <c r="W182" s="838"/>
      <c r="X182" s="838"/>
      <c r="Y182" s="838"/>
      <c r="Z182" s="838"/>
      <c r="AA182" s="838"/>
      <c r="AB182" s="838"/>
      <c r="AC182" s="838"/>
      <c r="AD182" s="838"/>
      <c r="AE182" s="838"/>
      <c r="AF182" s="838"/>
      <c r="AG182" s="838"/>
      <c r="AH182" s="838"/>
      <c r="AI182" s="838"/>
      <c r="AJ182" s="838"/>
      <c r="AK182" s="838"/>
      <c r="AL182" s="838"/>
      <c r="AM182" s="838"/>
      <c r="AN182" s="838"/>
      <c r="AO182" s="838"/>
      <c r="AP182" s="838"/>
      <c r="AQ182" s="838"/>
      <c r="AR182" s="838"/>
      <c r="AS182" s="838"/>
      <c r="AT182" s="838"/>
      <c r="AU182" s="838"/>
      <c r="AV182" s="838"/>
      <c r="AW182" s="838"/>
      <c r="AX182" s="838"/>
      <c r="AY182" s="838"/>
      <c r="AZ182" s="838"/>
      <c r="BA182" s="838"/>
      <c r="BB182" s="838"/>
      <c r="BC182" s="723"/>
      <c r="BD182" s="723"/>
    </row>
    <row r="192" spans="1:56" x14ac:dyDescent="0.25">
      <c r="AK192" s="726"/>
    </row>
  </sheetData>
  <mergeCells count="71">
    <mergeCell ref="A182:BB182"/>
    <mergeCell ref="A179:C179"/>
    <mergeCell ref="AG179:BB179"/>
    <mergeCell ref="A180:C180"/>
    <mergeCell ref="AG180:BB180"/>
    <mergeCell ref="A181:C181"/>
    <mergeCell ref="AG181:BB181"/>
    <mergeCell ref="A176:C176"/>
    <mergeCell ref="AG176:BB176"/>
    <mergeCell ref="A177:C177"/>
    <mergeCell ref="AG177:BB177"/>
    <mergeCell ref="A178:C178"/>
    <mergeCell ref="AG178:BB178"/>
    <mergeCell ref="AG175:BB175"/>
    <mergeCell ref="A165:C165"/>
    <mergeCell ref="A166:BE166"/>
    <mergeCell ref="A167:C167"/>
    <mergeCell ref="A168:BB168"/>
    <mergeCell ref="A169:C169"/>
    <mergeCell ref="A170:C170"/>
    <mergeCell ref="A171:C171"/>
    <mergeCell ref="A172:C172"/>
    <mergeCell ref="A173:C173"/>
    <mergeCell ref="A174:C174"/>
    <mergeCell ref="A175:C175"/>
    <mergeCell ref="BD6:BD7"/>
    <mergeCell ref="BE6:BE7"/>
    <mergeCell ref="BF6:BF7"/>
    <mergeCell ref="BG6:BG7"/>
    <mergeCell ref="BH6:BH7"/>
    <mergeCell ref="B79:B80"/>
    <mergeCell ref="AX6:AX7"/>
    <mergeCell ref="AY6:AY7"/>
    <mergeCell ref="AZ6:AZ7"/>
    <mergeCell ref="BA6:BA7"/>
    <mergeCell ref="AC6:AF6"/>
    <mergeCell ref="AG6:AG7"/>
    <mergeCell ref="AH6:AK6"/>
    <mergeCell ref="AL6:AL7"/>
    <mergeCell ref="AM6:AP6"/>
    <mergeCell ref="AQ6:AQ7"/>
    <mergeCell ref="V6:V7"/>
    <mergeCell ref="W6:W7"/>
    <mergeCell ref="X6:X7"/>
    <mergeCell ref="Y6:Y7"/>
    <mergeCell ref="Z6:Z7"/>
    <mergeCell ref="U6:U7"/>
    <mergeCell ref="BB6:BB7"/>
    <mergeCell ref="BC6:BC7"/>
    <mergeCell ref="AR6:AR7"/>
    <mergeCell ref="AS6:AS7"/>
    <mergeCell ref="AT6:AT7"/>
    <mergeCell ref="AU6:AU7"/>
    <mergeCell ref="AV6:AV7"/>
    <mergeCell ref="AW6:AW7"/>
    <mergeCell ref="A1:BH1"/>
    <mergeCell ref="A2:BH2"/>
    <mergeCell ref="A3:BH3"/>
    <mergeCell ref="A5:A7"/>
    <mergeCell ref="C5:AF5"/>
    <mergeCell ref="AG5:BB5"/>
    <mergeCell ref="BE5:BH5"/>
    <mergeCell ref="B6:B7"/>
    <mergeCell ref="C6:C7"/>
    <mergeCell ref="D6:G6"/>
    <mergeCell ref="AA6:AA7"/>
    <mergeCell ref="H6:K6"/>
    <mergeCell ref="L6:N6"/>
    <mergeCell ref="O6:R6"/>
    <mergeCell ref="S6:S7"/>
    <mergeCell ref="T6:T7"/>
  </mergeCells>
  <dataValidations count="2">
    <dataValidation type="list" errorStyle="warning" allowBlank="1" showInputMessage="1" showErrorMessage="1" error="Seleccione opción de la lista desplegable" sqref="W11:W164">
      <formula1>"Liquidado, En reserva, Saldo a favor, En ejecución"</formula1>
    </dataValidation>
    <dataValidation type="list" allowBlank="1" showInputMessage="1" showErrorMessage="1" error="Seleccione una opción de la lista desplegable" prompt="Seleccione una opción de la lista" sqref="U11:U164">
      <formula1>"contract, functioning, null"</formula1>
    </dataValidation>
  </dataValidations>
  <printOptions horizontalCentered="1" verticalCentered="1"/>
  <pageMargins left="0" right="0" top="7.874015748031496E-2" bottom="1.1023622047244095" header="0" footer="0"/>
  <pageSetup paperSize="5" scale="75" orientation="portrait"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[3]Hoja1!#REF!</xm:f>
          </x14:formula1>
          <xm:sqref>BG8:BG164</xm:sqref>
        </x14:dataValidation>
        <x14:dataValidation type="list" allowBlank="1" showInputMessage="1" showErrorMessage="1">
          <x14:formula1>
            <xm:f>[3]Hoja1!#REF!</xm:f>
          </x14:formula1>
          <xm:sqref>BF8:BF164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4"/>
  <sheetViews>
    <sheetView zoomScale="110" zoomScaleNormal="110" workbookViewId="0">
      <selection activeCell="BB188" sqref="BB188"/>
    </sheetView>
  </sheetViews>
  <sheetFormatPr baseColWidth="10" defaultColWidth="11.42578125" defaultRowHeight="12.75" x14ac:dyDescent="0.25"/>
  <cols>
    <col min="1" max="1" width="47.42578125" style="515" customWidth="1"/>
    <col min="2" max="2" width="84.140625" style="515" customWidth="1"/>
    <col min="3" max="16384" width="11.42578125" style="515"/>
  </cols>
  <sheetData>
    <row r="1" spans="1:2" ht="130.5" customHeight="1" thickBot="1" x14ac:dyDescent="0.3">
      <c r="A1" s="839"/>
      <c r="B1" s="839"/>
    </row>
    <row r="2" spans="1:2" ht="27" customHeight="1" thickBot="1" x14ac:dyDescent="0.3">
      <c r="A2" s="840" t="s">
        <v>1878</v>
      </c>
      <c r="B2" s="841"/>
    </row>
    <row r="3" spans="1:2" ht="24.75" customHeight="1" thickBot="1" x14ac:dyDescent="0.3">
      <c r="A3" s="842" t="s">
        <v>1261</v>
      </c>
      <c r="B3" s="843"/>
    </row>
    <row r="4" spans="1:2" x14ac:dyDescent="0.25">
      <c r="A4" s="516" t="s">
        <v>1879</v>
      </c>
      <c r="B4" s="516" t="s">
        <v>1262</v>
      </c>
    </row>
    <row r="5" spans="1:2" ht="18" x14ac:dyDescent="0.25">
      <c r="A5" s="517" t="s">
        <v>1840</v>
      </c>
      <c r="B5" s="518" t="s">
        <v>1880</v>
      </c>
    </row>
    <row r="6" spans="1:2" x14ac:dyDescent="0.25">
      <c r="A6" s="517" t="s">
        <v>1841</v>
      </c>
      <c r="B6" s="518" t="s">
        <v>1881</v>
      </c>
    </row>
    <row r="7" spans="1:2" ht="34.5" customHeight="1" x14ac:dyDescent="0.25">
      <c r="A7" s="517" t="s">
        <v>1882</v>
      </c>
      <c r="B7" s="518" t="s">
        <v>1883</v>
      </c>
    </row>
    <row r="8" spans="1:2" ht="39.75" customHeight="1" x14ac:dyDescent="0.25">
      <c r="A8" s="517" t="s">
        <v>1884</v>
      </c>
      <c r="B8" s="518" t="s">
        <v>1885</v>
      </c>
    </row>
    <row r="9" spans="1:2" ht="32.25" customHeight="1" x14ac:dyDescent="0.25">
      <c r="A9" s="517" t="s">
        <v>1886</v>
      </c>
      <c r="B9" s="518" t="s">
        <v>1887</v>
      </c>
    </row>
    <row r="10" spans="1:2" ht="32.25" customHeight="1" x14ac:dyDescent="0.25">
      <c r="A10" s="517" t="s">
        <v>1888</v>
      </c>
      <c r="B10" s="518" t="s">
        <v>1889</v>
      </c>
    </row>
    <row r="11" spans="1:2" ht="57.75" customHeight="1" x14ac:dyDescent="0.25">
      <c r="A11" s="517" t="s">
        <v>1890</v>
      </c>
      <c r="B11" s="518" t="s">
        <v>1891</v>
      </c>
    </row>
    <row r="12" spans="1:2" ht="21" customHeight="1" x14ac:dyDescent="0.25">
      <c r="A12" s="517" t="s">
        <v>1892</v>
      </c>
      <c r="B12" s="518" t="s">
        <v>1893</v>
      </c>
    </row>
    <row r="13" spans="1:2" ht="21" customHeight="1" x14ac:dyDescent="0.25">
      <c r="A13" s="517" t="s">
        <v>1845</v>
      </c>
      <c r="B13" s="518" t="s">
        <v>1894</v>
      </c>
    </row>
    <row r="14" spans="1:2" ht="21" customHeight="1" x14ac:dyDescent="0.25">
      <c r="A14" s="517" t="s">
        <v>1846</v>
      </c>
      <c r="B14" s="518" t="s">
        <v>1895</v>
      </c>
    </row>
    <row r="15" spans="1:2" ht="21" customHeight="1" x14ac:dyDescent="0.25">
      <c r="A15" s="517" t="s">
        <v>1847</v>
      </c>
      <c r="B15" s="518" t="s">
        <v>1896</v>
      </c>
    </row>
    <row r="16" spans="1:2" ht="21" customHeight="1" x14ac:dyDescent="0.25">
      <c r="A16" s="517" t="s">
        <v>1848</v>
      </c>
      <c r="B16" s="518" t="s">
        <v>1897</v>
      </c>
    </row>
    <row r="17" spans="1:2" ht="21" customHeight="1" x14ac:dyDescent="0.25">
      <c r="A17" s="517" t="s">
        <v>1849</v>
      </c>
      <c r="B17" s="518" t="s">
        <v>1898</v>
      </c>
    </row>
    <row r="18" spans="1:2" ht="21.75" customHeight="1" x14ac:dyDescent="0.25">
      <c r="A18" s="517" t="s">
        <v>1899</v>
      </c>
      <c r="B18" s="518" t="s">
        <v>1900</v>
      </c>
    </row>
    <row r="19" spans="1:2" ht="21.75" customHeight="1" x14ac:dyDescent="0.25">
      <c r="A19" s="517" t="s">
        <v>1901</v>
      </c>
      <c r="B19" s="518" t="s">
        <v>1902</v>
      </c>
    </row>
    <row r="20" spans="1:2" ht="21" customHeight="1" x14ac:dyDescent="0.25">
      <c r="A20" s="517" t="s">
        <v>1903</v>
      </c>
      <c r="B20" s="518" t="s">
        <v>1904</v>
      </c>
    </row>
    <row r="21" spans="1:2" ht="85.5" customHeight="1" x14ac:dyDescent="0.25">
      <c r="A21" s="517" t="s">
        <v>1905</v>
      </c>
      <c r="B21" s="519" t="s">
        <v>1906</v>
      </c>
    </row>
    <row r="22" spans="1:2" ht="36.75" customHeight="1" x14ac:dyDescent="0.25">
      <c r="A22" s="517" t="s">
        <v>1854</v>
      </c>
      <c r="B22" s="518" t="s">
        <v>1907</v>
      </c>
    </row>
    <row r="23" spans="1:2" ht="30" customHeight="1" x14ac:dyDescent="0.25">
      <c r="A23" s="517" t="s">
        <v>1908</v>
      </c>
      <c r="B23" s="520" t="s">
        <v>1909</v>
      </c>
    </row>
    <row r="24" spans="1:2" ht="39" customHeight="1" x14ac:dyDescent="0.25">
      <c r="A24" s="517" t="s">
        <v>1910</v>
      </c>
      <c r="B24" s="518" t="s">
        <v>1911</v>
      </c>
    </row>
    <row r="25" spans="1:2" ht="22.5" customHeight="1" x14ac:dyDescent="0.25">
      <c r="A25" s="517" t="s">
        <v>1912</v>
      </c>
      <c r="B25" s="518" t="s">
        <v>1913</v>
      </c>
    </row>
    <row r="26" spans="1:2" ht="37.5" customHeight="1" x14ac:dyDescent="0.25">
      <c r="A26" s="517" t="s">
        <v>1858</v>
      </c>
      <c r="B26" s="518" t="s">
        <v>1914</v>
      </c>
    </row>
    <row r="27" spans="1:2" ht="22.5" customHeight="1" x14ac:dyDescent="0.25">
      <c r="A27" s="517" t="s">
        <v>1915</v>
      </c>
      <c r="B27" s="518" t="s">
        <v>1916</v>
      </c>
    </row>
    <row r="28" spans="1:2" ht="27" customHeight="1" x14ac:dyDescent="0.25">
      <c r="A28" s="517" t="s">
        <v>1917</v>
      </c>
      <c r="B28" s="518" t="s">
        <v>1918</v>
      </c>
    </row>
    <row r="29" spans="1:2" ht="22.5" customHeight="1" x14ac:dyDescent="0.25">
      <c r="A29" s="517" t="s">
        <v>1919</v>
      </c>
      <c r="B29" s="518" t="s">
        <v>1920</v>
      </c>
    </row>
    <row r="30" spans="1:2" ht="22.5" customHeight="1" x14ac:dyDescent="0.25">
      <c r="A30" s="517" t="s">
        <v>1921</v>
      </c>
      <c r="B30" s="518" t="s">
        <v>1922</v>
      </c>
    </row>
    <row r="31" spans="1:2" ht="22.5" customHeight="1" x14ac:dyDescent="0.25">
      <c r="A31" s="517" t="s">
        <v>1923</v>
      </c>
      <c r="B31" s="518" t="s">
        <v>1924</v>
      </c>
    </row>
    <row r="32" spans="1:2" ht="22.5" customHeight="1" x14ac:dyDescent="0.25">
      <c r="A32" s="517" t="s">
        <v>1925</v>
      </c>
      <c r="B32" s="518" t="s">
        <v>1926</v>
      </c>
    </row>
    <row r="33" spans="1:2" ht="22.5" customHeight="1" x14ac:dyDescent="0.25">
      <c r="A33" s="517" t="s">
        <v>1927</v>
      </c>
      <c r="B33" s="518" t="s">
        <v>1924</v>
      </c>
    </row>
    <row r="34" spans="1:2" ht="22.5" customHeight="1" x14ac:dyDescent="0.25">
      <c r="A34" s="517" t="s">
        <v>1928</v>
      </c>
      <c r="B34" s="518" t="s">
        <v>1929</v>
      </c>
    </row>
    <row r="35" spans="1:2" ht="22.5" customHeight="1" x14ac:dyDescent="0.25">
      <c r="A35" s="517" t="s">
        <v>1930</v>
      </c>
      <c r="B35" s="518" t="s">
        <v>1931</v>
      </c>
    </row>
    <row r="36" spans="1:2" ht="21.75" customHeight="1" x14ac:dyDescent="0.25">
      <c r="A36" s="517" t="s">
        <v>1932</v>
      </c>
      <c r="B36" s="518" t="s">
        <v>1933</v>
      </c>
    </row>
    <row r="37" spans="1:2" ht="25.5" customHeight="1" x14ac:dyDescent="0.25">
      <c r="A37" s="517" t="s">
        <v>1934</v>
      </c>
      <c r="B37" s="518" t="s">
        <v>1935</v>
      </c>
    </row>
    <row r="38" spans="1:2" ht="25.5" customHeight="1" x14ac:dyDescent="0.25">
      <c r="A38" s="517" t="s">
        <v>1936</v>
      </c>
      <c r="B38" s="518" t="s">
        <v>1937</v>
      </c>
    </row>
    <row r="39" spans="1:2" ht="25.5" customHeight="1" x14ac:dyDescent="0.25">
      <c r="A39" s="517" t="s">
        <v>1938</v>
      </c>
      <c r="B39" s="518" t="s">
        <v>1939</v>
      </c>
    </row>
    <row r="40" spans="1:2" ht="25.5" customHeight="1" x14ac:dyDescent="0.25">
      <c r="A40" s="517" t="s">
        <v>1940</v>
      </c>
      <c r="B40" s="518" t="s">
        <v>1941</v>
      </c>
    </row>
    <row r="41" spans="1:2" ht="21" customHeight="1" x14ac:dyDescent="0.25">
      <c r="A41" s="517" t="s">
        <v>1942</v>
      </c>
      <c r="B41" s="518" t="s">
        <v>1943</v>
      </c>
    </row>
    <row r="42" spans="1:2" ht="21" customHeight="1" thickBot="1" x14ac:dyDescent="0.3">
      <c r="A42" s="521" t="s">
        <v>1944</v>
      </c>
      <c r="B42" s="522" t="s">
        <v>1945</v>
      </c>
    </row>
    <row r="43" spans="1:2" ht="21" customHeight="1" thickBot="1" x14ac:dyDescent="0.3">
      <c r="A43" s="521" t="s">
        <v>1946</v>
      </c>
      <c r="B43" s="522" t="s">
        <v>1947</v>
      </c>
    </row>
    <row r="44" spans="1:2" ht="24" customHeight="1" thickBot="1" x14ac:dyDescent="0.3">
      <c r="A44" s="521" t="s">
        <v>1948</v>
      </c>
      <c r="B44" s="522" t="s">
        <v>1949</v>
      </c>
    </row>
  </sheetData>
  <mergeCells count="3">
    <mergeCell ref="A1:B1"/>
    <mergeCell ref="A2:B2"/>
    <mergeCell ref="A3:B3"/>
  </mergeCells>
  <printOptions horizontalCentered="1" verticalCentered="1"/>
  <pageMargins left="0.78740157480314965" right="0.78740157480314965" top="0.98425196850393704" bottom="0.98425196850393704" header="0" footer="0"/>
  <pageSetup scale="7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R32"/>
  <sheetViews>
    <sheetView showGridLines="0" zoomScale="96" zoomScaleNormal="96" workbookViewId="0">
      <pane ySplit="5" topLeftCell="A6" activePane="bottomLeft" state="frozen"/>
      <selection activeCell="E29" sqref="E29"/>
      <selection pane="bottomLeft" activeCell="H7" sqref="H7"/>
    </sheetView>
  </sheetViews>
  <sheetFormatPr baseColWidth="10" defaultRowHeight="15" x14ac:dyDescent="0.25"/>
  <cols>
    <col min="1" max="1" width="3.5703125" style="389" bestFit="1" customWidth="1"/>
    <col min="2" max="2" width="62.42578125" style="389" customWidth="1"/>
    <col min="3" max="6" width="11.28515625" style="389" customWidth="1"/>
    <col min="7" max="7" width="3.5703125" style="389" customWidth="1"/>
    <col min="8" max="8" width="23.42578125" style="389" customWidth="1"/>
    <col min="9" max="10" width="14.42578125" style="389" customWidth="1"/>
    <col min="11" max="11" width="4.28515625" style="389" customWidth="1"/>
    <col min="12" max="12" width="15" style="389" customWidth="1"/>
    <col min="13" max="14" width="22.42578125" style="389" customWidth="1"/>
    <col min="15" max="15" width="1.85546875" style="389" customWidth="1"/>
    <col min="16" max="16384" width="11.42578125" style="389"/>
  </cols>
  <sheetData>
    <row r="1" spans="1:18" s="387" customFormat="1" ht="130.5" customHeight="1" thickBot="1" x14ac:dyDescent="0.3">
      <c r="A1" s="844"/>
      <c r="B1" s="845"/>
      <c r="C1" s="845"/>
      <c r="D1" s="845"/>
      <c r="E1" s="845"/>
      <c r="F1" s="845"/>
      <c r="G1" s="845"/>
      <c r="H1" s="845"/>
      <c r="I1" s="845"/>
      <c r="J1" s="845"/>
      <c r="K1" s="845"/>
      <c r="L1" s="845"/>
      <c r="M1" s="845"/>
      <c r="N1" s="845"/>
      <c r="O1" s="845"/>
      <c r="P1" s="846"/>
      <c r="Q1" s="389"/>
      <c r="R1" s="389"/>
    </row>
    <row r="2" spans="1:18" s="388" customFormat="1" ht="16.5" thickBot="1" x14ac:dyDescent="0.3">
      <c r="A2" s="852">
        <f>+'Datos Generales'!A5</f>
        <v>0</v>
      </c>
      <c r="B2" s="853"/>
      <c r="C2" s="853"/>
      <c r="D2" s="853"/>
      <c r="E2" s="853"/>
      <c r="F2" s="853"/>
      <c r="G2" s="853"/>
      <c r="H2" s="853"/>
      <c r="I2" s="853"/>
      <c r="J2" s="853"/>
      <c r="K2" s="853"/>
      <c r="L2" s="853"/>
      <c r="M2" s="853"/>
      <c r="N2" s="853"/>
      <c r="O2" s="853"/>
      <c r="P2" s="854"/>
      <c r="Q2" s="389"/>
      <c r="R2" s="389"/>
    </row>
    <row r="3" spans="1:18" s="388" customFormat="1" ht="16.5" thickBot="1" x14ac:dyDescent="0.3">
      <c r="A3" s="847" t="s">
        <v>1313</v>
      </c>
      <c r="B3" s="848"/>
      <c r="C3" s="848"/>
      <c r="D3" s="848"/>
      <c r="E3" s="848"/>
      <c r="F3" s="848"/>
      <c r="G3" s="848"/>
      <c r="H3" s="848"/>
      <c r="I3" s="848"/>
      <c r="J3" s="848"/>
      <c r="K3" s="848"/>
      <c r="L3" s="848"/>
      <c r="M3" s="848"/>
      <c r="N3" s="848"/>
      <c r="O3" s="848"/>
      <c r="P3" s="849"/>
      <c r="Q3" s="389"/>
      <c r="R3" s="389"/>
    </row>
    <row r="4" spans="1:18" s="388" customFormat="1" ht="30.75" customHeight="1" thickBot="1" x14ac:dyDescent="0.3">
      <c r="A4" s="850" t="s">
        <v>1312</v>
      </c>
      <c r="B4" s="851"/>
      <c r="C4" s="502"/>
      <c r="D4" s="396" t="str">
        <f>+'Datos Generales'!C6</f>
        <v>2023-II</v>
      </c>
      <c r="E4" s="396"/>
      <c r="F4" s="396"/>
      <c r="G4" s="396"/>
      <c r="H4" s="396"/>
      <c r="I4" s="396"/>
      <c r="J4" s="396"/>
      <c r="K4" s="396"/>
      <c r="L4" s="397"/>
      <c r="M4" s="397"/>
      <c r="N4" s="397"/>
      <c r="O4" s="397"/>
      <c r="P4" s="398"/>
      <c r="Q4" s="389"/>
      <c r="R4" s="389"/>
    </row>
    <row r="5" spans="1:18" ht="30" customHeight="1" x14ac:dyDescent="0.25">
      <c r="A5" s="371" t="s">
        <v>19</v>
      </c>
      <c r="B5" s="371" t="s">
        <v>1190</v>
      </c>
      <c r="C5" s="372">
        <v>2020</v>
      </c>
      <c r="D5" s="503">
        <v>2021</v>
      </c>
      <c r="E5" s="503">
        <v>2022</v>
      </c>
      <c r="F5" s="503">
        <v>2023</v>
      </c>
      <c r="H5" s="369" t="s">
        <v>1257</v>
      </c>
      <c r="I5" s="369" t="s">
        <v>1258</v>
      </c>
      <c r="J5" s="369" t="s">
        <v>55</v>
      </c>
      <c r="L5" s="370" t="s">
        <v>1255</v>
      </c>
      <c r="M5" s="370" t="s">
        <v>1259</v>
      </c>
      <c r="N5" s="373" t="s">
        <v>55</v>
      </c>
      <c r="O5" s="375" t="s">
        <v>888</v>
      </c>
      <c r="P5" s="374"/>
    </row>
    <row r="6" spans="1:18" ht="45" customHeight="1" x14ac:dyDescent="0.25">
      <c r="A6" s="504" t="s">
        <v>1155</v>
      </c>
      <c r="B6" s="505" t="s">
        <v>1156</v>
      </c>
      <c r="C6" s="511" t="str">
        <f ca="1">+'1POMCAS'!G100</f>
        <v>N.A.</v>
      </c>
      <c r="D6" s="511">
        <f ca="1">+'1POMCAS'!H100</f>
        <v>0.8</v>
      </c>
      <c r="E6" s="511">
        <f ca="1">+'1POMCAS'!I100</f>
        <v>0.2</v>
      </c>
      <c r="F6" s="511">
        <f ca="1">+'1POMCAS'!J100</f>
        <v>7.4999999999999997E-2</v>
      </c>
      <c r="H6" s="506">
        <f>'1POMCAS'!F10</f>
        <v>0</v>
      </c>
      <c r="I6" s="506" t="str">
        <f>+'1POMCAS'!E12</f>
        <v>Proyecto 4.1 PLANIFICACIÓN Y MANEJO DEL RECURSO HÍDRICO, Actividad 4.1.2 Formular Planes de Ordenación y Manejo de Cuencas - POMCA en el departamento</v>
      </c>
      <c r="J6" s="506">
        <f>+'1POMCAS'!E13</f>
        <v>0</v>
      </c>
      <c r="L6" s="507" t="str">
        <f t="shared" ref="L6:L32" ca="1" si="0">IF(ISNUMBER(D6),"",H6)</f>
        <v/>
      </c>
      <c r="M6" s="507" t="str">
        <f t="shared" ref="M6:M32" si="1">IF(ISNUMBER(I6),"",I6)</f>
        <v>Proyecto 4.1 PLANIFICACIÓN Y MANEJO DEL RECURSO HÍDRICO, Actividad 4.1.2 Formular Planes de Ordenación y Manejo de Cuencas - POMCA en el departamento</v>
      </c>
      <c r="N6" s="508" t="str">
        <f t="shared" ref="N6:N32" si="2">IF(ISNUMBER(J6),"",J6)</f>
        <v/>
      </c>
      <c r="O6" s="509" t="s">
        <v>888</v>
      </c>
      <c r="P6" s="510"/>
    </row>
    <row r="7" spans="1:18" ht="252" x14ac:dyDescent="0.25">
      <c r="A7" s="504" t="s">
        <v>1157</v>
      </c>
      <c r="B7" s="505" t="s">
        <v>131</v>
      </c>
      <c r="C7" s="512" t="str">
        <f>+'2PORH'!E23</f>
        <v>N.A.</v>
      </c>
      <c r="D7" s="512" t="str">
        <f>+'2PORH'!F23</f>
        <v>N.A.</v>
      </c>
      <c r="E7" s="512" t="str">
        <f>+'2PORH'!G23</f>
        <v>N.A.</v>
      </c>
      <c r="F7" s="512">
        <f>+'2PORH'!H23</f>
        <v>0</v>
      </c>
      <c r="H7" s="506" t="str">
        <f>+'2PORH'!F10</f>
        <v/>
      </c>
      <c r="I7" s="506" t="str">
        <f>+'2PORH'!E12</f>
        <v>Proyecto 4.1 PLANIFICACIÓN Y MANEJO DEL RECURSO HÍDRICO, Actividad 4.1.1 Formular y adoptar Planes de Ordenamiento del Recurso Hídrico - PORH en corrientes priorizadas del departamento</v>
      </c>
      <c r="J7" s="506" t="str">
        <f>+'2PORH'!E13</f>
        <v>Se adjudico el Concurso de Méritos Abiertos CM 003 de 2023 con el objeto de Formulación del Plan De Ordenamiento del Recurso Hídrico Superficial Continental del Río Sevilla, localizado en el Departamento del Magdalena, de acuerdo con los lineamientos señalados por la Resolución 751 de mayo de 2018 “Por la cual se adopta la Guía para el Ordenamiento del Recurso Hídrico Continental Superficial – PORH y se dictan otras disposiciones”.</v>
      </c>
      <c r="L7" s="507" t="str">
        <f t="shared" si="0"/>
        <v/>
      </c>
      <c r="M7" s="507" t="str">
        <f t="shared" si="1"/>
        <v>Proyecto 4.1 PLANIFICACIÓN Y MANEJO DEL RECURSO HÍDRICO, Actividad 4.1.1 Formular y adoptar Planes de Ordenamiento del Recurso Hídrico - PORH en corrientes priorizadas del departamento</v>
      </c>
      <c r="N7" s="508" t="str">
        <f t="shared" si="2"/>
        <v>Se adjudico el Concurso de Méritos Abiertos CM 003 de 2023 con el objeto de Formulación del Plan De Ordenamiento del Recurso Hídrico Superficial Continental del Río Sevilla, localizado en el Departamento del Magdalena, de acuerdo con los lineamientos señalados por la Resolución 751 de mayo de 2018 “Por la cual se adopta la Guía para el Ordenamiento del Recurso Hídrico Continental Superficial – PORH y se dictan otras disposiciones”.</v>
      </c>
      <c r="O7" s="509" t="s">
        <v>888</v>
      </c>
      <c r="P7" s="510"/>
    </row>
    <row r="8" spans="1:18" ht="72" x14ac:dyDescent="0.25">
      <c r="A8" s="504" t="s">
        <v>1158</v>
      </c>
      <c r="B8" s="514" t="s">
        <v>162</v>
      </c>
      <c r="C8" s="511">
        <f>+'3PSMV'!E22</f>
        <v>1</v>
      </c>
      <c r="D8" s="511">
        <f>+'3PSMV'!F22</f>
        <v>1</v>
      </c>
      <c r="E8" s="511">
        <f>+'3PSMV'!G22</f>
        <v>1</v>
      </c>
      <c r="F8" s="511">
        <f>+'3PSMV'!H22</f>
        <v>1</v>
      </c>
      <c r="H8" s="506" t="str">
        <f>+'3PSMV'!F10</f>
        <v/>
      </c>
      <c r="I8" s="506" t="str">
        <f>+'3PSMV'!E12</f>
        <v>Proyecto 2.4 AUTORIDAD AMBIENTAL Y ADMINISTRACIÓN DE LOS RECURSOS NATURALES, Actividad 2.4.4. Seguimiento a los PSMV</v>
      </c>
      <c r="J8" s="506">
        <f>+'3PSMV'!E13</f>
        <v>0</v>
      </c>
      <c r="L8" s="507" t="str">
        <f t="shared" si="0"/>
        <v/>
      </c>
      <c r="M8" s="507" t="str">
        <f t="shared" si="1"/>
        <v>Proyecto 2.4 AUTORIDAD AMBIENTAL Y ADMINISTRACIÓN DE LOS RECURSOS NATURALES, Actividad 2.4.4. Seguimiento a los PSMV</v>
      </c>
      <c r="N8" s="508" t="str">
        <f t="shared" si="2"/>
        <v/>
      </c>
      <c r="O8" s="509" t="s">
        <v>888</v>
      </c>
      <c r="P8" s="510"/>
    </row>
    <row r="9" spans="1:18" ht="96" x14ac:dyDescent="0.25">
      <c r="A9" s="504" t="s">
        <v>1159</v>
      </c>
      <c r="B9" s="514" t="s">
        <v>183</v>
      </c>
      <c r="C9" s="511" t="str">
        <f>+'4UsoAguas'!E23</f>
        <v>N.A.</v>
      </c>
      <c r="D9" s="511" t="str">
        <f>+'4UsoAguas'!F23</f>
        <v>N.A.</v>
      </c>
      <c r="E9" s="511">
        <f>+'4UsoAguas'!G23</f>
        <v>1</v>
      </c>
      <c r="F9" s="511">
        <f>+'4UsoAguas'!H23</f>
        <v>0</v>
      </c>
      <c r="H9" s="506" t="str">
        <f>+'4UsoAguas'!F10</f>
        <v/>
      </c>
      <c r="I9" s="506" t="str">
        <f>+'4UsoAguas'!E12</f>
        <v>Proyecto 4.2 REGULACIÓN DEL USO Y MANEJO DEL RECURSO HÍDRICO, Actividad 4.2.5 Reglamentar las corrientes priorizadas en el departamento</v>
      </c>
      <c r="J9" s="506" t="str">
        <f>+'4UsoAguas'!E13</f>
        <v>En cumplimiento de esta actividad, se ejecuta el contrato 235 de 2022, con el objeto de “Reglamentar los usos del agua y de los vertimientos en los ríos Frio y Sevilla en la jurisdicción de Corpamag”</v>
      </c>
      <c r="L9" s="507" t="str">
        <f t="shared" si="0"/>
        <v/>
      </c>
      <c r="M9" s="507" t="str">
        <f t="shared" si="1"/>
        <v>Proyecto 4.2 REGULACIÓN DEL USO Y MANEJO DEL RECURSO HÍDRICO, Actividad 4.2.5 Reglamentar las corrientes priorizadas en el departamento</v>
      </c>
      <c r="N9" s="508" t="str">
        <f t="shared" si="2"/>
        <v>En cumplimiento de esta actividad, se ejecuta el contrato 235 de 2022, con el objeto de “Reglamentar los usos del agua y de los vertimientos en los ríos Frio y Sevilla en la jurisdicción de Corpamag”</v>
      </c>
      <c r="O9" s="509" t="s">
        <v>888</v>
      </c>
      <c r="P9" s="510"/>
    </row>
    <row r="10" spans="1:18" ht="72" x14ac:dyDescent="0.25">
      <c r="A10" s="504" t="s">
        <v>1160</v>
      </c>
      <c r="B10" s="514" t="s">
        <v>200</v>
      </c>
      <c r="C10" s="511">
        <f>+'5PUEAA'!E22</f>
        <v>0.59420289855072461</v>
      </c>
      <c r="D10" s="511">
        <f>+'5PUEAA'!F22</f>
        <v>0.2</v>
      </c>
      <c r="E10" s="511">
        <f>+'5PUEAA'!G22</f>
        <v>0.88785046728971961</v>
      </c>
      <c r="F10" s="511">
        <f>+'5PUEAA'!H22</f>
        <v>0.80414746543778803</v>
      </c>
      <c r="H10" s="506" t="str">
        <f>+'5PUEAA'!F10</f>
        <v/>
      </c>
      <c r="I10" s="506" t="str">
        <f>+'5PUEAA'!E12</f>
        <v>Proyecto 2.4 AUTORIDAD AMBIENTAL Y ADMINISTRACIÓN DE LOS RECURSOS NATURALES, Actividad 2.4.5. Seguimiento a los PUEAA</v>
      </c>
      <c r="J10" s="506">
        <f>+'5PUEAA'!E13</f>
        <v>0</v>
      </c>
      <c r="L10" s="507" t="str">
        <f t="shared" si="0"/>
        <v/>
      </c>
      <c r="M10" s="507" t="str">
        <f t="shared" si="1"/>
        <v>Proyecto 2.4 AUTORIDAD AMBIENTAL Y ADMINISTRACIÓN DE LOS RECURSOS NATURALES, Actividad 2.4.5. Seguimiento a los PUEAA</v>
      </c>
      <c r="N10" s="508" t="str">
        <f t="shared" si="2"/>
        <v/>
      </c>
      <c r="O10" s="509" t="s">
        <v>888</v>
      </c>
      <c r="P10" s="510"/>
    </row>
    <row r="11" spans="1:18" ht="84" x14ac:dyDescent="0.25">
      <c r="A11" s="504" t="s">
        <v>1161</v>
      </c>
      <c r="B11" s="505" t="s">
        <v>220</v>
      </c>
      <c r="C11" s="511">
        <f>+'6POMCASejec'!E27</f>
        <v>1</v>
      </c>
      <c r="D11" s="511">
        <f>+'6POMCASejec'!F27</f>
        <v>1</v>
      </c>
      <c r="E11" s="511">
        <f>+'6POMCASejec'!G27</f>
        <v>1</v>
      </c>
      <c r="F11" s="511">
        <f>+'6POMCASejec'!H27</f>
        <v>1</v>
      </c>
      <c r="H11" s="506" t="str">
        <f>+'6POMCASejec'!F10</f>
        <v/>
      </c>
      <c r="I11" s="506" t="str">
        <f>+'6POMCASejec'!E12</f>
        <v>Proyecto 4.1 PLANIFICACIÓN Y MANEJO DEL RECURSO HÍDRICO, Actividad 4.1.4 Implementar Planes Operativos de los POMCA adoptados en el departamento</v>
      </c>
      <c r="J11" s="506">
        <f>+'6POMCASejec'!E13</f>
        <v>0</v>
      </c>
      <c r="L11" s="507" t="str">
        <f t="shared" si="0"/>
        <v/>
      </c>
      <c r="M11" s="507" t="str">
        <f t="shared" si="1"/>
        <v>Proyecto 4.1 PLANIFICACIÓN Y MANEJO DEL RECURSO HÍDRICO, Actividad 4.1.4 Implementar Planes Operativos de los POMCA adoptados en el departamento</v>
      </c>
      <c r="N11" s="508" t="str">
        <f t="shared" si="2"/>
        <v/>
      </c>
      <c r="O11" s="509" t="s">
        <v>888</v>
      </c>
      <c r="P11" s="510"/>
    </row>
    <row r="12" spans="1:18" ht="156" x14ac:dyDescent="0.25">
      <c r="A12" s="504" t="s">
        <v>1162</v>
      </c>
      <c r="B12" s="505" t="s">
        <v>280</v>
      </c>
      <c r="C12" s="511">
        <f>+'7Clima'!E19</f>
        <v>1</v>
      </c>
      <c r="D12" s="511">
        <f>+'7Clima'!F19</f>
        <v>1</v>
      </c>
      <c r="E12" s="511">
        <f>+'7Clima'!G19</f>
        <v>0.9</v>
      </c>
      <c r="F12" s="511" t="str">
        <f>+'7Clima'!H19</f>
        <v>N.A.</v>
      </c>
      <c r="H12" s="506" t="str">
        <f>+'7Clima'!F10</f>
        <v xml:space="preserve">      ESCRIBA EL NÚMERO DEL ACUERDO DEL CONSEJO DIRECTIVO EN LA CUAL SE APRUEBA LA AGENDA DE IMPLEMENTACION DEL INDICADOR</v>
      </c>
      <c r="I12" s="506" t="str">
        <f>+'7Clima'!E12</f>
        <v xml:space="preserve">Proyecto 6.1 INCORPORACIÓN DE LA DIMENSIÓN AMBIENTAL EN INSTRUMENTOS DE PLANIFICACIÓN DEL DEPARTAMENTO, Actividad 6.1.2 Asesorar a los entes territoriales para la incorporación de las Determinantes y Asuntos ambientales en sus Instrumentos de Planificación Territorial </v>
      </c>
      <c r="J12" s="506" t="str">
        <f>+'7Clima'!E13</f>
        <v>De acuerdo a la estructura programatica del PAI 2020-2023, este IMG no tiene meta para la vigencia 2023.</v>
      </c>
      <c r="L12" s="507" t="str">
        <f t="shared" si="0"/>
        <v/>
      </c>
      <c r="M12" s="507" t="str">
        <f t="shared" si="1"/>
        <v xml:space="preserve">Proyecto 6.1 INCORPORACIÓN DE LA DIMENSIÓN AMBIENTAL EN INSTRUMENTOS DE PLANIFICACIÓN DEL DEPARTAMENTO, Actividad 6.1.2 Asesorar a los entes territoriales para la incorporación de las Determinantes y Asuntos ambientales en sus Instrumentos de Planificación Territorial </v>
      </c>
      <c r="N12" s="508" t="str">
        <f t="shared" si="2"/>
        <v>De acuerdo a la estructura programatica del PAI 2020-2023, este IMG no tiene meta para la vigencia 2023.</v>
      </c>
      <c r="O12" s="509" t="s">
        <v>888</v>
      </c>
      <c r="P12" s="510"/>
    </row>
    <row r="13" spans="1:18" ht="204" x14ac:dyDescent="0.25">
      <c r="A13" s="504" t="s">
        <v>1163</v>
      </c>
      <c r="B13" s="505" t="s">
        <v>314</v>
      </c>
      <c r="C13" s="511">
        <f>+'8Suelo'!E19</f>
        <v>0</v>
      </c>
      <c r="D13" s="511">
        <f>+'8Suelo'!F19</f>
        <v>1</v>
      </c>
      <c r="E13" s="511">
        <f>+'8Suelo'!G19</f>
        <v>1</v>
      </c>
      <c r="F13" s="511">
        <f>+'8Suelo'!H19</f>
        <v>1</v>
      </c>
      <c r="H13" s="506" t="str">
        <f>+'8Suelo'!F10</f>
        <v/>
      </c>
      <c r="I13" s="506" t="str">
        <f>+'8Suelo'!E12</f>
        <v>Proyecto 2.5 GESTIÓN SOSTENIBLE DEL SUELO, Actividad 2.5.2 Implementar acciones de recuperación y/o rehabilitación de suelos degradados en áreas priorizadas del departamento del Magdalena, Proyecto 3.1 RESTAURACIÓN DE ECOSISTEMAS Y ÁREAS DEGRADADAS, Actividad 3.1.1 Restauración, protección y conservación de áreas estratégicas para la regulación hídrica</v>
      </c>
      <c r="J13" s="506" t="str">
        <f>+'8Suelo'!E13</f>
        <v>Se reporta en el Indicador solo 41, por que al reportar las 92 ha, arroja un resultado superior al 100%</v>
      </c>
      <c r="L13" s="507" t="str">
        <f t="shared" si="0"/>
        <v/>
      </c>
      <c r="M13" s="507" t="str">
        <f t="shared" si="1"/>
        <v>Proyecto 2.5 GESTIÓN SOSTENIBLE DEL SUELO, Actividad 2.5.2 Implementar acciones de recuperación y/o rehabilitación de suelos degradados en áreas priorizadas del departamento del Magdalena, Proyecto 3.1 RESTAURACIÓN DE ECOSISTEMAS Y ÁREAS DEGRADADAS, Actividad 3.1.1 Restauración, protección y conservación de áreas estratégicas para la regulación hídrica</v>
      </c>
      <c r="N13" s="508" t="str">
        <f t="shared" si="2"/>
        <v>Se reporta en el Indicador solo 41, por que al reportar las 92 ha, arroja un resultado superior al 100%</v>
      </c>
      <c r="O13" s="509" t="s">
        <v>888</v>
      </c>
      <c r="P13" s="510"/>
    </row>
    <row r="14" spans="1:18" ht="156" x14ac:dyDescent="0.25">
      <c r="A14" s="504" t="s">
        <v>1164</v>
      </c>
      <c r="B14" s="505" t="s">
        <v>348</v>
      </c>
      <c r="C14" s="511">
        <f>+'9RUNAP'!E96</f>
        <v>1</v>
      </c>
      <c r="D14" s="511" t="str">
        <f>+'9RUNAP'!F96</f>
        <v>N.A.</v>
      </c>
      <c r="E14" s="511" t="str">
        <f>+'9RUNAP'!G96</f>
        <v>N.A.</v>
      </c>
      <c r="F14" s="511" t="str">
        <f>+'9RUNAP'!H96</f>
        <v>N.A.</v>
      </c>
      <c r="H14" s="506" t="str">
        <f>+'9RUNAP'!F11</f>
        <v xml:space="preserve">      ESCRIBA EL NÚMERO DEL ACUERDO DEL CONSEJO DIRECTIVO EN LA CUAL SE APRUEBA LA AGENDA DE IMPLEMENTACION DEL INDICADOR</v>
      </c>
      <c r="I14" s="506" t="str">
        <f>+'9RUNAP'!E13</f>
        <v>ÁREAS PROTEGIDAS Y OTRAS ESTRATEGIAS COMPLEMENTARIAS PARA LA CONSERVACIÓN</v>
      </c>
      <c r="J14" s="506" t="str">
        <f>+'9RUNAP'!E14</f>
        <v>Se realizó el proceso de Incrispción en el RUNAP de 25.574 ha del Distrito Regional de Manejo Integrado (DRMI) Complejo Cenagoso de Zapatosa CCZ en jurisdicción de el departamento del Magdalena, de acuerdo a la estructura programatica del PAI 2020-2023, este IMG no tiene meta para la vigencia 2023.</v>
      </c>
      <c r="L14" s="507" t="str">
        <f t="shared" si="0"/>
        <v xml:space="preserve">      ESCRIBA EL NÚMERO DEL ACUERDO DEL CONSEJO DIRECTIVO EN LA CUAL SE APRUEBA LA AGENDA DE IMPLEMENTACION DEL INDICADOR</v>
      </c>
      <c r="M14" s="507" t="str">
        <f t="shared" si="1"/>
        <v>ÁREAS PROTEGIDAS Y OTRAS ESTRATEGIAS COMPLEMENTARIAS PARA LA CONSERVACIÓN</v>
      </c>
      <c r="N14" s="508" t="str">
        <f t="shared" si="2"/>
        <v>Se realizó el proceso de Incrispción en el RUNAP de 25.574 ha del Distrito Regional de Manejo Integrado (DRMI) Complejo Cenagoso de Zapatosa CCZ en jurisdicción de el departamento del Magdalena, de acuerdo a la estructura programatica del PAI 2020-2023, este IMG no tiene meta para la vigencia 2023.</v>
      </c>
      <c r="O14" s="509" t="s">
        <v>888</v>
      </c>
      <c r="P14" s="510"/>
    </row>
    <row r="15" spans="1:18" ht="96" x14ac:dyDescent="0.25">
      <c r="A15" s="504" t="s">
        <v>1165</v>
      </c>
      <c r="B15" s="505" t="s">
        <v>396</v>
      </c>
      <c r="C15" s="511" t="str">
        <f>+'10Paramos'!F20</f>
        <v>N.A.</v>
      </c>
      <c r="D15" s="511" t="str">
        <f>+'10Paramos'!G20</f>
        <v>N.A.</v>
      </c>
      <c r="E15" s="511" t="str">
        <f>+'10Paramos'!H20</f>
        <v>N.A.</v>
      </c>
      <c r="F15" s="511">
        <f>+'10Paramos'!I20</f>
        <v>1</v>
      </c>
      <c r="H15" s="506" t="str">
        <f>'10Paramos'!F10</f>
        <v/>
      </c>
      <c r="I15" s="506" t="str">
        <f>'10Paramos'!E12</f>
        <v>Proyecto 6.2 FORMULACIÓN DE INSTRUMENTOS DE ORDENAMIENTO Y/O MANEJO AMBIENTAL, 6.2.3 Formular y/o actualizar Planes de Manejo Ecosistemas estratégicos (humedales y páramo)</v>
      </c>
      <c r="J15" s="506">
        <f>'10Paramos'!E13</f>
        <v>0</v>
      </c>
      <c r="L15" s="507" t="str">
        <f t="shared" si="0"/>
        <v/>
      </c>
      <c r="M15" s="507" t="str">
        <f t="shared" si="1"/>
        <v>Proyecto 6.2 FORMULACIÓN DE INSTRUMENTOS DE ORDENAMIENTO Y/O MANEJO AMBIENTAL, 6.2.3 Formular y/o actualizar Planes de Manejo Ecosistemas estratégicos (humedales y páramo)</v>
      </c>
      <c r="N15" s="508" t="str">
        <f t="shared" si="2"/>
        <v/>
      </c>
      <c r="O15" s="509" t="s">
        <v>888</v>
      </c>
      <c r="P15" s="510"/>
    </row>
    <row r="16" spans="1:18" ht="276" x14ac:dyDescent="0.25">
      <c r="A16" s="504" t="s">
        <v>1166</v>
      </c>
      <c r="B16" s="505" t="s">
        <v>418</v>
      </c>
      <c r="C16" s="511" t="e">
        <f>+'11Forest'!M34</f>
        <v>#DIV/0!</v>
      </c>
      <c r="D16" s="511">
        <f>+'11Forest'!N34</f>
        <v>0.3</v>
      </c>
      <c r="E16" s="511">
        <f>+'11Forest'!O34</f>
        <v>0.2</v>
      </c>
      <c r="F16" s="511">
        <f>+'11Forest'!P34</f>
        <v>0.3</v>
      </c>
      <c r="H16" s="506" t="str">
        <f>+'11Forest'!F10</f>
        <v/>
      </c>
      <c r="I16" s="506" t="str">
        <f>+'11Forest'!E12</f>
        <v>Proyecto 6.2 FORMULACIÓN DE INSTRUMENTOS DE ORDENAMIENTO Y/O MANEJO AMBIENTAL, Actividad 6.2.2 Formulación del Plan de Ordenación Forestal Parcial en el departamento del Magdalena</v>
      </c>
      <c r="J16" s="506" t="str">
        <f>+'11Forest'!E13</f>
        <v>En la presente vigencia se reporta un avance 30%, para un acumulado del 2020-2023 del 80%. En el segundo semestre del año 2023 se celebró el concurso de méritos No. 001 de 2023 adjudicado, cuyo objeto es “Formular el plan de ordenación forestal del área comprendida por los municipios de El Banco, Guamal, San Zenón, San Sebastián de Buenavista, Santa Bárbara de Pinto, Pijiño del Carmen, Santa Ana, Nueva Granada, Aracataca, Zona Bananera, Ciénaga y Santa Marta, localizados en el departamento del Magdalena”.</v>
      </c>
      <c r="L16" s="507" t="str">
        <f t="shared" si="0"/>
        <v/>
      </c>
      <c r="M16" s="507" t="str">
        <f t="shared" si="1"/>
        <v>Proyecto 6.2 FORMULACIÓN DE INSTRUMENTOS DE ORDENAMIENTO Y/O MANEJO AMBIENTAL, Actividad 6.2.2 Formulación del Plan de Ordenación Forestal Parcial en el departamento del Magdalena</v>
      </c>
      <c r="N16" s="508" t="str">
        <f t="shared" si="2"/>
        <v>En la presente vigencia se reporta un avance 30%, para un acumulado del 2020-2023 del 80%. En el segundo semestre del año 2023 se celebró el concurso de méritos No. 001 de 2023 adjudicado, cuyo objeto es “Formular el plan de ordenación forestal del área comprendida por los municipios de El Banco, Guamal, San Zenón, San Sebastián de Buenavista, Santa Bárbara de Pinto, Pijiño del Carmen, Santa Ana, Nueva Granada, Aracataca, Zona Bananera, Ciénaga y Santa Marta, localizados en el departamento del Magdalena”.</v>
      </c>
      <c r="O16" s="509" t="s">
        <v>888</v>
      </c>
      <c r="P16" s="510"/>
    </row>
    <row r="17" spans="1:16" ht="204" x14ac:dyDescent="0.25">
      <c r="A17" s="504" t="s">
        <v>1167</v>
      </c>
      <c r="B17" s="505" t="s">
        <v>449</v>
      </c>
      <c r="C17" s="511"/>
      <c r="D17" s="511"/>
      <c r="E17" s="511"/>
      <c r="F17" s="511">
        <f>+'12PlanesAP'!D8</f>
        <v>1</v>
      </c>
      <c r="H17" s="506" t="str">
        <f>+'12PlanesAP'!F10</f>
        <v/>
      </c>
      <c r="I17" s="506" t="str">
        <f>+'12PlanesAP'!E12</f>
        <v>Proyecto 3.4 ÁREAS PROTEGIDAS Y OTRAS ESTRATEGIAS COMPLEMENTARIAS PARA LA CONSERVACIÓN, Actividades 3.4.1 Implementación de acciones priorizadas en el marco del sistema de áreas protegidas y otras estrategias complementarias para la conservación y 3.4.2. Implementación de acciones de los Planes de Manejo de las áreas protegidas Regionales</v>
      </c>
      <c r="J17" s="506">
        <f>+'12PlanesAP'!E13</f>
        <v>0</v>
      </c>
      <c r="L17" s="507" t="str">
        <f t="shared" si="0"/>
        <v/>
      </c>
      <c r="M17" s="507" t="str">
        <f t="shared" si="1"/>
        <v>Proyecto 3.4 ÁREAS PROTEGIDAS Y OTRAS ESTRATEGIAS COMPLEMENTARIAS PARA LA CONSERVACIÓN, Actividades 3.4.1 Implementación de acciones priorizadas en el marco del sistema de áreas protegidas y otras estrategias complementarias para la conservación y 3.4.2. Implementación de acciones de los Planes de Manejo de las áreas protegidas Regionales</v>
      </c>
      <c r="N17" s="508" t="str">
        <f t="shared" si="2"/>
        <v/>
      </c>
      <c r="O17" s="509" t="s">
        <v>888</v>
      </c>
      <c r="P17" s="510"/>
    </row>
    <row r="18" spans="1:16" ht="84" x14ac:dyDescent="0.25">
      <c r="A18" s="504" t="s">
        <v>1168</v>
      </c>
      <c r="B18" s="505" t="s">
        <v>480</v>
      </c>
      <c r="C18" s="511"/>
      <c r="D18" s="511"/>
      <c r="E18" s="511"/>
      <c r="F18" s="511">
        <f>+'13Amenaz'!D8</f>
        <v>1</v>
      </c>
      <c r="H18" s="506" t="str">
        <f>+'13Amenaz'!F10</f>
        <v/>
      </c>
      <c r="I18" s="506" t="str">
        <f>+'13Amenaz'!E12</f>
        <v xml:space="preserve">Proyecto 3.2 RECUPERACIÓN Y PROTECCIÓN DE ESPECIES, Actividad 3.2.4 Implementación de medidas de conservación y de manejo a especies amenazadas </v>
      </c>
      <c r="J18" s="506">
        <f>+'13Amenaz'!E13</f>
        <v>0</v>
      </c>
      <c r="L18" s="507" t="str">
        <f t="shared" si="0"/>
        <v/>
      </c>
      <c r="M18" s="507" t="str">
        <f t="shared" si="1"/>
        <v xml:space="preserve">Proyecto 3.2 RECUPERACIÓN Y PROTECCIÓN DE ESPECIES, Actividad 3.2.4 Implementación de medidas de conservación y de manejo a especies amenazadas </v>
      </c>
      <c r="N18" s="508" t="str">
        <f t="shared" si="2"/>
        <v/>
      </c>
      <c r="O18" s="509" t="s">
        <v>888</v>
      </c>
      <c r="P18" s="510"/>
    </row>
    <row r="19" spans="1:16" ht="84" x14ac:dyDescent="0.25">
      <c r="A19" s="504" t="s">
        <v>1169</v>
      </c>
      <c r="B19" s="505" t="s">
        <v>526</v>
      </c>
      <c r="C19" s="511"/>
      <c r="D19" s="511"/>
      <c r="E19" s="511"/>
      <c r="F19" s="511">
        <f>+'14Invasor'!D8</f>
        <v>1</v>
      </c>
      <c r="H19" s="506" t="str">
        <f>+'14Invasor'!F10</f>
        <v/>
      </c>
      <c r="I19" s="506" t="str">
        <f>+'14Invasor'!E12</f>
        <v>Proyecto 3.2 RECUPERACIÓN Y PROTECCIÓN DE ESPECIES, Actividad 3.2.5 Implementación de medidas de prevención, control y de manejo a especies invasoras</v>
      </c>
      <c r="J19" s="506">
        <f>+'14Invasor'!E13</f>
        <v>0</v>
      </c>
      <c r="L19" s="507" t="str">
        <f t="shared" si="0"/>
        <v/>
      </c>
      <c r="M19" s="507" t="str">
        <f t="shared" si="1"/>
        <v>Proyecto 3.2 RECUPERACIÓN Y PROTECCIÓN DE ESPECIES, Actividad 3.2.5 Implementación de medidas de prevención, control y de manejo a especies invasoras</v>
      </c>
      <c r="N19" s="508" t="str">
        <f t="shared" si="2"/>
        <v/>
      </c>
      <c r="O19" s="509" t="s">
        <v>888</v>
      </c>
      <c r="P19" s="510"/>
    </row>
    <row r="20" spans="1:16" ht="84" x14ac:dyDescent="0.25">
      <c r="A20" s="504" t="s">
        <v>1170</v>
      </c>
      <c r="B20" s="505" t="s">
        <v>557</v>
      </c>
      <c r="C20" s="511">
        <f>+'15Restaura'!E22</f>
        <v>0</v>
      </c>
      <c r="D20" s="511">
        <f>+'15Restaura'!F22</f>
        <v>1</v>
      </c>
      <c r="E20" s="511">
        <f>+'15Restaura'!G22</f>
        <v>1</v>
      </c>
      <c r="F20" s="511">
        <f>+'15Restaura'!H22</f>
        <v>1</v>
      </c>
      <c r="H20" s="506" t="str">
        <f>+'15Restaura'!F10</f>
        <v/>
      </c>
      <c r="I20" s="506" t="str">
        <f>+'15Restaura'!E12</f>
        <v>Proyecto 3.1 RESTAURACIÓN DE ECOSISTEMAS Y ÁREAS DEGRADADAS, Actividad 3.1.1 Restauración, protección y conservación de áreas estratégicas para la regulación hídrica</v>
      </c>
      <c r="J20" s="506" t="str">
        <f>+'15Restaura'!E13</f>
        <v>Se reporta en el Indicador solo 41, por que al reportar las 92 ha, arroja un resultado superior al 100%</v>
      </c>
      <c r="L20" s="507" t="str">
        <f t="shared" si="0"/>
        <v/>
      </c>
      <c r="M20" s="507" t="str">
        <f t="shared" si="1"/>
        <v>Proyecto 3.1 RESTAURACIÓN DE ECOSISTEMAS Y ÁREAS DEGRADADAS, Actividad 3.1.1 Restauración, protección y conservación de áreas estratégicas para la regulación hídrica</v>
      </c>
      <c r="N20" s="508" t="str">
        <f t="shared" si="2"/>
        <v>Se reporta en el Indicador solo 41, por que al reportar las 92 ha, arroja un resultado superior al 100%</v>
      </c>
      <c r="O20" s="509" t="s">
        <v>888</v>
      </c>
      <c r="P20" s="510"/>
    </row>
    <row r="21" spans="1:16" ht="108" x14ac:dyDescent="0.25">
      <c r="A21" s="504" t="s">
        <v>1171</v>
      </c>
      <c r="B21" s="505" t="s">
        <v>585</v>
      </c>
      <c r="C21" s="511"/>
      <c r="D21" s="511"/>
      <c r="E21" s="511"/>
      <c r="F21" s="511">
        <f>+'16MIZC'!D8</f>
        <v>1</v>
      </c>
      <c r="H21" s="506" t="str">
        <f>+'16MIZC'!F10</f>
        <v/>
      </c>
      <c r="I21" s="506" t="str">
        <f>+'16MIZC'!E12</f>
        <v>Proyecto 8.1 ORDENAMIENTO Y MANEJO INTEGRAL DEL TERRITORIO MARINO COSTERO, 8.1.1 Implementar acciones en los Planes de Ordenación y Manejo Integrado de Unidades Ambientales Costeras - POMIUAC</v>
      </c>
      <c r="J21" s="506">
        <f>+'16MIZC'!E13</f>
        <v>0</v>
      </c>
      <c r="L21" s="507" t="str">
        <f t="shared" si="0"/>
        <v/>
      </c>
      <c r="M21" s="507" t="str">
        <f t="shared" si="1"/>
        <v>Proyecto 8.1 ORDENAMIENTO Y MANEJO INTEGRAL DEL TERRITORIO MARINO COSTERO, 8.1.1 Implementar acciones en los Planes de Ordenación y Manejo Integrado de Unidades Ambientales Costeras - POMIUAC</v>
      </c>
      <c r="N21" s="508" t="str">
        <f t="shared" si="2"/>
        <v/>
      </c>
      <c r="O21" s="509" t="s">
        <v>888</v>
      </c>
      <c r="P21" s="510"/>
    </row>
    <row r="22" spans="1:16" ht="72" x14ac:dyDescent="0.25">
      <c r="A22" s="504" t="s">
        <v>1172</v>
      </c>
      <c r="B22" s="505" t="s">
        <v>634</v>
      </c>
      <c r="C22" s="511">
        <f>+'17PGIRS'!E22</f>
        <v>1</v>
      </c>
      <c r="D22" s="511">
        <f>+'17PGIRS'!F22</f>
        <v>1</v>
      </c>
      <c r="E22" s="511">
        <f>+'17PGIRS'!G22</f>
        <v>1</v>
      </c>
      <c r="F22" s="511">
        <f>+'17PGIRS'!H22</f>
        <v>1</v>
      </c>
      <c r="H22" s="506" t="str">
        <f>+'17PGIRS'!F10</f>
        <v/>
      </c>
      <c r="I22" s="506" t="str">
        <f>+'17PGIRS'!E12</f>
        <v>Proyecto 2.4 AUTORIDAD AMBIENTAL Y ADMINISTRACIÓN DE LOS RECURSOS NATURALES, Actividad 2.4.6. Seguimiento a los PGIRS</v>
      </c>
      <c r="J22" s="506">
        <f>+'17PGIRS'!E13</f>
        <v>0</v>
      </c>
      <c r="L22" s="507" t="str">
        <f t="shared" si="0"/>
        <v/>
      </c>
      <c r="M22" s="507" t="str">
        <f t="shared" si="1"/>
        <v>Proyecto 2.4 AUTORIDAD AMBIENTAL Y ADMINISTRACIÓN DE LOS RECURSOS NATURALES, Actividad 2.4.6. Seguimiento a los PGIRS</v>
      </c>
      <c r="N22" s="508" t="str">
        <f t="shared" si="2"/>
        <v/>
      </c>
      <c r="O22" s="509" t="s">
        <v>888</v>
      </c>
      <c r="P22" s="510"/>
    </row>
    <row r="23" spans="1:16" ht="120" x14ac:dyDescent="0.25">
      <c r="A23" s="504" t="s">
        <v>1173</v>
      </c>
      <c r="B23" s="505" t="s">
        <v>655</v>
      </c>
      <c r="C23" s="511">
        <f>+'18Sector'!E20</f>
        <v>1</v>
      </c>
      <c r="D23" s="511">
        <f>+'18Sector'!F20</f>
        <v>1</v>
      </c>
      <c r="E23" s="511">
        <f>+'18Sector'!G20</f>
        <v>1</v>
      </c>
      <c r="F23" s="511">
        <f>+'18Sector'!H20</f>
        <v>1</v>
      </c>
      <c r="H23" s="506" t="str">
        <f>+'18Sector'!F10</f>
        <v/>
      </c>
      <c r="I23" s="506" t="str">
        <f>+'18Sector'!E12</f>
        <v>Proyecto 2.3 IMPLEMENTACIÓN DE LA POLÍTICA AMBIENTAL PARA LA GESTIÓN INTEGRAL DE RESIDUOS O DESECHOS PELIGROSOS, Actividad 2.3.3 Brindar acompañamiento a los sectores productivos en la gestión de residuos Posconsumo</v>
      </c>
      <c r="J23" s="506">
        <f>+'18Sector'!E13</f>
        <v>0</v>
      </c>
      <c r="L23" s="507" t="str">
        <f t="shared" si="0"/>
        <v/>
      </c>
      <c r="M23" s="507" t="str">
        <f t="shared" si="1"/>
        <v>Proyecto 2.3 IMPLEMENTACIÓN DE LA POLÍTICA AMBIENTAL PARA LA GESTIÓN INTEGRAL DE RESIDUOS O DESECHOS PELIGROSOS, Actividad 2.3.3 Brindar acompañamiento a los sectores productivos en la gestión de residuos Posconsumo</v>
      </c>
      <c r="N23" s="508" t="str">
        <f t="shared" si="2"/>
        <v/>
      </c>
      <c r="O23" s="509" t="s">
        <v>888</v>
      </c>
      <c r="P23" s="510"/>
    </row>
    <row r="24" spans="1:16" ht="108" x14ac:dyDescent="0.25">
      <c r="A24" s="504" t="s">
        <v>1174</v>
      </c>
      <c r="B24" s="505" t="s">
        <v>704</v>
      </c>
      <c r="C24" s="511"/>
      <c r="D24" s="511"/>
      <c r="E24" s="511"/>
      <c r="F24" s="511">
        <f>+'19GAU'!D8</f>
        <v>1</v>
      </c>
      <c r="H24" s="506" t="str">
        <f>+'19GAU'!F10</f>
        <v/>
      </c>
      <c r="I24" s="506" t="str">
        <f>+'19GAU'!E12</f>
        <v>Proyecto 2.4 AUTORIDAD AMBIENTAL Y ADMINISTRACIÓN DE LOS RECURSOS NATURALES, Proyecto 2.6 GESTIÓN INTEGRAL DE LA CALIDAD DEL AIRE</v>
      </c>
      <c r="J24" s="506" t="str">
        <f>+'19GAU'!E13</f>
        <v>Este IMG de GAU, esta inmerso en acciones de varios proyectos de inversión del PAI 2020-2023, y al ser una lista desplegable no es posible seleccionar mas de un IMG en el Anexo 1 Matriz de Gestión</v>
      </c>
      <c r="L24" s="507" t="str">
        <f t="shared" si="0"/>
        <v/>
      </c>
      <c r="M24" s="507" t="str">
        <f t="shared" si="1"/>
        <v>Proyecto 2.4 AUTORIDAD AMBIENTAL Y ADMINISTRACIÓN DE LOS RECURSOS NATURALES, Proyecto 2.6 GESTIÓN INTEGRAL DE LA CALIDAD DEL AIRE</v>
      </c>
      <c r="N24" s="508" t="str">
        <f t="shared" si="2"/>
        <v>Este IMG de GAU, esta inmerso en acciones de varios proyectos de inversión del PAI 2020-2023, y al ser una lista desplegable no es posible seleccionar mas de un IMG en el Anexo 1 Matriz de Gestión</v>
      </c>
      <c r="O24" s="509" t="s">
        <v>888</v>
      </c>
      <c r="P24" s="510"/>
    </row>
    <row r="25" spans="1:16" ht="48" x14ac:dyDescent="0.25">
      <c r="A25" s="504" t="s">
        <v>1175</v>
      </c>
      <c r="B25" s="505" t="s">
        <v>779</v>
      </c>
      <c r="C25" s="511"/>
      <c r="D25" s="511"/>
      <c r="E25" s="511"/>
      <c r="F25" s="511">
        <f>+'20Negoc'!D8</f>
        <v>0.99199999999999999</v>
      </c>
      <c r="H25" s="506" t="str">
        <f>+'20Negoc'!F10</f>
        <v/>
      </c>
      <c r="I25" s="506" t="str">
        <f>+'20Negoc'!E12</f>
        <v>Poryecto 2.1 FORTALECIMIENTO DEL PROGRAMA REGIONAL DE NEGOCIOS VERDES</v>
      </c>
      <c r="J25" s="506">
        <f>+'20Negoc'!E13</f>
        <v>0</v>
      </c>
      <c r="L25" s="507" t="str">
        <f t="shared" si="0"/>
        <v/>
      </c>
      <c r="M25" s="507" t="str">
        <f t="shared" si="1"/>
        <v>Poryecto 2.1 FORTALECIMIENTO DEL PROGRAMA REGIONAL DE NEGOCIOS VERDES</v>
      </c>
      <c r="N25" s="508" t="str">
        <f t="shared" si="2"/>
        <v/>
      </c>
      <c r="O25" s="509" t="s">
        <v>888</v>
      </c>
      <c r="P25" s="510"/>
    </row>
    <row r="26" spans="1:16" ht="72" x14ac:dyDescent="0.25">
      <c r="A26" s="504" t="s">
        <v>1176</v>
      </c>
      <c r="B26" s="505" t="s">
        <v>839</v>
      </c>
      <c r="C26" s="511"/>
      <c r="D26" s="511"/>
      <c r="E26" s="511"/>
      <c r="F26" s="511">
        <f>+'21TiempoT'!D8</f>
        <v>0.4636630247275364</v>
      </c>
      <c r="H26" s="506" t="str">
        <f>+'21TiempoT'!F10</f>
        <v/>
      </c>
      <c r="I26" s="506" t="str">
        <f>+'21TiempoT'!E12</f>
        <v>Proyecto 2.4 AUTORIDAD AMBIENTAL Y ADMINISTRACIÓN DE LOS RECURSOS NATURALES, Actividad 2.4.2 Gestión de trámites ambientales</v>
      </c>
      <c r="J26" s="506">
        <f>+'21TiempoT'!E13</f>
        <v>0</v>
      </c>
      <c r="L26" s="507" t="str">
        <f t="shared" si="0"/>
        <v/>
      </c>
      <c r="M26" s="507" t="str">
        <f t="shared" si="1"/>
        <v>Proyecto 2.4 AUTORIDAD AMBIENTAL Y ADMINISTRACIÓN DE LOS RECURSOS NATURALES, Actividad 2.4.2 Gestión de trámites ambientales</v>
      </c>
      <c r="N26" s="508" t="str">
        <f t="shared" si="2"/>
        <v/>
      </c>
      <c r="O26" s="509" t="s">
        <v>888</v>
      </c>
      <c r="P26" s="510"/>
    </row>
    <row r="27" spans="1:16" ht="96" x14ac:dyDescent="0.25">
      <c r="A27" s="504" t="s">
        <v>1177</v>
      </c>
      <c r="B27" s="505" t="s">
        <v>887</v>
      </c>
      <c r="C27" s="511"/>
      <c r="D27" s="511"/>
      <c r="E27" s="511"/>
      <c r="F27" s="511">
        <f>+'22Autor'!D8</f>
        <v>0.81458747144641019</v>
      </c>
      <c r="H27" s="506" t="str">
        <f>+'22Autor'!F10</f>
        <v/>
      </c>
      <c r="I27" s="506" t="str">
        <f>+'22Autor'!E12</f>
        <v>Proyecto 2.4 AUTORIDAD AMBIENTAL Y ADMINISTRACIÓN DE LOS RECURSOS NATURALES, Actividad 2.4.3 Seguimiento a autorizaciones ambientales</v>
      </c>
      <c r="J27" s="506">
        <f>+'22Autor'!E13</f>
        <v>0</v>
      </c>
      <c r="L27" s="507" t="str">
        <f t="shared" si="0"/>
        <v/>
      </c>
      <c r="M27" s="507" t="str">
        <f t="shared" si="1"/>
        <v>Proyecto 2.4 AUTORIDAD AMBIENTAL Y ADMINISTRACIÓN DE LOS RECURSOS NATURALES, Actividad 2.4.3 Seguimiento a autorizaciones ambientales</v>
      </c>
      <c r="N27" s="508" t="str">
        <f t="shared" si="2"/>
        <v/>
      </c>
      <c r="O27" s="509" t="s">
        <v>888</v>
      </c>
      <c r="P27" s="510"/>
    </row>
    <row r="28" spans="1:16" ht="96" x14ac:dyDescent="0.25">
      <c r="A28" s="504" t="s">
        <v>1178</v>
      </c>
      <c r="B28" s="505" t="s">
        <v>951</v>
      </c>
      <c r="C28" s="511">
        <f>+'23Sanc'!E21</f>
        <v>3.4334763948497854E-2</v>
      </c>
      <c r="D28" s="511">
        <f>+'23Sanc'!F21</f>
        <v>0.26991150442477874</v>
      </c>
      <c r="E28" s="511">
        <f>+'23Sanc'!G21</f>
        <v>0.16402116402116401</v>
      </c>
      <c r="F28" s="511">
        <f>+'23Sanc'!H21</f>
        <v>0.25517241379310346</v>
      </c>
      <c r="H28" s="506" t="str">
        <f>+'22Autor'!F10</f>
        <v/>
      </c>
      <c r="I28" s="506" t="str">
        <f>+'22Autor'!E12</f>
        <v>Proyecto 2.4 AUTORIDAD AMBIENTAL Y ADMINISTRACIÓN DE LOS RECURSOS NATURALES, Actividad 2.4.3 Seguimiento a autorizaciones ambientales</v>
      </c>
      <c r="J28" s="506">
        <f>+'22Autor'!E13</f>
        <v>0</v>
      </c>
      <c r="L28" s="507" t="str">
        <f t="shared" si="0"/>
        <v/>
      </c>
      <c r="M28" s="507" t="str">
        <f t="shared" si="1"/>
        <v>Proyecto 2.4 AUTORIDAD AMBIENTAL Y ADMINISTRACIÓN DE LOS RECURSOS NATURALES, Actividad 2.4.3 Seguimiento a autorizaciones ambientales</v>
      </c>
      <c r="N28" s="508" t="str">
        <f t="shared" si="2"/>
        <v/>
      </c>
      <c r="O28" s="509" t="s">
        <v>888</v>
      </c>
      <c r="P28" s="510"/>
    </row>
    <row r="29" spans="1:16" ht="252" x14ac:dyDescent="0.25">
      <c r="A29" s="504" t="s">
        <v>1179</v>
      </c>
      <c r="B29" s="505" t="s">
        <v>972</v>
      </c>
      <c r="C29" s="511">
        <f>+'24POT'!E17</f>
        <v>1</v>
      </c>
      <c r="D29" s="511">
        <f>+'24POT'!F17</f>
        <v>1</v>
      </c>
      <c r="E29" s="511">
        <f>+'24POT'!G17</f>
        <v>0.9</v>
      </c>
      <c r="F29" s="511" t="str">
        <f>+'24POT'!H17</f>
        <v>N.A.</v>
      </c>
      <c r="H29" s="506" t="str">
        <f>+'24POT'!F9</f>
        <v xml:space="preserve">      ESCRIBA EL NÚMERO DEL ACUERDO DEL CONSEJO DIRECTIVO EN LA CUAL SE APRUEBA LA AGENDA DE IMPLEMENTACION DEL INDICADOR</v>
      </c>
      <c r="I29" s="506" t="str">
        <f>'24POT'!E11</f>
        <v xml:space="preserve">Proyecto 6.1 INCORPORACIÓN DE LA DIMENSIÓN AMBIENTAL EN INSTRUMENTOS DE PLANIFICACIÓN DEL DEPARTAMENTO, Actividades 6.1.1 Adopción y Actualización de las determinantes ambientales para su incorporación en instrumentos de planeación y Ordenamiento Territorial y 6.1.2 Asesorar a los entes territoriales para la incorporación de las Determinantes y Asuntos ambientales en sus Instrumentos de Planificación Territorial  </v>
      </c>
      <c r="J29" s="506" t="str">
        <f>'24POT'!E12</f>
        <v>De acuerdo a la estructura programatica del PAI 2020-2023, este IMG no tiene meta para la vigencia 2023.</v>
      </c>
      <c r="L29" s="507" t="str">
        <f t="shared" si="0"/>
        <v/>
      </c>
      <c r="M29" s="507" t="str">
        <f t="shared" si="1"/>
        <v xml:space="preserve">Proyecto 6.1 INCORPORACIÓN DE LA DIMENSIÓN AMBIENTAL EN INSTRUMENTOS DE PLANIFICACIÓN DEL DEPARTAMENTO, Actividades 6.1.1 Adopción y Actualización de las determinantes ambientales para su incorporación en instrumentos de planeación y Ordenamiento Territorial y 6.1.2 Asesorar a los entes territoriales para la incorporación de las Determinantes y Asuntos ambientales en sus Instrumentos de Planificación Territorial  </v>
      </c>
      <c r="N29" s="508" t="str">
        <f t="shared" si="2"/>
        <v>De acuerdo a la estructura programatica del PAI 2020-2023, este IMG no tiene meta para la vigencia 2023.</v>
      </c>
      <c r="O29" s="509" t="s">
        <v>888</v>
      </c>
      <c r="P29" s="510"/>
    </row>
    <row r="30" spans="1:16" ht="72" x14ac:dyDescent="0.25">
      <c r="A30" s="504" t="s">
        <v>1180</v>
      </c>
      <c r="B30" s="505" t="s">
        <v>1001</v>
      </c>
      <c r="C30" s="511"/>
      <c r="D30" s="511"/>
      <c r="E30" s="511"/>
      <c r="F30" s="511">
        <f>+'25Redes'!D8</f>
        <v>1</v>
      </c>
      <c r="H30" s="506" t="str">
        <f>+'25Redes'!F10</f>
        <v/>
      </c>
      <c r="I30" s="506" t="str">
        <f>+'25Redes'!E12</f>
        <v xml:space="preserve">Proyecto 2.6 GESTIÓN INTEGRAL DE LA CALIDAD DEL AIRE, Actividad 2.6.1 Operativizar el Sistema de Vigilancia de la Calidad del Aire - SVCA </v>
      </c>
      <c r="J30" s="506">
        <f>+'25Redes'!E13</f>
        <v>0</v>
      </c>
      <c r="L30" s="507" t="str">
        <f>IF(ISNUMBER(D30),"",H30)</f>
        <v/>
      </c>
      <c r="M30" s="507" t="str">
        <f t="shared" si="1"/>
        <v xml:space="preserve">Proyecto 2.6 GESTIÓN INTEGRAL DE LA CALIDAD DEL AIRE, Actividad 2.6.1 Operativizar el Sistema de Vigilancia de la Calidad del Aire - SVCA </v>
      </c>
      <c r="N30" s="508" t="str">
        <f t="shared" si="2"/>
        <v/>
      </c>
      <c r="O30" s="509" t="s">
        <v>888</v>
      </c>
      <c r="P30" s="510"/>
    </row>
    <row r="31" spans="1:16" ht="84" x14ac:dyDescent="0.25">
      <c r="A31" s="504" t="s">
        <v>1181</v>
      </c>
      <c r="B31" s="505" t="s">
        <v>1074</v>
      </c>
      <c r="C31" s="511"/>
      <c r="D31" s="511"/>
      <c r="E31" s="511"/>
      <c r="F31" s="511">
        <f>+'26SIAC'!D8</f>
        <v>0.99422799422799424</v>
      </c>
      <c r="H31" s="506" t="str">
        <f>+'26SIAC'!F10</f>
        <v/>
      </c>
      <c r="I31" s="506" t="str">
        <f>+'26SIAC'!E12</f>
        <v>Proyecto 5.1 FORTALECIMIENTO DEL SISTEMA DE INFORMACIÓN AMBIENTAL REGIONAL (SIAR), Actividad 5.1.3 Reporte de la información en el SIAC</v>
      </c>
      <c r="J31" s="506">
        <f>+'26SIAC'!E13</f>
        <v>0</v>
      </c>
      <c r="L31" s="507" t="str">
        <f>IF(ISNUMBER(D31),"",H31)</f>
        <v/>
      </c>
      <c r="M31" s="507" t="str">
        <f t="shared" si="1"/>
        <v>Proyecto 5.1 FORTALECIMIENTO DEL SISTEMA DE INFORMACIÓN AMBIENTAL REGIONAL (SIAR), Actividad 5.1.3 Reporte de la información en el SIAC</v>
      </c>
      <c r="N31" s="508" t="str">
        <f t="shared" si="2"/>
        <v/>
      </c>
      <c r="O31" s="509" t="s">
        <v>888</v>
      </c>
      <c r="P31" s="510"/>
    </row>
    <row r="32" spans="1:16" ht="96" x14ac:dyDescent="0.25">
      <c r="A32" s="504" t="s">
        <v>1182</v>
      </c>
      <c r="B32" s="505" t="s">
        <v>1121</v>
      </c>
      <c r="C32" s="511"/>
      <c r="D32" s="511"/>
      <c r="E32" s="511"/>
      <c r="F32" s="511">
        <f>+'27Educa'!D8</f>
        <v>1</v>
      </c>
      <c r="H32" s="506" t="str">
        <f>+'27Educa'!F10</f>
        <v/>
      </c>
      <c r="I32" s="506" t="str">
        <f>+'27Educa'!E12</f>
        <v>Proyecto 1.1  IMPLEMENTACIÓN DE LA POLÍTICA DE EDUCACIÓN AMBIENTAL y Proyecto 1.2 IMPLEMENTACIÓN DE ESTRATEGIAS DE PARTICIPACIÓN Y CULTURA AMBIENTAL</v>
      </c>
      <c r="J32" s="506">
        <f>+'27Educa'!E13</f>
        <v>0</v>
      </c>
      <c r="L32" s="507" t="str">
        <f t="shared" si="0"/>
        <v/>
      </c>
      <c r="M32" s="507" t="str">
        <f t="shared" si="1"/>
        <v>Proyecto 1.1  IMPLEMENTACIÓN DE LA POLÍTICA DE EDUCACIÓN AMBIENTAL y Proyecto 1.2 IMPLEMENTACIÓN DE ESTRATEGIAS DE PARTICIPACIÓN Y CULTURA AMBIENTAL</v>
      </c>
      <c r="N32" s="508" t="str">
        <f t="shared" si="2"/>
        <v/>
      </c>
      <c r="O32" s="509" t="s">
        <v>888</v>
      </c>
      <c r="P32" s="510"/>
    </row>
  </sheetData>
  <mergeCells count="4">
    <mergeCell ref="A1:P1"/>
    <mergeCell ref="A3:P3"/>
    <mergeCell ref="A4:B4"/>
    <mergeCell ref="A2:P2"/>
  </mergeCells>
  <conditionalFormatting sqref="C6:F32">
    <cfRule type="cellIs" dxfId="127" priority="1" stopIfTrue="1" operator="between">
      <formula>"&gt;70%"</formula>
      <formula>100%</formula>
    </cfRule>
    <cfRule type="cellIs" dxfId="126" priority="2" stopIfTrue="1" operator="between">
      <formula>"&gt;50%"</formula>
      <formula>70%</formula>
    </cfRule>
    <cfRule type="cellIs" dxfId="125" priority="3" stopIfTrue="1" operator="between">
      <formula>0%</formula>
      <formula>50%</formula>
    </cfRule>
  </conditionalFormatting>
  <conditionalFormatting sqref="H6:I6">
    <cfRule type="colorScale" priority="40">
      <colorScale>
        <cfvo type="min"/>
        <cfvo type="percentile" val="50"/>
        <cfvo type="max"/>
        <color rgb="FFF8696B"/>
        <color rgb="FFFFEB84"/>
        <color rgb="FF63BE7B"/>
      </colorScale>
    </cfRule>
  </conditionalFormatting>
  <conditionalFormatting sqref="H7:I32">
    <cfRule type="colorScale" priority="52">
      <colorScale>
        <cfvo type="min"/>
        <cfvo type="percentile" val="50"/>
        <cfvo type="max"/>
        <color rgb="FFF8696B"/>
        <color rgb="FFFFEB84"/>
        <color rgb="FF63BE7B"/>
      </colorScale>
    </cfRule>
  </conditionalFormatting>
  <conditionalFormatting sqref="J6">
    <cfRule type="colorScale" priority="39">
      <colorScale>
        <cfvo type="min"/>
        <cfvo type="percentile" val="50"/>
        <cfvo type="max"/>
        <color rgb="FFF8696B"/>
        <color rgb="FFFFEB84"/>
        <color rgb="FF63BE7B"/>
      </colorScale>
    </cfRule>
  </conditionalFormatting>
  <conditionalFormatting sqref="J7:J32">
    <cfRule type="colorScale" priority="41">
      <colorScale>
        <cfvo type="min"/>
        <cfvo type="percentile" val="50"/>
        <cfvo type="max"/>
        <color rgb="FFF8696B"/>
        <color rgb="FFFFEB84"/>
        <color rgb="FF63BE7B"/>
      </colorScale>
    </cfRule>
  </conditionalFormatting>
  <conditionalFormatting sqref="L6:L7">
    <cfRule type="colorScale" priority="48">
      <colorScale>
        <cfvo type="min"/>
        <cfvo type="percentile" val="50"/>
        <cfvo type="max"/>
        <color rgb="FFF8696B"/>
        <color rgb="FFFFEB84"/>
        <color rgb="FF63BE7B"/>
      </colorScale>
    </cfRule>
  </conditionalFormatting>
  <conditionalFormatting sqref="L8:L32">
    <cfRule type="colorScale" priority="47">
      <colorScale>
        <cfvo type="min"/>
        <cfvo type="percentile" val="50"/>
        <cfvo type="max"/>
        <color rgb="FFF8696B"/>
        <color rgb="FFFFEB84"/>
        <color rgb="FF63BE7B"/>
      </colorScale>
    </cfRule>
  </conditionalFormatting>
  <conditionalFormatting sqref="M6:M32">
    <cfRule type="colorScale" priority="46">
      <colorScale>
        <cfvo type="min"/>
        <cfvo type="percentile" val="50"/>
        <cfvo type="max"/>
        <color rgb="FFF8696B"/>
        <color rgb="FFFFEB84"/>
        <color rgb="FF63BE7B"/>
      </colorScale>
    </cfRule>
  </conditionalFormatting>
  <conditionalFormatting sqref="N6">
    <cfRule type="colorScale" priority="44">
      <colorScale>
        <cfvo type="min"/>
        <cfvo type="percentile" val="50"/>
        <cfvo type="max"/>
        <color rgb="FFF8696B"/>
        <color rgb="FFFFEB84"/>
        <color rgb="FF63BE7B"/>
      </colorScale>
    </cfRule>
  </conditionalFormatting>
  <conditionalFormatting sqref="N7:N32">
    <cfRule type="colorScale" priority="42">
      <colorScale>
        <cfvo type="min"/>
        <cfvo type="percentile" val="50"/>
        <cfvo type="max"/>
        <color rgb="FFF8696B"/>
        <color rgb="FFFFEB84"/>
        <color rgb="FF63BE7B"/>
      </colorScale>
    </cfRule>
  </conditionalFormatting>
  <conditionalFormatting sqref="O6">
    <cfRule type="colorScale" priority="36">
      <colorScale>
        <cfvo type="min"/>
        <cfvo type="percentile" val="50"/>
        <cfvo type="max"/>
        <color rgb="FFF8696B"/>
        <color rgb="FFFFEB84"/>
        <color rgb="FF63BE7B"/>
      </colorScale>
    </cfRule>
  </conditionalFormatting>
  <conditionalFormatting sqref="O7:O32">
    <cfRule type="colorScale" priority="35">
      <colorScale>
        <cfvo type="min"/>
        <cfvo type="percentile" val="50"/>
        <cfvo type="max"/>
        <color rgb="FFF8696B"/>
        <color rgb="FFFFEB84"/>
        <color rgb="FF63BE7B"/>
      </colorScale>
    </cfRule>
  </conditionalFormatting>
  <hyperlinks>
    <hyperlink ref="B6" location="'1POMCAS'!A1" display="Porcentaje de avance en la formulación y/o ajuste de los Planes de Ordenación y Manejo de Cuencas (POMCAS), Planes de Manejo de Acuíferos (PMA) y Planes de Manejo de Microcuencas (PMM)"/>
    <hyperlink ref="B7" location="'2PORH'!A1" display="Porcentaje de cuerpos de agua con planes de ordenamiento del recurso hídrico (PORH) adoptados"/>
    <hyperlink ref="B8" location="'3PSMV'!A1" display="Porcentaje de Planes de Saneamiento y Manejo de Vertimientos (PSMV) con seguimiento"/>
    <hyperlink ref="B9" location="'4UsoAguas'!A1" display="Porcentaje de cuerpos de agua con reglamentación del uso de las aguas"/>
    <hyperlink ref="B10" location="'5PUEAA'!A1" display="Porcentaje de Programas de Uso Eficiente y Ahorro del Agua (PUEAA) con seguimiento"/>
    <hyperlink ref="B11" location="'6POMCASejec'!_Toc467769473" display="Porcentaje de Planes de Ordenación y Manejo de Cuencas (POMCAS), Planes de Manejo de Acuíferos (PMA) y Planes de Manejo de Microcuencas (PMM) en ejecución"/>
    <hyperlink ref="B12" location="'7Clima'!_Toc467769474" display="Porcentaje de entes territoriales asesorados en la incorporación, planificación y ejecución de acciones relacionadas con cambio climático en el marco de los instrumentos de planificación territorial"/>
    <hyperlink ref="B13" location="'8Suelo'!_Toc467769475" display="Porcentaje de suelos degradados en recuperación o rehabilitación"/>
    <hyperlink ref="B14" location="'9RUNAP'!_Toc467769476" display="Porcentaje de la superficie de áreas protegidas regionales declaradas, homologadas o recategorizadas, inscritas en el RUNAP"/>
    <hyperlink ref="B15" location="'10Paramos'!_Toc467769477" display="Porcentaje de páramos delimitados por el MADS, con zonificación y régimen de usos adoptados por la CAR"/>
    <hyperlink ref="B16" location="'11Forest'!_Toc467769478" display="Porcentaje de avance en la formulación del Plan de Ordenación Forestal"/>
    <hyperlink ref="B17" location="'12PlanesAP'!_Toc467769479" display="Porcentaje de áreas protegidas con planes de manejo en ejecución"/>
    <hyperlink ref="B18" location="'13Amenaz'!_Toc467769480" display="Porcentaje de especies amenazadas con medidas de conservación y manejo en ejecución"/>
    <hyperlink ref="B19" location="'14Invasor'!_Toc467769481" display="Porcentaje de especies invasoras con medidas de prevención, control y manejo en ejecución"/>
    <hyperlink ref="B20" location="'15Restaura'!_Toc467769482" display="Porcentaje de áreas de ecosistemas en restauración, rehabilitación y reforestación"/>
    <hyperlink ref="B21" location="'16MIZC'!_Toc467769483" display="Implementación de acciones en manejo integrado de zonas costeras"/>
    <hyperlink ref="B22" location="'17PGIRS'!_Toc467769484" display="Porcentaje de Planes de Gestión Integral de Residuos Sólidos (PGIRS) con seguimiento a metas de aprovechamiento"/>
    <hyperlink ref="B23" location="'18Sector'!_Toc467769485" display="Porcentaje de sectores con acompañamiento para la reconversión hacia sistemas sostenibles de producción"/>
    <hyperlink ref="B24" location="'19GAU'!_Toc467769486" display="Porcentaje de ejecución de acciones en Gestión Ambiental Urbana"/>
    <hyperlink ref="B25" location="'20Negoc'!_Toc467769487" display="Implementación del Programa Regional de Negocios Verdes por la autoridad ambiental"/>
    <hyperlink ref="B27" location="'22Autor'!_Toc467769489" display="Porcentaje de autorizaciones ambientales con seguimiento"/>
    <hyperlink ref="B28" location="'23Sanc'!_Toc467769490" display="Porcentaje de Procesos Sancionatorios Resueltos"/>
    <hyperlink ref="B29"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30" location="'25Redes'!_Toc467769492" display="Porcentaje de redes y estaciones de monitoreo en operación"/>
    <hyperlink ref="B31" location="'26SIAC'!_Toc467769493" display="Porcentaje de actualización y reporte de la información en el SIAC"/>
    <hyperlink ref="B32" location="'27Educa'!_Toc467769494" display="Ejecución de Acciones en Educación Ambiental"/>
    <hyperlink ref="B26" location="'21TiempoT'!_Toc467769488" display="Tiempo promedio de trámite para la resolución de autorizaciones ambientales otorgadas por la corporación"/>
  </hyperlinks>
  <pageMargins left="0.7" right="0.7" top="0.75" bottom="0.75" header="0.3" footer="0.3"/>
  <pageSetup paperSize="178" orientation="portrait"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215"/>
  <sheetViews>
    <sheetView showGridLines="0" zoomScale="98" zoomScaleNormal="98" workbookViewId="0">
      <selection activeCell="H20" sqref="H20"/>
    </sheetView>
  </sheetViews>
  <sheetFormatPr baseColWidth="10" defaultColWidth="11.5703125" defaultRowHeight="15" x14ac:dyDescent="0.25"/>
  <cols>
    <col min="1" max="1" width="1.85546875" customWidth="1"/>
    <col min="2" max="2" width="12.85546875" style="5" customWidth="1"/>
    <col min="3" max="3" width="5" style="87" bestFit="1" customWidth="1"/>
    <col min="4" max="4" width="34.85546875" customWidth="1"/>
    <col min="5" max="5" width="12.140625" customWidth="1"/>
    <col min="6" max="6" width="13.57031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0</v>
      </c>
      <c r="B5" s="848"/>
      <c r="C5" s="848"/>
      <c r="D5" s="848"/>
      <c r="E5" s="848"/>
      <c r="F5" s="848"/>
      <c r="G5" s="848"/>
      <c r="H5" s="848"/>
      <c r="I5" s="848"/>
      <c r="J5" s="848"/>
      <c r="K5" s="848"/>
      <c r="L5" s="848"/>
      <c r="M5" s="848"/>
      <c r="N5" s="848"/>
      <c r="O5" s="848"/>
      <c r="P5" s="849"/>
    </row>
    <row r="6" spans="1:21" x14ac:dyDescent="0.25">
      <c r="B6" s="1" t="s">
        <v>1</v>
      </c>
      <c r="C6" s="76"/>
      <c r="D6" s="5"/>
      <c r="E6" s="402"/>
      <c r="F6" s="5" t="s">
        <v>128</v>
      </c>
      <c r="G6" s="5"/>
      <c r="H6" s="5"/>
      <c r="I6" s="5"/>
      <c r="J6" s="5"/>
      <c r="K6" s="5"/>
      <c r="L6" s="5"/>
    </row>
    <row r="7" spans="1:21" ht="15.75" thickBot="1" x14ac:dyDescent="0.3">
      <c r="B7" s="75"/>
      <c r="C7" s="77"/>
      <c r="D7" s="5"/>
      <c r="E7" s="17"/>
      <c r="F7" s="5" t="s">
        <v>129</v>
      </c>
      <c r="G7" s="5"/>
      <c r="H7" s="5"/>
      <c r="I7" s="5"/>
      <c r="J7" s="5"/>
      <c r="K7" s="5"/>
      <c r="L7" s="5"/>
    </row>
    <row r="8" spans="1:21" ht="15.75" thickBot="1" x14ac:dyDescent="0.3">
      <c r="B8" s="170" t="s">
        <v>1192</v>
      </c>
      <c r="C8" s="227">
        <v>2023</v>
      </c>
      <c r="D8" s="216">
        <f ca="1">IF(E10="NO APLICA","NO APLICA",IF(E11="NO SE REPORTA","SIN INFORMACION",+J100))</f>
        <v>7.4999999999999997E-2</v>
      </c>
      <c r="E8" s="228"/>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386" t="str">
        <f>IF(E11="SI SE REPORTA","¿Qué programas o proyectos del Plan de Acción están asociados al indicador? ","")</f>
        <v xml:space="preserve">¿Qué programas o proyectos del Plan de Acción están asociados al indicador? </v>
      </c>
      <c r="E12" s="858" t="s">
        <v>1950</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6" customHeight="1" thickBot="1" x14ac:dyDescent="0.3">
      <c r="B15" s="903" t="s">
        <v>2</v>
      </c>
      <c r="C15" s="102"/>
      <c r="D15" s="876" t="s">
        <v>3</v>
      </c>
      <c r="E15" s="877"/>
      <c r="F15" s="877"/>
      <c r="G15" s="877"/>
      <c r="H15" s="877"/>
      <c r="I15" s="877"/>
      <c r="J15" s="877"/>
      <c r="K15" s="878"/>
    </row>
    <row r="16" spans="1:21" ht="36.75" thickBot="1" x14ac:dyDescent="0.3">
      <c r="B16" s="904"/>
      <c r="C16" s="108"/>
      <c r="D16" s="43" t="s">
        <v>4</v>
      </c>
      <c r="E16" s="206">
        <v>14</v>
      </c>
      <c r="F16" s="5"/>
      <c r="G16" s="5"/>
      <c r="H16" s="5"/>
      <c r="I16" s="5"/>
      <c r="J16" s="5"/>
      <c r="K16" s="21"/>
    </row>
    <row r="17" spans="2:11" ht="36.75" thickBot="1" x14ac:dyDescent="0.3">
      <c r="B17" s="904"/>
      <c r="C17" s="108"/>
      <c r="D17" s="40" t="s">
        <v>5</v>
      </c>
      <c r="E17" s="206">
        <v>1</v>
      </c>
      <c r="F17" s="5"/>
      <c r="G17" s="5"/>
      <c r="H17" s="5"/>
      <c r="I17" s="5"/>
      <c r="J17" s="5"/>
      <c r="K17" s="21"/>
    </row>
    <row r="18" spans="2:11" ht="48.75" thickBot="1" x14ac:dyDescent="0.3">
      <c r="B18" s="904"/>
      <c r="C18" s="108"/>
      <c r="D18" s="40" t="s">
        <v>1673</v>
      </c>
      <c r="E18" s="206">
        <v>4</v>
      </c>
      <c r="F18" s="5"/>
      <c r="G18" s="5"/>
      <c r="H18" s="5"/>
      <c r="I18" s="5"/>
      <c r="J18" s="5"/>
      <c r="K18" s="21"/>
    </row>
    <row r="19" spans="2:11" ht="24.75" thickBot="1" x14ac:dyDescent="0.3">
      <c r="B19" s="904"/>
      <c r="C19" s="108"/>
      <c r="D19" s="40" t="s">
        <v>1674</v>
      </c>
      <c r="E19" s="206">
        <v>1</v>
      </c>
      <c r="F19" s="5"/>
      <c r="G19" s="5"/>
      <c r="H19" s="5"/>
      <c r="I19" s="5"/>
      <c r="J19" s="5"/>
      <c r="K19" s="21"/>
    </row>
    <row r="20" spans="2:11" ht="24.75" thickBot="1" x14ac:dyDescent="0.3">
      <c r="B20" s="904"/>
      <c r="C20" s="108"/>
      <c r="D20" s="40" t="s">
        <v>1675</v>
      </c>
      <c r="E20" s="206">
        <v>1</v>
      </c>
      <c r="F20" s="5"/>
      <c r="G20" s="5"/>
      <c r="H20" s="5"/>
      <c r="I20" s="5"/>
      <c r="J20" s="5"/>
      <c r="K20" s="21"/>
    </row>
    <row r="21" spans="2:11" ht="24.75" thickBot="1" x14ac:dyDescent="0.3">
      <c r="B21" s="905"/>
      <c r="C21" s="108"/>
      <c r="D21" s="40" t="s">
        <v>1676</v>
      </c>
      <c r="E21" s="206">
        <v>0</v>
      </c>
      <c r="F21" s="5"/>
      <c r="G21" s="5"/>
      <c r="H21" s="5"/>
      <c r="I21" s="5"/>
      <c r="J21" s="5"/>
      <c r="K21" s="21"/>
    </row>
    <row r="22" spans="2:11" ht="14.1" customHeight="1" x14ac:dyDescent="0.25">
      <c r="B22" s="269"/>
      <c r="C22" s="103"/>
      <c r="D22" s="879" t="s">
        <v>6</v>
      </c>
      <c r="E22" s="880"/>
      <c r="F22" s="880"/>
      <c r="G22" s="880"/>
      <c r="H22" s="880"/>
      <c r="I22" s="880"/>
      <c r="J22" s="880"/>
      <c r="K22" s="881"/>
    </row>
    <row r="23" spans="2:11" ht="14.1" customHeight="1" thickBot="1" x14ac:dyDescent="0.3">
      <c r="B23" s="269"/>
      <c r="C23" s="103"/>
      <c r="D23" s="879" t="s">
        <v>7</v>
      </c>
      <c r="E23" s="880"/>
      <c r="F23" s="880"/>
      <c r="G23" s="880"/>
      <c r="H23" s="880"/>
      <c r="I23" s="880"/>
      <c r="J23" s="880"/>
      <c r="K23" s="881"/>
    </row>
    <row r="24" spans="2:11" ht="54" customHeight="1" thickBot="1" x14ac:dyDescent="0.3">
      <c r="B24" s="269"/>
      <c r="C24" s="8"/>
      <c r="D24" s="98" t="s">
        <v>8</v>
      </c>
      <c r="E24" s="98" t="s">
        <v>9</v>
      </c>
      <c r="F24" s="98" t="s">
        <v>10</v>
      </c>
      <c r="G24" s="98" t="s">
        <v>1194</v>
      </c>
      <c r="H24" s="260" t="s">
        <v>1677</v>
      </c>
      <c r="I24" s="260" t="s">
        <v>1678</v>
      </c>
      <c r="J24" s="18"/>
      <c r="K24" s="19"/>
    </row>
    <row r="25" spans="2:11" s="188" customFormat="1" ht="36.75" thickBot="1" x14ac:dyDescent="0.3">
      <c r="B25" s="221"/>
      <c r="C25" s="8">
        <v>1</v>
      </c>
      <c r="D25" s="160" t="s">
        <v>11</v>
      </c>
      <c r="E25" s="160" t="s">
        <v>1951</v>
      </c>
      <c r="F25" s="29" t="s">
        <v>1952</v>
      </c>
      <c r="G25" s="186">
        <v>533258</v>
      </c>
      <c r="H25" s="29" t="s">
        <v>1953</v>
      </c>
      <c r="I25" s="223"/>
      <c r="J25" s="18"/>
      <c r="K25" s="19"/>
    </row>
    <row r="26" spans="2:11" s="188" customFormat="1" ht="36.75" thickBot="1" x14ac:dyDescent="0.3">
      <c r="B26" s="221"/>
      <c r="C26" s="8">
        <v>2</v>
      </c>
      <c r="D26" s="160" t="s">
        <v>12</v>
      </c>
      <c r="E26" s="160" t="s">
        <v>1955</v>
      </c>
      <c r="F26" s="29" t="s">
        <v>1954</v>
      </c>
      <c r="G26" s="186">
        <v>5900</v>
      </c>
      <c r="H26" s="29" t="s">
        <v>1953</v>
      </c>
      <c r="I26" s="223"/>
      <c r="J26" s="18"/>
      <c r="K26" s="19"/>
    </row>
    <row r="27" spans="2:11" s="188" customFormat="1" ht="14.1" customHeight="1" thickBot="1" x14ac:dyDescent="0.3">
      <c r="B27" s="221"/>
      <c r="C27" s="8">
        <v>3</v>
      </c>
      <c r="D27" s="160" t="s">
        <v>11</v>
      </c>
      <c r="E27" s="160"/>
      <c r="F27" s="160"/>
      <c r="G27" s="186"/>
      <c r="H27" s="29"/>
      <c r="I27" s="223"/>
      <c r="J27" s="18"/>
      <c r="K27" s="19"/>
    </row>
    <row r="28" spans="2:11" s="188" customFormat="1" ht="14.1" customHeight="1" thickBot="1" x14ac:dyDescent="0.3">
      <c r="B28" s="221"/>
      <c r="C28" s="8">
        <v>4</v>
      </c>
      <c r="D28" s="160" t="s">
        <v>11</v>
      </c>
      <c r="E28" s="160"/>
      <c r="F28" s="160"/>
      <c r="G28" s="186"/>
      <c r="H28" s="29"/>
      <c r="I28" s="223"/>
      <c r="J28" s="18"/>
      <c r="K28" s="19"/>
    </row>
    <row r="29" spans="2:11" s="188" customFormat="1" ht="14.1" customHeight="1" thickBot="1" x14ac:dyDescent="0.3">
      <c r="B29" s="221"/>
      <c r="C29" s="8">
        <v>5</v>
      </c>
      <c r="D29" s="160" t="s">
        <v>12</v>
      </c>
      <c r="E29" s="160"/>
      <c r="F29" s="160"/>
      <c r="G29" s="186"/>
      <c r="H29" s="29"/>
      <c r="I29" s="223"/>
      <c r="J29" s="18"/>
      <c r="K29" s="19"/>
    </row>
    <row r="30" spans="2:11" s="188" customFormat="1" ht="14.1" customHeight="1" thickBot="1" x14ac:dyDescent="0.3">
      <c r="B30" s="221"/>
      <c r="C30" s="8">
        <v>6</v>
      </c>
      <c r="D30" s="160" t="s">
        <v>11</v>
      </c>
      <c r="E30" s="160"/>
      <c r="F30" s="160"/>
      <c r="G30" s="186"/>
      <c r="H30" s="29"/>
      <c r="I30" s="223"/>
      <c r="J30" s="18"/>
      <c r="K30" s="19"/>
    </row>
    <row r="31" spans="2:11" s="188" customFormat="1" ht="14.1" customHeight="1" thickBot="1" x14ac:dyDescent="0.3">
      <c r="B31" s="221"/>
      <c r="C31" s="8">
        <v>7</v>
      </c>
      <c r="D31" s="160" t="s">
        <v>11</v>
      </c>
      <c r="E31" s="160"/>
      <c r="F31" s="160"/>
      <c r="G31" s="186"/>
      <c r="H31" s="29"/>
      <c r="I31" s="223"/>
      <c r="J31" s="18"/>
      <c r="K31" s="19"/>
    </row>
    <row r="32" spans="2:11" s="188" customFormat="1" ht="14.1" customHeight="1" thickBot="1" x14ac:dyDescent="0.3">
      <c r="B32" s="221"/>
      <c r="C32" s="8">
        <v>8</v>
      </c>
      <c r="D32" s="160" t="s">
        <v>12</v>
      </c>
      <c r="E32" s="160"/>
      <c r="F32" s="160"/>
      <c r="G32" s="186"/>
      <c r="H32" s="29"/>
      <c r="I32" s="223"/>
      <c r="J32" s="18"/>
      <c r="K32" s="19"/>
    </row>
    <row r="33" spans="2:11" s="188" customFormat="1" ht="14.1" customHeight="1" thickBot="1" x14ac:dyDescent="0.3">
      <c r="B33" s="221"/>
      <c r="C33" s="8">
        <v>9</v>
      </c>
      <c r="D33" s="160" t="s">
        <v>11</v>
      </c>
      <c r="E33" s="160"/>
      <c r="F33" s="160"/>
      <c r="G33" s="186"/>
      <c r="H33" s="29"/>
      <c r="I33" s="223"/>
      <c r="J33" s="18"/>
      <c r="K33" s="19"/>
    </row>
    <row r="34" spans="2:11" s="188" customFormat="1" ht="14.1" customHeight="1" thickBot="1" x14ac:dyDescent="0.3">
      <c r="B34" s="221"/>
      <c r="C34" s="8">
        <v>10</v>
      </c>
      <c r="D34" s="160" t="s">
        <v>11</v>
      </c>
      <c r="E34" s="160"/>
      <c r="F34" s="160"/>
      <c r="G34" s="186"/>
      <c r="H34" s="29"/>
      <c r="I34" s="223"/>
      <c r="J34" s="18"/>
      <c r="K34" s="19"/>
    </row>
    <row r="35" spans="2:11" s="188" customFormat="1" ht="14.1" customHeight="1" thickBot="1" x14ac:dyDescent="0.3">
      <c r="B35" s="221"/>
      <c r="C35" s="8">
        <v>11</v>
      </c>
      <c r="D35" s="160" t="s">
        <v>12</v>
      </c>
      <c r="E35" s="160"/>
      <c r="F35" s="160"/>
      <c r="G35" s="186"/>
      <c r="H35" s="29"/>
      <c r="I35" s="223"/>
      <c r="J35" s="18"/>
      <c r="K35" s="19"/>
    </row>
    <row r="36" spans="2:11" s="188" customFormat="1" ht="14.1" customHeight="1" thickBot="1" x14ac:dyDescent="0.3">
      <c r="B36" s="221"/>
      <c r="C36" s="8">
        <v>12</v>
      </c>
      <c r="D36" s="160" t="s">
        <v>12</v>
      </c>
      <c r="E36" s="160"/>
      <c r="F36" s="160"/>
      <c r="G36" s="186"/>
      <c r="H36" s="29"/>
      <c r="I36" s="223"/>
      <c r="J36" s="18"/>
      <c r="K36" s="19"/>
    </row>
    <row r="37" spans="2:11" s="188" customFormat="1" ht="14.1" customHeight="1" thickBot="1" x14ac:dyDescent="0.3">
      <c r="B37" s="221"/>
      <c r="C37" s="8">
        <v>13</v>
      </c>
      <c r="D37" s="160" t="s">
        <v>13</v>
      </c>
      <c r="E37" s="160"/>
      <c r="F37" s="160"/>
      <c r="G37" s="186"/>
      <c r="H37" s="29"/>
      <c r="I37" s="223"/>
      <c r="J37" s="18"/>
      <c r="K37" s="19"/>
    </row>
    <row r="38" spans="2:11" s="188" customFormat="1" ht="14.1" customHeight="1" thickBot="1" x14ac:dyDescent="0.3">
      <c r="B38" s="221"/>
      <c r="C38" s="8">
        <v>14</v>
      </c>
      <c r="D38" s="160" t="s">
        <v>13</v>
      </c>
      <c r="E38" s="160"/>
      <c r="F38" s="160"/>
      <c r="G38" s="186"/>
      <c r="H38" s="29"/>
      <c r="I38" s="223"/>
      <c r="J38" s="18"/>
      <c r="K38" s="19"/>
    </row>
    <row r="39" spans="2:11" ht="14.1" customHeight="1" x14ac:dyDescent="0.25">
      <c r="B39" s="269"/>
      <c r="C39" s="103"/>
      <c r="D39" s="867" t="s">
        <v>14</v>
      </c>
      <c r="E39" s="868"/>
      <c r="F39" s="868"/>
      <c r="G39" s="868"/>
      <c r="H39" s="868"/>
      <c r="I39" s="868"/>
      <c r="J39" s="868"/>
      <c r="K39" s="869"/>
    </row>
    <row r="40" spans="2:11" ht="14.1" customHeight="1" x14ac:dyDescent="0.25">
      <c r="B40" s="269"/>
      <c r="C40" s="103"/>
      <c r="D40" s="906" t="s">
        <v>15</v>
      </c>
      <c r="E40" s="907"/>
      <c r="F40" s="907"/>
      <c r="G40" s="907"/>
      <c r="H40" s="907"/>
      <c r="I40" s="907"/>
      <c r="J40" s="907"/>
      <c r="K40" s="908"/>
    </row>
    <row r="41" spans="2:11" ht="14.1" customHeight="1" x14ac:dyDescent="0.25">
      <c r="B41" s="269"/>
      <c r="C41" s="103"/>
      <c r="D41" s="906" t="s">
        <v>16</v>
      </c>
      <c r="E41" s="907"/>
      <c r="F41" s="907"/>
      <c r="G41" s="907"/>
      <c r="H41" s="907"/>
      <c r="I41" s="907"/>
      <c r="J41" s="907"/>
      <c r="K41" s="908"/>
    </row>
    <row r="42" spans="2:11" ht="14.1" customHeight="1" x14ac:dyDescent="0.25">
      <c r="B42" s="269"/>
      <c r="C42" s="103"/>
      <c r="D42" s="906" t="s">
        <v>17</v>
      </c>
      <c r="E42" s="907"/>
      <c r="F42" s="907"/>
      <c r="G42" s="907"/>
      <c r="H42" s="907"/>
      <c r="I42" s="907"/>
      <c r="J42" s="907"/>
      <c r="K42" s="908"/>
    </row>
    <row r="43" spans="2:11" ht="14.1" customHeight="1" thickBot="1" x14ac:dyDescent="0.3">
      <c r="B43" s="269"/>
      <c r="C43" s="103"/>
      <c r="D43" s="870" t="s">
        <v>18</v>
      </c>
      <c r="E43" s="871"/>
      <c r="F43" s="871"/>
      <c r="G43" s="871"/>
      <c r="H43" s="871"/>
      <c r="I43" s="871"/>
      <c r="J43" s="871"/>
      <c r="K43" s="872"/>
    </row>
    <row r="44" spans="2:11" ht="14.1" customHeight="1" thickBot="1" x14ac:dyDescent="0.3">
      <c r="B44" s="269"/>
      <c r="C44" s="98" t="s">
        <v>19</v>
      </c>
      <c r="D44" s="43" t="s">
        <v>8</v>
      </c>
      <c r="E44" s="43" t="s">
        <v>9</v>
      </c>
      <c r="F44" s="38" t="s">
        <v>10</v>
      </c>
      <c r="G44" s="90" t="s">
        <v>20</v>
      </c>
      <c r="H44" s="90" t="s">
        <v>21</v>
      </c>
      <c r="I44" s="90" t="s">
        <v>22</v>
      </c>
      <c r="J44" s="90" t="s">
        <v>23</v>
      </c>
      <c r="K44" s="114"/>
    </row>
    <row r="45" spans="2:11" s="188" customFormat="1" ht="14.1" customHeight="1" thickBot="1" x14ac:dyDescent="0.3">
      <c r="B45" s="221"/>
      <c r="C45" s="8">
        <v>1</v>
      </c>
      <c r="D45" s="160" t="s">
        <v>11</v>
      </c>
      <c r="E45" s="160" t="s">
        <v>1951</v>
      </c>
      <c r="F45" s="29" t="s">
        <v>1952</v>
      </c>
      <c r="G45" s="31">
        <v>0</v>
      </c>
      <c r="H45" s="31">
        <v>0.2</v>
      </c>
      <c r="I45" s="31">
        <v>0.4</v>
      </c>
      <c r="J45" s="31">
        <v>0.4</v>
      </c>
      <c r="K45" s="112"/>
    </row>
    <row r="46" spans="2:11" s="188" customFormat="1" ht="24.75" thickBot="1" x14ac:dyDescent="0.3">
      <c r="B46" s="221"/>
      <c r="C46" s="8">
        <v>2</v>
      </c>
      <c r="D46" s="160" t="s">
        <v>12</v>
      </c>
      <c r="E46" s="160" t="s">
        <v>1955</v>
      </c>
      <c r="F46" s="29" t="s">
        <v>1954</v>
      </c>
      <c r="G46" s="31">
        <v>0</v>
      </c>
      <c r="H46" s="31">
        <v>0.2</v>
      </c>
      <c r="I46" s="31">
        <v>0.4</v>
      </c>
      <c r="J46" s="31">
        <v>0.4</v>
      </c>
      <c r="K46" s="112"/>
    </row>
    <row r="47" spans="2:11" s="188" customFormat="1" ht="14.1" customHeight="1" thickBot="1" x14ac:dyDescent="0.3">
      <c r="B47" s="221"/>
      <c r="C47" s="8">
        <v>3</v>
      </c>
      <c r="D47" s="160" t="s">
        <v>11</v>
      </c>
      <c r="E47" s="160"/>
      <c r="F47" s="160"/>
      <c r="G47" s="31"/>
      <c r="H47" s="31"/>
      <c r="I47" s="31"/>
      <c r="J47" s="31"/>
      <c r="K47" s="112"/>
    </row>
    <row r="48" spans="2:11" s="188" customFormat="1" ht="14.1" customHeight="1" thickBot="1" x14ac:dyDescent="0.3">
      <c r="B48" s="221"/>
      <c r="C48" s="8">
        <v>4</v>
      </c>
      <c r="D48" s="160" t="s">
        <v>12</v>
      </c>
      <c r="E48" s="160"/>
      <c r="F48" s="160"/>
      <c r="G48" s="31"/>
      <c r="H48" s="31"/>
      <c r="I48" s="31"/>
      <c r="J48" s="31"/>
      <c r="K48" s="112"/>
    </row>
    <row r="49" spans="2:11" s="188" customFormat="1" ht="14.1" customHeight="1" thickBot="1" x14ac:dyDescent="0.3">
      <c r="B49" s="221"/>
      <c r="C49" s="8">
        <v>5</v>
      </c>
      <c r="D49" s="160" t="s">
        <v>12</v>
      </c>
      <c r="E49" s="160"/>
      <c r="F49" s="160"/>
      <c r="G49" s="31"/>
      <c r="H49" s="31"/>
      <c r="I49" s="31"/>
      <c r="J49" s="31"/>
      <c r="K49" s="112"/>
    </row>
    <row r="50" spans="2:11" s="188" customFormat="1" ht="14.1" customHeight="1" thickBot="1" x14ac:dyDescent="0.3">
      <c r="B50" s="221"/>
      <c r="C50" s="8">
        <v>6</v>
      </c>
      <c r="D50" s="160" t="s">
        <v>11</v>
      </c>
      <c r="E50" s="160"/>
      <c r="F50" s="160"/>
      <c r="G50" s="31"/>
      <c r="H50" s="31"/>
      <c r="I50" s="31"/>
      <c r="J50" s="31"/>
      <c r="K50" s="112"/>
    </row>
    <row r="51" spans="2:11" s="188" customFormat="1" ht="14.1" customHeight="1" thickBot="1" x14ac:dyDescent="0.3">
      <c r="B51" s="221"/>
      <c r="C51" s="8">
        <v>7</v>
      </c>
      <c r="D51" s="160" t="s">
        <v>11</v>
      </c>
      <c r="E51" s="160"/>
      <c r="F51" s="160"/>
      <c r="G51" s="31"/>
      <c r="H51" s="31"/>
      <c r="I51" s="31"/>
      <c r="J51" s="31"/>
      <c r="K51" s="112"/>
    </row>
    <row r="52" spans="2:11" s="188" customFormat="1" ht="14.1" customHeight="1" thickBot="1" x14ac:dyDescent="0.3">
      <c r="B52" s="221"/>
      <c r="C52" s="8">
        <v>8</v>
      </c>
      <c r="D52" s="160" t="s">
        <v>12</v>
      </c>
      <c r="E52" s="160"/>
      <c r="F52" s="160"/>
      <c r="G52" s="31"/>
      <c r="H52" s="31"/>
      <c r="I52" s="31"/>
      <c r="J52" s="31"/>
      <c r="K52" s="112"/>
    </row>
    <row r="53" spans="2:11" s="188" customFormat="1" ht="14.1" customHeight="1" thickBot="1" x14ac:dyDescent="0.3">
      <c r="B53" s="221"/>
      <c r="C53" s="8">
        <v>9</v>
      </c>
      <c r="D53" s="160" t="s">
        <v>12</v>
      </c>
      <c r="E53" s="160"/>
      <c r="F53" s="160"/>
      <c r="G53" s="31"/>
      <c r="H53" s="31"/>
      <c r="I53" s="31"/>
      <c r="J53" s="31"/>
      <c r="K53" s="112"/>
    </row>
    <row r="54" spans="2:11" s="188" customFormat="1" ht="14.1" customHeight="1" thickBot="1" x14ac:dyDescent="0.3">
      <c r="B54" s="221"/>
      <c r="C54" s="8">
        <v>10</v>
      </c>
      <c r="D54" s="160" t="s">
        <v>11</v>
      </c>
      <c r="E54" s="160"/>
      <c r="F54" s="160"/>
      <c r="G54" s="31"/>
      <c r="H54" s="31"/>
      <c r="I54" s="31"/>
      <c r="J54" s="31"/>
      <c r="K54" s="112"/>
    </row>
    <row r="55" spans="2:11" s="188" customFormat="1" ht="14.1" customHeight="1" thickBot="1" x14ac:dyDescent="0.3">
      <c r="B55" s="221"/>
      <c r="C55" s="8">
        <v>11</v>
      </c>
      <c r="D55" s="160" t="s">
        <v>11</v>
      </c>
      <c r="E55" s="160"/>
      <c r="F55" s="160"/>
      <c r="G55" s="31"/>
      <c r="H55" s="31"/>
      <c r="I55" s="31"/>
      <c r="J55" s="31"/>
      <c r="K55" s="112"/>
    </row>
    <row r="56" spans="2:11" s="188" customFormat="1" ht="14.1" customHeight="1" thickBot="1" x14ac:dyDescent="0.3">
      <c r="B56" s="221"/>
      <c r="C56" s="8">
        <v>12</v>
      </c>
      <c r="D56" s="160" t="s">
        <v>12</v>
      </c>
      <c r="E56" s="160"/>
      <c r="F56" s="160"/>
      <c r="G56" s="31"/>
      <c r="H56" s="31"/>
      <c r="I56" s="31"/>
      <c r="J56" s="31"/>
      <c r="K56" s="112"/>
    </row>
    <row r="57" spans="2:11" s="188" customFormat="1" ht="14.1" customHeight="1" thickBot="1" x14ac:dyDescent="0.3">
      <c r="B57" s="221"/>
      <c r="C57" s="8">
        <v>13</v>
      </c>
      <c r="D57" s="160" t="s">
        <v>12</v>
      </c>
      <c r="E57" s="160"/>
      <c r="F57" s="160"/>
      <c r="G57" s="31"/>
      <c r="H57" s="31"/>
      <c r="I57" s="31"/>
      <c r="J57" s="31"/>
      <c r="K57" s="112"/>
    </row>
    <row r="58" spans="2:11" s="188" customFormat="1" ht="14.1" customHeight="1" thickBot="1" x14ac:dyDescent="0.3">
      <c r="B58" s="221"/>
      <c r="C58" s="8">
        <v>14</v>
      </c>
      <c r="D58" s="160" t="s">
        <v>13</v>
      </c>
      <c r="E58" s="160"/>
      <c r="F58" s="160"/>
      <c r="G58" s="31"/>
      <c r="H58" s="31"/>
      <c r="I58" s="31"/>
      <c r="J58" s="31"/>
      <c r="K58" s="113"/>
    </row>
    <row r="59" spans="2:11" ht="14.1" customHeight="1" x14ac:dyDescent="0.25">
      <c r="B59" s="269"/>
      <c r="C59" s="103"/>
      <c r="D59" s="876" t="s">
        <v>24</v>
      </c>
      <c r="E59" s="877"/>
      <c r="F59" s="877"/>
      <c r="G59" s="877"/>
      <c r="H59" s="877"/>
      <c r="I59" s="877"/>
      <c r="J59" s="877"/>
      <c r="K59" s="878"/>
    </row>
    <row r="60" spans="2:11" ht="14.1" customHeight="1" thickBot="1" x14ac:dyDescent="0.3">
      <c r="B60" s="269"/>
      <c r="C60" s="103"/>
      <c r="D60" s="870" t="s">
        <v>25</v>
      </c>
      <c r="E60" s="871"/>
      <c r="F60" s="871"/>
      <c r="G60" s="871"/>
      <c r="H60" s="871"/>
      <c r="I60" s="871"/>
      <c r="J60" s="871"/>
      <c r="K60" s="872"/>
    </row>
    <row r="61" spans="2:11" ht="14.1" customHeight="1" thickBot="1" x14ac:dyDescent="0.3">
      <c r="B61" s="269"/>
      <c r="C61" s="98" t="s">
        <v>19</v>
      </c>
      <c r="D61" s="43" t="s">
        <v>8</v>
      </c>
      <c r="E61" s="43" t="s">
        <v>26</v>
      </c>
      <c r="F61" s="38" t="s">
        <v>10</v>
      </c>
      <c r="G61" s="90" t="s">
        <v>20</v>
      </c>
      <c r="H61" s="90" t="s">
        <v>21</v>
      </c>
      <c r="I61" s="90" t="s">
        <v>22</v>
      </c>
      <c r="J61" s="90" t="s">
        <v>23</v>
      </c>
      <c r="K61" s="114"/>
    </row>
    <row r="62" spans="2:11" s="188" customFormat="1" ht="14.1" customHeight="1" thickBot="1" x14ac:dyDescent="0.3">
      <c r="B62" s="221"/>
      <c r="C62" s="8">
        <v>1</v>
      </c>
      <c r="D62" s="224" t="str">
        <f>IF(ISBLANK(D45),"",D45)</f>
        <v>POMCA</v>
      </c>
      <c r="E62" s="224" t="str">
        <f t="shared" ref="E62:F75" si="0">IF(ISBLANK(E45),"",E45)</f>
        <v>SZH-2804</v>
      </c>
      <c r="F62" s="224" t="str">
        <f>IF(ISBLANK(F45),"",F45)</f>
        <v>Río Ariguani</v>
      </c>
      <c r="G62" s="31">
        <v>0</v>
      </c>
      <c r="H62" s="31">
        <v>0.2</v>
      </c>
      <c r="I62" s="31">
        <v>0.1</v>
      </c>
      <c r="J62" s="31">
        <v>0</v>
      </c>
      <c r="K62" s="112"/>
    </row>
    <row r="63" spans="2:11" s="188" customFormat="1" ht="24.75" thickBot="1" x14ac:dyDescent="0.3">
      <c r="B63" s="221"/>
      <c r="C63" s="8">
        <v>2</v>
      </c>
      <c r="D63" s="224" t="str">
        <f t="shared" ref="D63:D75" si="1">IF(ISBLANK(D46),"",D46)</f>
        <v>PMA</v>
      </c>
      <c r="E63" s="224" t="str">
        <f t="shared" si="0"/>
        <v>SAC 1.6</v>
      </c>
      <c r="F63" s="527" t="str">
        <f t="shared" si="0"/>
        <v xml:space="preserve">Ciénaga – Fundación </v>
      </c>
      <c r="G63" s="31">
        <v>0</v>
      </c>
      <c r="H63" s="31">
        <v>0</v>
      </c>
      <c r="I63" s="31">
        <v>0</v>
      </c>
      <c r="J63" s="31">
        <v>0.15</v>
      </c>
      <c r="K63" s="112"/>
    </row>
    <row r="64" spans="2:11" s="188" customFormat="1" ht="14.1" customHeight="1" thickBot="1" x14ac:dyDescent="0.3">
      <c r="B64" s="221"/>
      <c r="C64" s="8">
        <v>3</v>
      </c>
      <c r="D64" s="224" t="str">
        <f t="shared" si="1"/>
        <v>POMCA</v>
      </c>
      <c r="E64" s="224" t="str">
        <f t="shared" si="0"/>
        <v/>
      </c>
      <c r="F64" s="224" t="str">
        <f t="shared" si="0"/>
        <v/>
      </c>
      <c r="G64" s="31"/>
      <c r="H64" s="31"/>
      <c r="I64" s="31"/>
      <c r="J64" s="31"/>
      <c r="K64" s="112"/>
    </row>
    <row r="65" spans="2:11" s="188" customFormat="1" ht="14.1" customHeight="1" thickBot="1" x14ac:dyDescent="0.3">
      <c r="B65" s="221"/>
      <c r="C65" s="8">
        <v>4</v>
      </c>
      <c r="D65" s="224" t="str">
        <f t="shared" si="1"/>
        <v>PMA</v>
      </c>
      <c r="E65" s="224" t="str">
        <f t="shared" si="0"/>
        <v/>
      </c>
      <c r="F65" s="224" t="str">
        <f t="shared" si="0"/>
        <v/>
      </c>
      <c r="G65" s="31"/>
      <c r="H65" s="31"/>
      <c r="I65" s="31"/>
      <c r="J65" s="31"/>
      <c r="K65" s="112"/>
    </row>
    <row r="66" spans="2:11" s="188" customFormat="1" ht="14.1" customHeight="1" thickBot="1" x14ac:dyDescent="0.3">
      <c r="B66" s="221"/>
      <c r="C66" s="8">
        <v>5</v>
      </c>
      <c r="D66" s="224" t="str">
        <f t="shared" si="1"/>
        <v>PMA</v>
      </c>
      <c r="E66" s="224" t="str">
        <f t="shared" si="0"/>
        <v/>
      </c>
      <c r="F66" s="224" t="str">
        <f t="shared" si="0"/>
        <v/>
      </c>
      <c r="G66" s="31"/>
      <c r="H66" s="31"/>
      <c r="I66" s="31"/>
      <c r="J66" s="31"/>
      <c r="K66" s="112"/>
    </row>
    <row r="67" spans="2:11" s="188" customFormat="1" ht="14.1" customHeight="1" thickBot="1" x14ac:dyDescent="0.3">
      <c r="B67" s="221"/>
      <c r="C67" s="8">
        <v>6</v>
      </c>
      <c r="D67" s="224" t="str">
        <f t="shared" si="1"/>
        <v>POMCA</v>
      </c>
      <c r="E67" s="224" t="str">
        <f t="shared" si="0"/>
        <v/>
      </c>
      <c r="F67" s="224" t="str">
        <f t="shared" si="0"/>
        <v/>
      </c>
      <c r="G67" s="31"/>
      <c r="H67" s="31"/>
      <c r="I67" s="31"/>
      <c r="J67" s="31"/>
      <c r="K67" s="112"/>
    </row>
    <row r="68" spans="2:11" s="188" customFormat="1" ht="14.1" customHeight="1" thickBot="1" x14ac:dyDescent="0.3">
      <c r="B68" s="221"/>
      <c r="C68" s="8">
        <v>7</v>
      </c>
      <c r="D68" s="224" t="str">
        <f t="shared" si="1"/>
        <v>POMCA</v>
      </c>
      <c r="E68" s="224" t="str">
        <f t="shared" si="0"/>
        <v/>
      </c>
      <c r="F68" s="224" t="str">
        <f t="shared" si="0"/>
        <v/>
      </c>
      <c r="G68" s="31"/>
      <c r="H68" s="31"/>
      <c r="I68" s="31"/>
      <c r="J68" s="31"/>
      <c r="K68" s="112"/>
    </row>
    <row r="69" spans="2:11" s="188" customFormat="1" ht="14.1" customHeight="1" thickBot="1" x14ac:dyDescent="0.3">
      <c r="B69" s="221"/>
      <c r="C69" s="8">
        <v>8</v>
      </c>
      <c r="D69" s="224" t="str">
        <f t="shared" si="1"/>
        <v>PMA</v>
      </c>
      <c r="E69" s="224" t="str">
        <f t="shared" si="0"/>
        <v/>
      </c>
      <c r="F69" s="224" t="str">
        <f t="shared" si="0"/>
        <v/>
      </c>
      <c r="G69" s="31"/>
      <c r="H69" s="31"/>
      <c r="I69" s="31"/>
      <c r="J69" s="31"/>
      <c r="K69" s="112"/>
    </row>
    <row r="70" spans="2:11" s="188" customFormat="1" ht="14.1" customHeight="1" thickBot="1" x14ac:dyDescent="0.3">
      <c r="B70" s="221"/>
      <c r="C70" s="8">
        <v>9</v>
      </c>
      <c r="D70" s="224" t="str">
        <f t="shared" si="1"/>
        <v>PMA</v>
      </c>
      <c r="E70" s="224" t="str">
        <f t="shared" si="0"/>
        <v/>
      </c>
      <c r="F70" s="224" t="str">
        <f t="shared" si="0"/>
        <v/>
      </c>
      <c r="G70" s="31"/>
      <c r="H70" s="31"/>
      <c r="I70" s="31"/>
      <c r="J70" s="31"/>
      <c r="K70" s="112"/>
    </row>
    <row r="71" spans="2:11" s="188" customFormat="1" ht="14.1" customHeight="1" thickBot="1" x14ac:dyDescent="0.3">
      <c r="B71" s="221"/>
      <c r="C71" s="8">
        <v>10</v>
      </c>
      <c r="D71" s="224" t="str">
        <f t="shared" si="1"/>
        <v>POMCA</v>
      </c>
      <c r="E71" s="224" t="str">
        <f t="shared" si="0"/>
        <v/>
      </c>
      <c r="F71" s="224" t="str">
        <f t="shared" si="0"/>
        <v/>
      </c>
      <c r="G71" s="31"/>
      <c r="H71" s="31"/>
      <c r="I71" s="31"/>
      <c r="J71" s="31"/>
      <c r="K71" s="112"/>
    </row>
    <row r="72" spans="2:11" s="188" customFormat="1" ht="14.1" customHeight="1" thickBot="1" x14ac:dyDescent="0.3">
      <c r="B72" s="221"/>
      <c r="C72" s="8">
        <v>11</v>
      </c>
      <c r="D72" s="224" t="str">
        <f t="shared" si="1"/>
        <v>POMCA</v>
      </c>
      <c r="E72" s="224" t="str">
        <f t="shared" si="0"/>
        <v/>
      </c>
      <c r="F72" s="224" t="str">
        <f t="shared" si="0"/>
        <v/>
      </c>
      <c r="G72" s="31"/>
      <c r="H72" s="31"/>
      <c r="I72" s="31"/>
      <c r="J72" s="31"/>
      <c r="K72" s="112"/>
    </row>
    <row r="73" spans="2:11" s="188" customFormat="1" ht="14.1" customHeight="1" thickBot="1" x14ac:dyDescent="0.3">
      <c r="B73" s="221"/>
      <c r="C73" s="8">
        <v>12</v>
      </c>
      <c r="D73" s="224" t="str">
        <f t="shared" si="1"/>
        <v>PMA</v>
      </c>
      <c r="E73" s="224" t="str">
        <f t="shared" si="0"/>
        <v/>
      </c>
      <c r="F73" s="224" t="str">
        <f t="shared" si="0"/>
        <v/>
      </c>
      <c r="G73" s="31"/>
      <c r="H73" s="31"/>
      <c r="I73" s="31"/>
      <c r="J73" s="31"/>
      <c r="K73" s="112"/>
    </row>
    <row r="74" spans="2:11" s="188" customFormat="1" ht="14.1" customHeight="1" thickBot="1" x14ac:dyDescent="0.3">
      <c r="B74" s="221"/>
      <c r="C74" s="8">
        <v>13</v>
      </c>
      <c r="D74" s="224" t="str">
        <f t="shared" si="1"/>
        <v>PMA</v>
      </c>
      <c r="E74" s="224" t="str">
        <f t="shared" si="0"/>
        <v/>
      </c>
      <c r="F74" s="224" t="str">
        <f t="shared" si="0"/>
        <v/>
      </c>
      <c r="G74" s="31"/>
      <c r="H74" s="31"/>
      <c r="I74" s="31"/>
      <c r="J74" s="31"/>
      <c r="K74" s="112"/>
    </row>
    <row r="75" spans="2:11" s="188" customFormat="1" ht="14.1" customHeight="1" thickBot="1" x14ac:dyDescent="0.3">
      <c r="B75" s="221"/>
      <c r="C75" s="8">
        <v>14</v>
      </c>
      <c r="D75" s="224" t="str">
        <f t="shared" si="1"/>
        <v>PMM</v>
      </c>
      <c r="E75" s="224" t="str">
        <f t="shared" si="0"/>
        <v/>
      </c>
      <c r="F75" s="224" t="str">
        <f t="shared" si="0"/>
        <v/>
      </c>
      <c r="G75" s="31"/>
      <c r="H75" s="31"/>
      <c r="I75" s="31"/>
      <c r="J75" s="31"/>
      <c r="K75" s="112"/>
    </row>
    <row r="76" spans="2:11" ht="14.1" customHeight="1" x14ac:dyDescent="0.25">
      <c r="B76" s="269"/>
      <c r="C76" s="103"/>
      <c r="D76" s="876" t="s">
        <v>14</v>
      </c>
      <c r="E76" s="877"/>
      <c r="F76" s="877"/>
      <c r="G76" s="877"/>
      <c r="H76" s="877"/>
      <c r="I76" s="877"/>
      <c r="J76" s="877"/>
      <c r="K76" s="878"/>
    </row>
    <row r="77" spans="2:11" ht="14.1" customHeight="1" x14ac:dyDescent="0.25">
      <c r="B77" s="269"/>
      <c r="C77" s="103"/>
      <c r="D77" s="867" t="s">
        <v>27</v>
      </c>
      <c r="E77" s="868"/>
      <c r="F77" s="868"/>
      <c r="G77" s="868"/>
      <c r="H77" s="868"/>
      <c r="I77" s="868"/>
      <c r="J77" s="868"/>
      <c r="K77" s="869"/>
    </row>
    <row r="78" spans="2:11" ht="14.1" customHeight="1" thickBot="1" x14ac:dyDescent="0.3">
      <c r="B78" s="269"/>
      <c r="C78" s="103"/>
      <c r="D78" s="870" t="s">
        <v>28</v>
      </c>
      <c r="E78" s="871"/>
      <c r="F78" s="871"/>
      <c r="G78" s="871"/>
      <c r="H78" s="871"/>
      <c r="I78" s="871"/>
      <c r="J78" s="871"/>
      <c r="K78" s="872"/>
    </row>
    <row r="79" spans="2:11" ht="14.1" customHeight="1" thickBot="1" x14ac:dyDescent="0.3">
      <c r="B79" s="269"/>
      <c r="C79" s="261" t="s">
        <v>19</v>
      </c>
      <c r="D79" s="70" t="s">
        <v>8</v>
      </c>
      <c r="E79" s="70" t="s">
        <v>26</v>
      </c>
      <c r="F79" s="67" t="s">
        <v>10</v>
      </c>
      <c r="G79" s="67" t="s">
        <v>20</v>
      </c>
      <c r="H79" s="67" t="s">
        <v>21</v>
      </c>
      <c r="I79" s="67" t="s">
        <v>22</v>
      </c>
      <c r="J79" s="67" t="s">
        <v>23</v>
      </c>
      <c r="K79" s="114"/>
    </row>
    <row r="80" spans="2:11" ht="14.1" customHeight="1" thickBot="1" x14ac:dyDescent="0.3">
      <c r="B80" s="269"/>
      <c r="C80" s="2">
        <v>1</v>
      </c>
      <c r="D80" s="262" t="str">
        <f t="shared" ref="D80:F93" si="2">IF(ISBLANK(D62),"",D62)</f>
        <v>POMCA</v>
      </c>
      <c r="E80" s="262" t="str">
        <f t="shared" si="2"/>
        <v>SZH-2804</v>
      </c>
      <c r="F80" s="262" t="str">
        <f t="shared" si="2"/>
        <v>Río Ariguani</v>
      </c>
      <c r="G80" s="484" t="str">
        <f t="shared" ref="G80:J93" si="3">IFERROR(G62/G45,"N.A.")</f>
        <v>N.A.</v>
      </c>
      <c r="H80" s="263">
        <f t="shared" si="3"/>
        <v>1</v>
      </c>
      <c r="I80" s="263">
        <f t="shared" si="3"/>
        <v>0.25</v>
      </c>
      <c r="J80" s="263">
        <f t="shared" si="3"/>
        <v>0</v>
      </c>
      <c r="K80" s="115"/>
    </row>
    <row r="81" spans="2:11" ht="24.75" thickBot="1" x14ac:dyDescent="0.3">
      <c r="B81" s="269"/>
      <c r="C81" s="2">
        <v>2</v>
      </c>
      <c r="D81" s="262" t="str">
        <f t="shared" si="2"/>
        <v>PMA</v>
      </c>
      <c r="E81" s="262" t="str">
        <f t="shared" si="2"/>
        <v>SAC 1.6</v>
      </c>
      <c r="F81" s="528" t="str">
        <f t="shared" si="2"/>
        <v xml:space="preserve">Ciénaga – Fundación </v>
      </c>
      <c r="G81" s="484" t="str">
        <f t="shared" si="3"/>
        <v>N.A.</v>
      </c>
      <c r="H81" s="263">
        <f t="shared" si="3"/>
        <v>0</v>
      </c>
      <c r="I81" s="263">
        <f t="shared" si="3"/>
        <v>0</v>
      </c>
      <c r="J81" s="263">
        <f t="shared" si="3"/>
        <v>0.37499999999999994</v>
      </c>
      <c r="K81" s="115"/>
    </row>
    <row r="82" spans="2:11" ht="14.1" customHeight="1" thickBot="1" x14ac:dyDescent="0.3">
      <c r="B82" s="269"/>
      <c r="C82" s="2">
        <v>3</v>
      </c>
      <c r="D82" s="262" t="str">
        <f t="shared" si="2"/>
        <v>POMCA</v>
      </c>
      <c r="E82" s="262" t="str">
        <f t="shared" si="2"/>
        <v/>
      </c>
      <c r="F82" s="262" t="str">
        <f t="shared" si="2"/>
        <v/>
      </c>
      <c r="G82" s="263" t="str">
        <f t="shared" si="3"/>
        <v>N.A.</v>
      </c>
      <c r="H82" s="263" t="str">
        <f t="shared" si="3"/>
        <v>N.A.</v>
      </c>
      <c r="I82" s="263" t="str">
        <f t="shared" si="3"/>
        <v>N.A.</v>
      </c>
      <c r="J82" s="263" t="str">
        <f t="shared" si="3"/>
        <v>N.A.</v>
      </c>
      <c r="K82" s="115"/>
    </row>
    <row r="83" spans="2:11" ht="14.1" customHeight="1" thickBot="1" x14ac:dyDescent="0.3">
      <c r="B83" s="269"/>
      <c r="C83" s="2">
        <v>4</v>
      </c>
      <c r="D83" s="262" t="str">
        <f t="shared" si="2"/>
        <v>PMA</v>
      </c>
      <c r="E83" s="262" t="str">
        <f t="shared" si="2"/>
        <v/>
      </c>
      <c r="F83" s="262" t="str">
        <f t="shared" si="2"/>
        <v/>
      </c>
      <c r="G83" s="263" t="str">
        <f t="shared" si="3"/>
        <v>N.A.</v>
      </c>
      <c r="H83" s="263" t="str">
        <f t="shared" si="3"/>
        <v>N.A.</v>
      </c>
      <c r="I83" s="263" t="str">
        <f t="shared" si="3"/>
        <v>N.A.</v>
      </c>
      <c r="J83" s="263" t="str">
        <f t="shared" si="3"/>
        <v>N.A.</v>
      </c>
      <c r="K83" s="115"/>
    </row>
    <row r="84" spans="2:11" ht="14.1" customHeight="1" thickBot="1" x14ac:dyDescent="0.3">
      <c r="B84" s="269"/>
      <c r="C84" s="2">
        <v>5</v>
      </c>
      <c r="D84" s="262" t="str">
        <f t="shared" si="2"/>
        <v>PMA</v>
      </c>
      <c r="E84" s="262" t="str">
        <f t="shared" si="2"/>
        <v/>
      </c>
      <c r="F84" s="262" t="str">
        <f t="shared" si="2"/>
        <v/>
      </c>
      <c r="G84" s="263" t="str">
        <f t="shared" si="3"/>
        <v>N.A.</v>
      </c>
      <c r="H84" s="263" t="str">
        <f t="shared" si="3"/>
        <v>N.A.</v>
      </c>
      <c r="I84" s="263" t="str">
        <f t="shared" si="3"/>
        <v>N.A.</v>
      </c>
      <c r="J84" s="263" t="str">
        <f t="shared" si="3"/>
        <v>N.A.</v>
      </c>
      <c r="K84" s="115"/>
    </row>
    <row r="85" spans="2:11" ht="14.1" customHeight="1" thickBot="1" x14ac:dyDescent="0.3">
      <c r="B85" s="269"/>
      <c r="C85" s="2">
        <v>6</v>
      </c>
      <c r="D85" s="262" t="str">
        <f t="shared" si="2"/>
        <v>POMCA</v>
      </c>
      <c r="E85" s="262" t="str">
        <f t="shared" si="2"/>
        <v/>
      </c>
      <c r="F85" s="262" t="str">
        <f t="shared" si="2"/>
        <v/>
      </c>
      <c r="G85" s="263" t="str">
        <f t="shared" si="3"/>
        <v>N.A.</v>
      </c>
      <c r="H85" s="263" t="str">
        <f t="shared" si="3"/>
        <v>N.A.</v>
      </c>
      <c r="I85" s="263" t="str">
        <f t="shared" si="3"/>
        <v>N.A.</v>
      </c>
      <c r="J85" s="263" t="str">
        <f t="shared" si="3"/>
        <v>N.A.</v>
      </c>
      <c r="K85" s="116"/>
    </row>
    <row r="86" spans="2:11" ht="14.1" customHeight="1" thickBot="1" x14ac:dyDescent="0.3">
      <c r="B86" s="269"/>
      <c r="C86" s="2">
        <v>7</v>
      </c>
      <c r="D86" s="262" t="str">
        <f t="shared" si="2"/>
        <v>POMCA</v>
      </c>
      <c r="E86" s="262" t="str">
        <f t="shared" si="2"/>
        <v/>
      </c>
      <c r="F86" s="262" t="str">
        <f t="shared" si="2"/>
        <v/>
      </c>
      <c r="G86" s="263" t="str">
        <f t="shared" si="3"/>
        <v>N.A.</v>
      </c>
      <c r="H86" s="263" t="str">
        <f t="shared" si="3"/>
        <v>N.A.</v>
      </c>
      <c r="I86" s="263" t="str">
        <f t="shared" si="3"/>
        <v>N.A.</v>
      </c>
      <c r="J86" s="263" t="str">
        <f t="shared" si="3"/>
        <v>N.A.</v>
      </c>
      <c r="K86" s="115"/>
    </row>
    <row r="87" spans="2:11" ht="14.1" customHeight="1" thickBot="1" x14ac:dyDescent="0.3">
      <c r="B87" s="269"/>
      <c r="C87" s="2">
        <v>8</v>
      </c>
      <c r="D87" s="262" t="str">
        <f t="shared" si="2"/>
        <v>PMA</v>
      </c>
      <c r="E87" s="262" t="str">
        <f t="shared" si="2"/>
        <v/>
      </c>
      <c r="F87" s="262" t="str">
        <f t="shared" si="2"/>
        <v/>
      </c>
      <c r="G87" s="263" t="str">
        <f t="shared" si="3"/>
        <v>N.A.</v>
      </c>
      <c r="H87" s="263" t="str">
        <f t="shared" si="3"/>
        <v>N.A.</v>
      </c>
      <c r="I87" s="263" t="str">
        <f t="shared" si="3"/>
        <v>N.A.</v>
      </c>
      <c r="J87" s="263" t="str">
        <f t="shared" si="3"/>
        <v>N.A.</v>
      </c>
      <c r="K87" s="115"/>
    </row>
    <row r="88" spans="2:11" ht="14.1" customHeight="1" thickBot="1" x14ac:dyDescent="0.3">
      <c r="B88" s="269"/>
      <c r="C88" s="2">
        <v>9</v>
      </c>
      <c r="D88" s="262" t="str">
        <f t="shared" si="2"/>
        <v>PMA</v>
      </c>
      <c r="E88" s="262" t="str">
        <f t="shared" si="2"/>
        <v/>
      </c>
      <c r="F88" s="262" t="str">
        <f t="shared" si="2"/>
        <v/>
      </c>
      <c r="G88" s="263" t="str">
        <f t="shared" si="3"/>
        <v>N.A.</v>
      </c>
      <c r="H88" s="263" t="str">
        <f t="shared" si="3"/>
        <v>N.A.</v>
      </c>
      <c r="I88" s="263" t="str">
        <f t="shared" si="3"/>
        <v>N.A.</v>
      </c>
      <c r="J88" s="263" t="str">
        <f t="shared" si="3"/>
        <v>N.A.</v>
      </c>
      <c r="K88" s="115"/>
    </row>
    <row r="89" spans="2:11" ht="14.1" customHeight="1" thickBot="1" x14ac:dyDescent="0.3">
      <c r="B89" s="269"/>
      <c r="C89" s="2">
        <v>10</v>
      </c>
      <c r="D89" s="262" t="str">
        <f t="shared" si="2"/>
        <v>POMCA</v>
      </c>
      <c r="E89" s="262" t="str">
        <f t="shared" si="2"/>
        <v/>
      </c>
      <c r="F89" s="262" t="str">
        <f t="shared" si="2"/>
        <v/>
      </c>
      <c r="G89" s="263" t="str">
        <f t="shared" si="3"/>
        <v>N.A.</v>
      </c>
      <c r="H89" s="263" t="str">
        <f t="shared" si="3"/>
        <v>N.A.</v>
      </c>
      <c r="I89" s="263" t="str">
        <f t="shared" si="3"/>
        <v>N.A.</v>
      </c>
      <c r="J89" s="263" t="str">
        <f t="shared" si="3"/>
        <v>N.A.</v>
      </c>
      <c r="K89" s="116"/>
    </row>
    <row r="90" spans="2:11" ht="14.1" customHeight="1" thickBot="1" x14ac:dyDescent="0.3">
      <c r="B90" s="269"/>
      <c r="C90" s="2">
        <v>11</v>
      </c>
      <c r="D90" s="262" t="str">
        <f t="shared" si="2"/>
        <v>POMCA</v>
      </c>
      <c r="E90" s="262" t="str">
        <f t="shared" si="2"/>
        <v/>
      </c>
      <c r="F90" s="262" t="str">
        <f t="shared" si="2"/>
        <v/>
      </c>
      <c r="G90" s="263" t="str">
        <f t="shared" si="3"/>
        <v>N.A.</v>
      </c>
      <c r="H90" s="263" t="str">
        <f t="shared" si="3"/>
        <v>N.A.</v>
      </c>
      <c r="I90" s="263" t="str">
        <f t="shared" si="3"/>
        <v>N.A.</v>
      </c>
      <c r="J90" s="263" t="str">
        <f t="shared" si="3"/>
        <v>N.A.</v>
      </c>
      <c r="K90" s="115"/>
    </row>
    <row r="91" spans="2:11" ht="14.1" customHeight="1" thickBot="1" x14ac:dyDescent="0.3">
      <c r="B91" s="269"/>
      <c r="C91" s="2">
        <v>12</v>
      </c>
      <c r="D91" s="262" t="str">
        <f t="shared" si="2"/>
        <v>PMA</v>
      </c>
      <c r="E91" s="262" t="str">
        <f t="shared" si="2"/>
        <v/>
      </c>
      <c r="F91" s="262" t="str">
        <f t="shared" si="2"/>
        <v/>
      </c>
      <c r="G91" s="263" t="str">
        <f t="shared" si="3"/>
        <v>N.A.</v>
      </c>
      <c r="H91" s="263" t="str">
        <f t="shared" si="3"/>
        <v>N.A.</v>
      </c>
      <c r="I91" s="263" t="str">
        <f t="shared" si="3"/>
        <v>N.A.</v>
      </c>
      <c r="J91" s="263" t="str">
        <f t="shared" si="3"/>
        <v>N.A.</v>
      </c>
      <c r="K91" s="115"/>
    </row>
    <row r="92" spans="2:11" ht="14.1" customHeight="1" thickBot="1" x14ac:dyDescent="0.3">
      <c r="B92" s="269"/>
      <c r="C92" s="2">
        <v>13</v>
      </c>
      <c r="D92" s="262" t="str">
        <f t="shared" si="2"/>
        <v>PMA</v>
      </c>
      <c r="E92" s="262" t="str">
        <f t="shared" si="2"/>
        <v/>
      </c>
      <c r="F92" s="262" t="str">
        <f t="shared" si="2"/>
        <v/>
      </c>
      <c r="G92" s="263" t="str">
        <f t="shared" si="3"/>
        <v>N.A.</v>
      </c>
      <c r="H92" s="263" t="str">
        <f t="shared" si="3"/>
        <v>N.A.</v>
      </c>
      <c r="I92" s="263" t="str">
        <f t="shared" si="3"/>
        <v>N.A.</v>
      </c>
      <c r="J92" s="263" t="str">
        <f t="shared" si="3"/>
        <v>N.A.</v>
      </c>
      <c r="K92" s="115"/>
    </row>
    <row r="93" spans="2:11" ht="14.1" customHeight="1" thickBot="1" x14ac:dyDescent="0.3">
      <c r="B93" s="269"/>
      <c r="C93" s="2">
        <v>14</v>
      </c>
      <c r="D93" s="262" t="str">
        <f t="shared" si="2"/>
        <v>PMM</v>
      </c>
      <c r="E93" s="262" t="str">
        <f t="shared" si="2"/>
        <v/>
      </c>
      <c r="F93" s="262" t="str">
        <f t="shared" si="2"/>
        <v/>
      </c>
      <c r="G93" s="263" t="str">
        <f t="shared" si="3"/>
        <v>N.A.</v>
      </c>
      <c r="H93" s="263" t="str">
        <f t="shared" si="3"/>
        <v>N.A.</v>
      </c>
      <c r="I93" s="263" t="str">
        <f t="shared" si="3"/>
        <v>N.A.</v>
      </c>
      <c r="J93" s="263" t="str">
        <f t="shared" si="3"/>
        <v>N.A.</v>
      </c>
      <c r="K93" s="116"/>
    </row>
    <row r="94" spans="2:11" ht="14.1" customHeight="1" x14ac:dyDescent="0.25">
      <c r="B94" s="269"/>
      <c r="C94" s="103"/>
      <c r="D94" s="873"/>
      <c r="E94" s="874"/>
      <c r="F94" s="874"/>
      <c r="G94" s="874"/>
      <c r="H94" s="874"/>
      <c r="I94" s="874"/>
      <c r="J94" s="874"/>
      <c r="K94" s="875"/>
    </row>
    <row r="95" spans="2:11" ht="14.1" customHeight="1" thickBot="1" x14ac:dyDescent="0.3">
      <c r="B95" s="269"/>
      <c r="C95" s="103"/>
      <c r="D95" s="870" t="s">
        <v>29</v>
      </c>
      <c r="E95" s="871"/>
      <c r="F95" s="871"/>
      <c r="G95" s="871"/>
      <c r="H95" s="871"/>
      <c r="I95" s="871"/>
      <c r="J95" s="871"/>
      <c r="K95" s="872"/>
    </row>
    <row r="96" spans="2:11" ht="14.1" customHeight="1" thickBot="1" x14ac:dyDescent="0.3">
      <c r="B96" s="269"/>
      <c r="C96" s="264" t="s">
        <v>19</v>
      </c>
      <c r="D96" s="67" t="s">
        <v>30</v>
      </c>
      <c r="E96" s="67" t="s">
        <v>31</v>
      </c>
      <c r="F96" s="67"/>
      <c r="G96" s="67" t="s">
        <v>20</v>
      </c>
      <c r="H96" s="67" t="s">
        <v>21</v>
      </c>
      <c r="I96" s="67" t="s">
        <v>22</v>
      </c>
      <c r="J96" s="67" t="s">
        <v>23</v>
      </c>
      <c r="K96" s="114"/>
    </row>
    <row r="97" spans="2:11" ht="14.1" customHeight="1" thickBot="1" x14ac:dyDescent="0.3">
      <c r="B97" s="269"/>
      <c r="C97" s="100">
        <v>1</v>
      </c>
      <c r="D97" s="41" t="s">
        <v>32</v>
      </c>
      <c r="E97" s="31">
        <v>0.8</v>
      </c>
      <c r="F97" s="32"/>
      <c r="G97" s="485">
        <f ca="1">IFERROR(AVERAGEIF($D$80:$J$93,"POMCA",G$80:G$93),0)</f>
        <v>0</v>
      </c>
      <c r="H97" s="155">
        <f ca="1">IFERROR(AVERAGEIF($D$80:$J$93,"POMCA",H$80:H$93),0)</f>
        <v>1</v>
      </c>
      <c r="I97" s="155">
        <f ca="1">IFERROR(AVERAGEIF($D$80:$J$93,"POMCA",I$80:I$93),0)</f>
        <v>0.25</v>
      </c>
      <c r="J97" s="155">
        <f ca="1">IFERROR(AVERAGEIF($D$80:$J$93,"POMCA",J$80:J$93),0)</f>
        <v>0</v>
      </c>
      <c r="K97" s="112"/>
    </row>
    <row r="98" spans="2:11" ht="14.1" customHeight="1" thickBot="1" x14ac:dyDescent="0.3">
      <c r="B98" s="269"/>
      <c r="C98" s="100">
        <v>2</v>
      </c>
      <c r="D98" s="41" t="s">
        <v>12</v>
      </c>
      <c r="E98" s="31">
        <v>0.2</v>
      </c>
      <c r="F98" s="32"/>
      <c r="G98" s="155">
        <f ca="1">IFERROR(AVERAGEIF($D$80:$J$93,"PMA",G$80:G$93),0)</f>
        <v>0</v>
      </c>
      <c r="H98" s="155">
        <f ca="1">IFERROR(AVERAGEIF($D$80:$J$93,"PMA",H$80:H$93),0)</f>
        <v>0</v>
      </c>
      <c r="I98" s="155">
        <f ca="1">IFERROR(AVERAGEIF($D$80:$J$93,"PMA",I$80:I$93),0)</f>
        <v>0</v>
      </c>
      <c r="J98" s="155">
        <f ca="1">IFERROR(AVERAGEIF($D$80:$J$93,"PMA",J$80:J$93),0)</f>
        <v>0.37499999999999994</v>
      </c>
      <c r="K98" s="112"/>
    </row>
    <row r="99" spans="2:11" ht="14.1" customHeight="1" thickBot="1" x14ac:dyDescent="0.3">
      <c r="B99" s="269"/>
      <c r="C99" s="100">
        <v>3</v>
      </c>
      <c r="D99" s="41" t="s">
        <v>13</v>
      </c>
      <c r="E99" s="31">
        <v>0</v>
      </c>
      <c r="F99" s="32"/>
      <c r="G99" s="155">
        <f ca="1">IFERROR(AVERAGEIF($D$80:$J$93,"PMM",G$80:G$93),0)</f>
        <v>0</v>
      </c>
      <c r="H99" s="155">
        <f ca="1">IFERROR(AVERAGEIF($D$80:$J$93,"PMM",H$80:H$93),0)</f>
        <v>0</v>
      </c>
      <c r="I99" s="155">
        <f ca="1">IFERROR(AVERAGEIF($D$80:$J$93,"PMM",I$80:I$93),0)</f>
        <v>0</v>
      </c>
      <c r="J99" s="155">
        <f ca="1">IFERROR(AVERAGEIF($D$80:$J$93,"PMM",J$80:J$93),0)</f>
        <v>0</v>
      </c>
      <c r="K99" s="112"/>
    </row>
    <row r="100" spans="2:11" ht="14.1" customHeight="1" thickBot="1" x14ac:dyDescent="0.3">
      <c r="B100" s="269"/>
      <c r="D100" s="898">
        <f>Formulas!$D$5</f>
        <v>1</v>
      </c>
      <c r="E100" s="899"/>
      <c r="F100" s="384" t="s">
        <v>1260</v>
      </c>
      <c r="G100" s="486" t="str">
        <f ca="1">Formulas!E5</f>
        <v>N.A.</v>
      </c>
      <c r="H100" s="195">
        <f ca="1">Formulas!F5</f>
        <v>0.8</v>
      </c>
      <c r="I100" s="195">
        <f ca="1">Formulas!G5</f>
        <v>0.2</v>
      </c>
      <c r="J100" s="195">
        <f ca="1">Formulas!H5</f>
        <v>7.4999999999999997E-2</v>
      </c>
      <c r="K100" s="113"/>
    </row>
    <row r="101" spans="2:11" ht="14.1" customHeight="1" x14ac:dyDescent="0.25">
      <c r="B101" s="269"/>
      <c r="C101" s="103"/>
      <c r="D101" s="900"/>
      <c r="E101" s="901"/>
      <c r="F101" s="901"/>
      <c r="G101" s="901"/>
      <c r="H101" s="901"/>
      <c r="I101" s="901"/>
      <c r="J101" s="901"/>
      <c r="K101" s="902"/>
    </row>
    <row r="102" spans="2:11" ht="14.1" customHeight="1" x14ac:dyDescent="0.25">
      <c r="B102" s="269"/>
      <c r="C102" s="103"/>
      <c r="D102" s="867" t="s">
        <v>33</v>
      </c>
      <c r="E102" s="868"/>
      <c r="F102" s="868"/>
      <c r="G102" s="868"/>
      <c r="H102" s="868"/>
      <c r="I102" s="868"/>
      <c r="J102" s="868"/>
      <c r="K102" s="869"/>
    </row>
    <row r="103" spans="2:11" ht="14.1" customHeight="1" thickBot="1" x14ac:dyDescent="0.3">
      <c r="B103" s="72"/>
      <c r="C103" s="107"/>
      <c r="D103" s="246"/>
      <c r="E103" s="125"/>
      <c r="F103" s="125"/>
      <c r="G103" s="125"/>
      <c r="H103" s="125"/>
      <c r="I103" s="125"/>
      <c r="J103" s="125"/>
      <c r="K103" s="40"/>
    </row>
    <row r="104" spans="2:11" ht="14.1" customHeight="1" thickBot="1" x14ac:dyDescent="0.3">
      <c r="B104" s="72" t="s">
        <v>34</v>
      </c>
      <c r="C104" s="107"/>
      <c r="D104" s="888" t="s">
        <v>35</v>
      </c>
      <c r="E104" s="889"/>
      <c r="F104" s="889"/>
      <c r="G104" s="889"/>
      <c r="H104" s="889"/>
      <c r="I104" s="889"/>
      <c r="J104" s="889"/>
      <c r="K104" s="890"/>
    </row>
    <row r="105" spans="2:11" ht="39" customHeight="1" thickBot="1" x14ac:dyDescent="0.3">
      <c r="B105" s="72" t="s">
        <v>36</v>
      </c>
      <c r="C105" s="107"/>
      <c r="D105" s="888" t="s">
        <v>37</v>
      </c>
      <c r="E105" s="889"/>
      <c r="F105" s="889"/>
      <c r="G105" s="889"/>
      <c r="H105" s="889"/>
      <c r="I105" s="889"/>
      <c r="J105" s="889"/>
      <c r="K105" s="890"/>
    </row>
    <row r="106" spans="2:11" ht="15.75" thickBot="1" x14ac:dyDescent="0.3">
      <c r="B106" s="1"/>
      <c r="C106" s="76"/>
      <c r="D106" s="5"/>
      <c r="E106" s="5"/>
      <c r="F106" s="5"/>
      <c r="G106" s="5"/>
      <c r="H106" s="5"/>
      <c r="I106" s="5"/>
      <c r="J106" s="5"/>
      <c r="K106" s="5"/>
    </row>
    <row r="107" spans="2:11" ht="24" customHeight="1" thickBot="1" x14ac:dyDescent="0.3">
      <c r="B107" s="894" t="s">
        <v>38</v>
      </c>
      <c r="C107" s="895"/>
      <c r="D107" s="895"/>
      <c r="E107" s="896"/>
      <c r="F107" s="5"/>
      <c r="G107" s="5"/>
      <c r="H107" s="5"/>
      <c r="I107" s="5"/>
      <c r="J107" s="5"/>
      <c r="K107" s="5"/>
    </row>
    <row r="108" spans="2:11" ht="15.75" thickBot="1" x14ac:dyDescent="0.3">
      <c r="B108" s="885">
        <v>1</v>
      </c>
      <c r="C108" s="94"/>
      <c r="D108" s="48" t="s">
        <v>39</v>
      </c>
      <c r="E108" s="30" t="s">
        <v>1962</v>
      </c>
      <c r="F108" s="5"/>
      <c r="G108" s="5"/>
      <c r="H108" s="5"/>
      <c r="I108" s="5"/>
      <c r="J108" s="5"/>
      <c r="K108" s="5"/>
    </row>
    <row r="109" spans="2:11" ht="15.75" thickBot="1" x14ac:dyDescent="0.3">
      <c r="B109" s="886"/>
      <c r="C109" s="94"/>
      <c r="D109" s="40" t="s">
        <v>40</v>
      </c>
      <c r="E109" s="30" t="s">
        <v>1963</v>
      </c>
      <c r="F109" s="5"/>
      <c r="G109" s="5"/>
      <c r="H109" s="5"/>
      <c r="I109" s="5"/>
      <c r="J109" s="5"/>
      <c r="K109" s="5"/>
    </row>
    <row r="110" spans="2:11" ht="15.75" thickBot="1" x14ac:dyDescent="0.3">
      <c r="B110" s="886"/>
      <c r="C110" s="94"/>
      <c r="D110" s="40" t="s">
        <v>41</v>
      </c>
      <c r="E110" s="30" t="s">
        <v>1964</v>
      </c>
      <c r="F110" s="5"/>
      <c r="G110" s="5"/>
      <c r="H110" s="5"/>
      <c r="I110" s="5"/>
      <c r="J110" s="5"/>
      <c r="K110" s="5"/>
    </row>
    <row r="111" spans="2:11" ht="15.75" thickBot="1" x14ac:dyDescent="0.3">
      <c r="B111" s="886"/>
      <c r="C111" s="94"/>
      <c r="D111" s="40" t="s">
        <v>42</v>
      </c>
      <c r="E111" s="30" t="s">
        <v>1958</v>
      </c>
      <c r="F111" s="5"/>
      <c r="G111" s="5"/>
      <c r="H111" s="5"/>
      <c r="I111" s="5"/>
      <c r="J111" s="5"/>
      <c r="K111" s="5"/>
    </row>
    <row r="112" spans="2:11" ht="15.75" thickBot="1" x14ac:dyDescent="0.3">
      <c r="B112" s="886"/>
      <c r="C112" s="94"/>
      <c r="D112" s="40" t="s">
        <v>43</v>
      </c>
      <c r="E112" s="529" t="s">
        <v>1965</v>
      </c>
      <c r="F112" s="5"/>
      <c r="G112" s="5"/>
      <c r="H112" s="5"/>
      <c r="I112" s="5"/>
      <c r="J112" s="5"/>
      <c r="K112" s="5"/>
    </row>
    <row r="113" spans="2:11" ht="15.75" thickBot="1" x14ac:dyDescent="0.3">
      <c r="B113" s="886"/>
      <c r="C113" s="94"/>
      <c r="D113" s="40" t="s">
        <v>44</v>
      </c>
      <c r="E113" s="30">
        <v>4380200</v>
      </c>
      <c r="F113" s="5"/>
      <c r="G113" s="5"/>
      <c r="H113" s="5"/>
      <c r="I113" s="5"/>
      <c r="J113" s="5"/>
      <c r="K113" s="5"/>
    </row>
    <row r="114" spans="2:11" ht="15.75" thickBot="1" x14ac:dyDescent="0.3">
      <c r="B114" s="887"/>
      <c r="C114" s="2"/>
      <c r="D114" s="40" t="s">
        <v>45</v>
      </c>
      <c r="E114" s="30" t="s">
        <v>1966</v>
      </c>
      <c r="F114" s="5"/>
      <c r="G114" s="5"/>
      <c r="H114" s="5"/>
      <c r="I114" s="5"/>
      <c r="J114" s="5"/>
      <c r="K114" s="5"/>
    </row>
    <row r="115" spans="2:11" ht="15.75" thickBot="1" x14ac:dyDescent="0.3">
      <c r="B115" s="1"/>
      <c r="C115" s="76"/>
      <c r="D115" s="5"/>
      <c r="E115" s="5"/>
      <c r="F115" s="5"/>
      <c r="G115" s="5"/>
      <c r="H115" s="5"/>
      <c r="I115" s="5"/>
      <c r="J115" s="5"/>
      <c r="K115" s="5"/>
    </row>
    <row r="116" spans="2:11" ht="15" customHeight="1" thickBot="1" x14ac:dyDescent="0.3">
      <c r="B116" s="894" t="s">
        <v>46</v>
      </c>
      <c r="C116" s="895"/>
      <c r="D116" s="895"/>
      <c r="E116" s="896"/>
      <c r="F116" s="5"/>
      <c r="G116" s="5"/>
      <c r="H116" s="5"/>
      <c r="I116" s="5"/>
      <c r="J116" s="5"/>
      <c r="K116" s="5"/>
    </row>
    <row r="117" spans="2:11" ht="15.75" thickBot="1" x14ac:dyDescent="0.3">
      <c r="B117" s="885">
        <v>1</v>
      </c>
      <c r="C117" s="94"/>
      <c r="D117" s="48" t="s">
        <v>39</v>
      </c>
      <c r="E117" s="34" t="s">
        <v>47</v>
      </c>
      <c r="F117" s="5"/>
      <c r="G117" s="5"/>
      <c r="H117" s="5"/>
      <c r="I117" s="5"/>
      <c r="J117" s="5"/>
      <c r="K117" s="5"/>
    </row>
    <row r="118" spans="2:11" ht="15.75" thickBot="1" x14ac:dyDescent="0.3">
      <c r="B118" s="886"/>
      <c r="C118" s="94"/>
      <c r="D118" s="40" t="s">
        <v>40</v>
      </c>
      <c r="E118" s="34" t="s">
        <v>48</v>
      </c>
      <c r="F118" s="5"/>
      <c r="G118" s="5"/>
      <c r="H118" s="5"/>
      <c r="I118" s="5"/>
      <c r="J118" s="5"/>
      <c r="K118" s="5"/>
    </row>
    <row r="119" spans="2:11" ht="15.75" thickBot="1" x14ac:dyDescent="0.3">
      <c r="B119" s="886"/>
      <c r="C119" s="94"/>
      <c r="D119" s="40" t="s">
        <v>41</v>
      </c>
      <c r="E119" s="165"/>
      <c r="F119" s="5"/>
      <c r="G119" s="5"/>
      <c r="H119" s="5"/>
      <c r="I119" s="5"/>
      <c r="J119" s="5"/>
      <c r="K119" s="5"/>
    </row>
    <row r="120" spans="2:11" ht="15.75" thickBot="1" x14ac:dyDescent="0.3">
      <c r="B120" s="886"/>
      <c r="C120" s="94"/>
      <c r="D120" s="40" t="s">
        <v>42</v>
      </c>
      <c r="E120" s="165"/>
      <c r="F120" s="5"/>
      <c r="G120" s="5"/>
      <c r="H120" s="5"/>
      <c r="I120" s="5"/>
      <c r="J120" s="5"/>
      <c r="K120" s="5"/>
    </row>
    <row r="121" spans="2:11" ht="15.75" thickBot="1" x14ac:dyDescent="0.3">
      <c r="B121" s="886"/>
      <c r="C121" s="94"/>
      <c r="D121" s="40" t="s">
        <v>43</v>
      </c>
      <c r="E121" s="165"/>
      <c r="F121" s="5"/>
      <c r="G121" s="5"/>
      <c r="H121" s="5"/>
      <c r="I121" s="5"/>
      <c r="J121" s="5"/>
      <c r="K121" s="5"/>
    </row>
    <row r="122" spans="2:11" ht="15.75" thickBot="1" x14ac:dyDescent="0.3">
      <c r="B122" s="886"/>
      <c r="C122" s="94"/>
      <c r="D122" s="40" t="s">
        <v>44</v>
      </c>
      <c r="E122" s="165"/>
      <c r="F122" s="5"/>
      <c r="G122" s="5"/>
      <c r="H122" s="5"/>
      <c r="I122" s="5"/>
      <c r="J122" s="5"/>
      <c r="K122" s="5"/>
    </row>
    <row r="123" spans="2:11" ht="15.75" thickBot="1" x14ac:dyDescent="0.3">
      <c r="B123" s="887"/>
      <c r="C123" s="2"/>
      <c r="D123" s="40" t="s">
        <v>45</v>
      </c>
      <c r="E123" s="165"/>
      <c r="F123" s="5"/>
      <c r="G123" s="5"/>
      <c r="H123" s="5"/>
      <c r="I123" s="5"/>
      <c r="J123" s="5"/>
      <c r="K123" s="5"/>
    </row>
    <row r="124" spans="2:11" ht="15.75" thickBot="1" x14ac:dyDescent="0.3">
      <c r="B124" s="1"/>
      <c r="C124" s="76"/>
      <c r="D124" s="5"/>
      <c r="E124" s="5"/>
      <c r="F124" s="5"/>
      <c r="G124" s="5"/>
      <c r="H124" s="5"/>
      <c r="I124" s="5"/>
      <c r="J124" s="5"/>
      <c r="K124" s="5"/>
    </row>
    <row r="125" spans="2:11" ht="15" customHeight="1" thickBot="1" x14ac:dyDescent="0.3">
      <c r="B125" s="119" t="s">
        <v>49</v>
      </c>
      <c r="C125" s="120"/>
      <c r="D125" s="120"/>
      <c r="E125" s="265"/>
      <c r="G125" s="5"/>
      <c r="H125" s="5"/>
      <c r="I125" s="5"/>
      <c r="J125" s="5"/>
      <c r="K125" s="5"/>
    </row>
    <row r="126" spans="2:11" ht="24.75" thickBot="1" x14ac:dyDescent="0.3">
      <c r="B126" s="47" t="s">
        <v>50</v>
      </c>
      <c r="C126" s="40" t="s">
        <v>51</v>
      </c>
      <c r="D126" s="125" t="s">
        <v>52</v>
      </c>
      <c r="E126" s="253" t="s">
        <v>53</v>
      </c>
      <c r="F126" s="5"/>
      <c r="G126" s="5"/>
      <c r="H126" s="5"/>
      <c r="I126" s="5"/>
      <c r="J126" s="5"/>
    </row>
    <row r="127" spans="2:11" ht="96.75" thickBot="1" x14ac:dyDescent="0.3">
      <c r="B127" s="49">
        <v>42401</v>
      </c>
      <c r="C127" s="40">
        <v>1</v>
      </c>
      <c r="D127" s="68" t="s">
        <v>54</v>
      </c>
      <c r="E127" s="40"/>
      <c r="F127" s="5"/>
      <c r="G127" s="5"/>
      <c r="H127" s="5"/>
      <c r="I127" s="5"/>
      <c r="J127" s="5"/>
    </row>
    <row r="128" spans="2:11" ht="15.75" thickBot="1" x14ac:dyDescent="0.3">
      <c r="B128" s="3"/>
      <c r="C128" s="95"/>
      <c r="D128" s="5"/>
      <c r="E128" s="5"/>
      <c r="F128" s="5"/>
      <c r="G128" s="5"/>
      <c r="H128" s="5"/>
      <c r="I128" s="5"/>
      <c r="J128" s="5"/>
      <c r="K128" s="5"/>
    </row>
    <row r="129" spans="2:11" x14ac:dyDescent="0.25">
      <c r="B129" s="129" t="s">
        <v>55</v>
      </c>
      <c r="C129" s="96"/>
      <c r="D129" s="5"/>
      <c r="E129" s="5"/>
      <c r="F129" s="5"/>
      <c r="G129" s="5"/>
      <c r="H129" s="5"/>
      <c r="I129" s="5"/>
      <c r="J129" s="5"/>
      <c r="K129" s="5"/>
    </row>
    <row r="130" spans="2:11" x14ac:dyDescent="0.25">
      <c r="B130" s="897"/>
      <c r="C130" s="897"/>
      <c r="D130" s="897"/>
      <c r="E130" s="897"/>
      <c r="F130" s="897"/>
      <c r="G130" s="5"/>
      <c r="H130" s="5"/>
      <c r="I130" s="5"/>
      <c r="J130" s="5"/>
      <c r="K130" s="5"/>
    </row>
    <row r="131" spans="2:11" ht="44.1" customHeight="1" x14ac:dyDescent="0.25">
      <c r="B131" s="897"/>
      <c r="C131" s="897"/>
      <c r="D131" s="897"/>
      <c r="E131" s="897"/>
      <c r="F131" s="897"/>
      <c r="G131" s="5"/>
      <c r="H131" s="5"/>
      <c r="I131" s="5"/>
      <c r="J131" s="5"/>
      <c r="K131" s="5"/>
    </row>
    <row r="132" spans="2:11" x14ac:dyDescent="0.25">
      <c r="B132" s="1"/>
      <c r="C132" s="76"/>
      <c r="D132" s="5"/>
      <c r="E132" s="5"/>
      <c r="F132" s="5"/>
      <c r="G132" s="5"/>
      <c r="H132" s="5"/>
      <c r="I132" s="5"/>
      <c r="J132" s="5"/>
      <c r="K132" s="5"/>
    </row>
    <row r="133" spans="2:11" ht="15.75" thickBot="1" x14ac:dyDescent="0.3">
      <c r="B133" s="37"/>
      <c r="C133" s="88"/>
      <c r="D133" s="5"/>
      <c r="E133" s="5"/>
      <c r="F133" s="5"/>
      <c r="G133" s="5"/>
      <c r="H133" s="5"/>
      <c r="I133" s="5"/>
      <c r="J133" s="5"/>
      <c r="K133" s="5"/>
    </row>
    <row r="134" spans="2:11" ht="15.75" thickBot="1" x14ac:dyDescent="0.3">
      <c r="B134" s="266" t="s">
        <v>56</v>
      </c>
      <c r="C134" s="97"/>
      <c r="D134" s="5"/>
      <c r="E134" s="5"/>
      <c r="F134" s="5"/>
      <c r="G134" s="5"/>
      <c r="H134" s="5"/>
      <c r="I134" s="5"/>
      <c r="J134" s="5"/>
      <c r="K134" s="5"/>
    </row>
    <row r="135" spans="2:11" ht="15.75" thickBot="1" x14ac:dyDescent="0.3">
      <c r="B135" s="37"/>
      <c r="C135" s="88"/>
      <c r="D135" s="5"/>
      <c r="E135" s="5"/>
      <c r="F135" s="5"/>
      <c r="G135" s="5"/>
      <c r="H135" s="5"/>
      <c r="I135" s="5"/>
      <c r="J135" s="5"/>
      <c r="K135" s="5"/>
    </row>
    <row r="136" spans="2:11" ht="15.75" thickBot="1" x14ac:dyDescent="0.3">
      <c r="B136" s="52" t="s">
        <v>57</v>
      </c>
      <c r="C136" s="233"/>
      <c r="D136" s="888" t="s">
        <v>58</v>
      </c>
      <c r="E136" s="889"/>
      <c r="F136" s="890"/>
      <c r="G136" s="5"/>
      <c r="H136" s="5"/>
      <c r="I136" s="5"/>
      <c r="J136" s="5"/>
      <c r="K136" s="5"/>
    </row>
    <row r="137" spans="2:11" x14ac:dyDescent="0.25">
      <c r="B137" s="885" t="s">
        <v>59</v>
      </c>
      <c r="C137" s="89"/>
      <c r="D137" s="873" t="s">
        <v>60</v>
      </c>
      <c r="E137" s="874"/>
      <c r="F137" s="875"/>
      <c r="G137" s="5"/>
      <c r="H137" s="5"/>
      <c r="I137" s="5"/>
      <c r="J137" s="5"/>
      <c r="K137" s="5"/>
    </row>
    <row r="138" spans="2:11" x14ac:dyDescent="0.25">
      <c r="B138" s="886"/>
      <c r="C138" s="92"/>
      <c r="D138" s="867" t="s">
        <v>61</v>
      </c>
      <c r="E138" s="868"/>
      <c r="F138" s="869"/>
      <c r="G138" s="5"/>
      <c r="H138" s="5"/>
      <c r="I138" s="5"/>
      <c r="J138" s="5"/>
      <c r="K138" s="5"/>
    </row>
    <row r="139" spans="2:11" x14ac:dyDescent="0.25">
      <c r="B139" s="886"/>
      <c r="C139" s="92"/>
      <c r="D139" s="867" t="s">
        <v>62</v>
      </c>
      <c r="E139" s="868"/>
      <c r="F139" s="869"/>
      <c r="G139" s="5"/>
      <c r="H139" s="5"/>
      <c r="I139" s="5"/>
      <c r="J139" s="5"/>
      <c r="K139" s="5"/>
    </row>
    <row r="140" spans="2:11" x14ac:dyDescent="0.25">
      <c r="B140" s="886"/>
      <c r="C140" s="92"/>
      <c r="D140" s="879" t="s">
        <v>63</v>
      </c>
      <c r="E140" s="880"/>
      <c r="F140" s="881"/>
      <c r="G140" s="5"/>
      <c r="H140" s="5"/>
      <c r="I140" s="5"/>
      <c r="J140" s="5"/>
      <c r="K140" s="5"/>
    </row>
    <row r="141" spans="2:11" x14ac:dyDescent="0.25">
      <c r="B141" s="886"/>
      <c r="C141" s="92"/>
      <c r="D141" s="867" t="s">
        <v>64</v>
      </c>
      <c r="E141" s="868"/>
      <c r="F141" s="869"/>
      <c r="G141" s="5"/>
      <c r="H141" s="5"/>
      <c r="I141" s="5"/>
      <c r="J141" s="5"/>
      <c r="K141" s="5"/>
    </row>
    <row r="142" spans="2:11" x14ac:dyDescent="0.25">
      <c r="B142" s="886"/>
      <c r="C142" s="92"/>
      <c r="D142" s="867" t="s">
        <v>65</v>
      </c>
      <c r="E142" s="868"/>
      <c r="F142" s="869"/>
      <c r="G142" s="5"/>
      <c r="H142" s="5"/>
      <c r="I142" s="5"/>
      <c r="J142" s="5"/>
      <c r="K142" s="5"/>
    </row>
    <row r="143" spans="2:11" x14ac:dyDescent="0.25">
      <c r="B143" s="886"/>
      <c r="C143" s="92"/>
      <c r="D143" s="867" t="s">
        <v>66</v>
      </c>
      <c r="E143" s="868"/>
      <c r="F143" s="869"/>
      <c r="G143" s="5"/>
      <c r="H143" s="5"/>
      <c r="I143" s="5"/>
      <c r="J143" s="5"/>
      <c r="K143" s="5"/>
    </row>
    <row r="144" spans="2:11" x14ac:dyDescent="0.25">
      <c r="B144" s="886"/>
      <c r="C144" s="92"/>
      <c r="D144" s="867" t="s">
        <v>67</v>
      </c>
      <c r="E144" s="868"/>
      <c r="F144" s="869"/>
      <c r="G144" s="5"/>
      <c r="H144" s="5"/>
      <c r="I144" s="5"/>
      <c r="J144" s="5"/>
      <c r="K144" s="5"/>
    </row>
    <row r="145" spans="2:11" x14ac:dyDescent="0.25">
      <c r="B145" s="886"/>
      <c r="C145" s="92"/>
      <c r="D145" s="879" t="s">
        <v>68</v>
      </c>
      <c r="E145" s="880"/>
      <c r="F145" s="881"/>
      <c r="G145" s="5"/>
      <c r="H145" s="5"/>
      <c r="I145" s="5"/>
      <c r="J145" s="5"/>
      <c r="K145" s="5"/>
    </row>
    <row r="146" spans="2:11" x14ac:dyDescent="0.25">
      <c r="B146" s="886"/>
      <c r="C146" s="92"/>
      <c r="D146" s="867" t="s">
        <v>69</v>
      </c>
      <c r="E146" s="868"/>
      <c r="F146" s="869"/>
      <c r="G146" s="5"/>
      <c r="H146" s="5"/>
      <c r="I146" s="5"/>
      <c r="J146" s="5"/>
      <c r="K146" s="5"/>
    </row>
    <row r="147" spans="2:11" x14ac:dyDescent="0.25">
      <c r="B147" s="886"/>
      <c r="C147" s="92"/>
      <c r="D147" s="867" t="s">
        <v>70</v>
      </c>
      <c r="E147" s="868"/>
      <c r="F147" s="869"/>
      <c r="G147" s="5"/>
      <c r="H147" s="5"/>
      <c r="I147" s="5"/>
      <c r="J147" s="5"/>
      <c r="K147" s="5"/>
    </row>
    <row r="148" spans="2:11" ht="15.75" thickBot="1" x14ac:dyDescent="0.3">
      <c r="B148" s="887"/>
      <c r="C148" s="93"/>
      <c r="D148" s="891" t="s">
        <v>71</v>
      </c>
      <c r="E148" s="892"/>
      <c r="F148" s="893"/>
      <c r="G148" s="5"/>
      <c r="H148" s="5"/>
      <c r="I148" s="5"/>
      <c r="J148" s="5"/>
      <c r="K148" s="5"/>
    </row>
    <row r="149" spans="2:11" ht="24.75" thickBot="1" x14ac:dyDescent="0.3">
      <c r="B149" s="47" t="s">
        <v>72</v>
      </c>
      <c r="C149" s="93"/>
      <c r="D149" s="888"/>
      <c r="E149" s="889"/>
      <c r="F149" s="890"/>
      <c r="G149" s="5"/>
      <c r="H149" s="5"/>
      <c r="I149" s="5"/>
      <c r="J149" s="5"/>
      <c r="K149" s="5"/>
    </row>
    <row r="150" spans="2:11" x14ac:dyDescent="0.25">
      <c r="B150" s="885" t="s">
        <v>73</v>
      </c>
      <c r="C150" s="89"/>
      <c r="D150" s="876" t="s">
        <v>74</v>
      </c>
      <c r="E150" s="877"/>
      <c r="F150" s="878"/>
      <c r="G150" s="5"/>
      <c r="H150" s="5"/>
      <c r="I150" s="5"/>
      <c r="J150" s="5"/>
      <c r="K150" s="5"/>
    </row>
    <row r="151" spans="2:11" x14ac:dyDescent="0.25">
      <c r="B151" s="886"/>
      <c r="C151" s="92"/>
      <c r="D151" s="879" t="s">
        <v>75</v>
      </c>
      <c r="E151" s="880"/>
      <c r="F151" s="881"/>
      <c r="G151" s="5"/>
      <c r="H151" s="5"/>
      <c r="I151" s="5"/>
      <c r="J151" s="5"/>
      <c r="K151" s="5"/>
    </row>
    <row r="152" spans="2:11" x14ac:dyDescent="0.25">
      <c r="B152" s="886"/>
      <c r="C152" s="92"/>
      <c r="D152" s="867" t="s">
        <v>76</v>
      </c>
      <c r="E152" s="868"/>
      <c r="F152" s="869"/>
      <c r="G152" s="5"/>
      <c r="H152" s="5"/>
      <c r="I152" s="5"/>
      <c r="J152" s="5"/>
      <c r="K152" s="5"/>
    </row>
    <row r="153" spans="2:11" x14ac:dyDescent="0.25">
      <c r="B153" s="886"/>
      <c r="C153" s="92"/>
      <c r="D153" s="867" t="s">
        <v>77</v>
      </c>
      <c r="E153" s="868"/>
      <c r="F153" s="869"/>
      <c r="G153" s="5"/>
      <c r="H153" s="5"/>
      <c r="I153" s="5"/>
      <c r="J153" s="5"/>
      <c r="K153" s="5"/>
    </row>
    <row r="154" spans="2:11" x14ac:dyDescent="0.25">
      <c r="B154" s="886"/>
      <c r="C154" s="92"/>
      <c r="D154" s="867" t="s">
        <v>78</v>
      </c>
      <c r="E154" s="868"/>
      <c r="F154" s="869"/>
      <c r="G154" s="5"/>
      <c r="H154" s="5"/>
      <c r="I154" s="5"/>
      <c r="J154" s="5"/>
      <c r="K154" s="5"/>
    </row>
    <row r="155" spans="2:11" x14ac:dyDescent="0.25">
      <c r="B155" s="886"/>
      <c r="C155" s="92"/>
      <c r="D155" s="867" t="s">
        <v>79</v>
      </c>
      <c r="E155" s="868"/>
      <c r="F155" s="869"/>
      <c r="G155" s="5"/>
      <c r="H155" s="5"/>
      <c r="I155" s="5"/>
      <c r="J155" s="5"/>
      <c r="K155" s="5"/>
    </row>
    <row r="156" spans="2:11" x14ac:dyDescent="0.25">
      <c r="B156" s="886"/>
      <c r="C156" s="92"/>
      <c r="D156" s="867" t="s">
        <v>80</v>
      </c>
      <c r="E156" s="868"/>
      <c r="F156" s="869"/>
      <c r="G156" s="5"/>
      <c r="H156" s="5"/>
      <c r="I156" s="5"/>
      <c r="J156" s="5"/>
      <c r="K156" s="5"/>
    </row>
    <row r="157" spans="2:11" x14ac:dyDescent="0.25">
      <c r="B157" s="886"/>
      <c r="C157" s="92"/>
      <c r="D157" s="867" t="s">
        <v>81</v>
      </c>
      <c r="E157" s="868"/>
      <c r="F157" s="869"/>
      <c r="G157" s="5"/>
      <c r="H157" s="5"/>
      <c r="I157" s="5"/>
      <c r="J157" s="5"/>
      <c r="K157" s="5"/>
    </row>
    <row r="158" spans="2:11" x14ac:dyDescent="0.25">
      <c r="B158" s="886"/>
      <c r="C158" s="92"/>
      <c r="D158" s="879" t="s">
        <v>82</v>
      </c>
      <c r="E158" s="880"/>
      <c r="F158" s="881"/>
      <c r="G158" s="5"/>
      <c r="H158" s="5"/>
      <c r="I158" s="5"/>
      <c r="J158" s="5"/>
      <c r="K158" s="5"/>
    </row>
    <row r="159" spans="2:11" x14ac:dyDescent="0.25">
      <c r="B159" s="886"/>
      <c r="C159" s="92"/>
      <c r="D159" s="867" t="s">
        <v>83</v>
      </c>
      <c r="E159" s="868"/>
      <c r="F159" s="869"/>
      <c r="G159" s="5"/>
      <c r="H159" s="5"/>
      <c r="I159" s="5"/>
      <c r="J159" s="5"/>
      <c r="K159" s="5"/>
    </row>
    <row r="160" spans="2:11" x14ac:dyDescent="0.25">
      <c r="B160" s="886"/>
      <c r="C160" s="92"/>
      <c r="D160" s="867" t="s">
        <v>84</v>
      </c>
      <c r="E160" s="868"/>
      <c r="F160" s="869"/>
      <c r="G160" s="5"/>
      <c r="H160" s="5"/>
      <c r="I160" s="5"/>
      <c r="J160" s="5"/>
      <c r="K160" s="5"/>
    </row>
    <row r="161" spans="2:11" x14ac:dyDescent="0.25">
      <c r="B161" s="886"/>
      <c r="C161" s="92"/>
      <c r="D161" s="867" t="s">
        <v>85</v>
      </c>
      <c r="E161" s="868"/>
      <c r="F161" s="869"/>
      <c r="G161" s="5"/>
      <c r="H161" s="5"/>
      <c r="I161" s="5"/>
      <c r="J161" s="5"/>
      <c r="K161" s="5"/>
    </row>
    <row r="162" spans="2:11" x14ac:dyDescent="0.25">
      <c r="B162" s="886"/>
      <c r="C162" s="92"/>
      <c r="D162" s="867" t="s">
        <v>86</v>
      </c>
      <c r="E162" s="868"/>
      <c r="F162" s="869"/>
      <c r="G162" s="5"/>
      <c r="H162" s="5"/>
      <c r="I162" s="5"/>
      <c r="J162" s="5"/>
      <c r="K162" s="5"/>
    </row>
    <row r="163" spans="2:11" x14ac:dyDescent="0.25">
      <c r="B163" s="886"/>
      <c r="C163" s="92"/>
      <c r="D163" s="879" t="s">
        <v>87</v>
      </c>
      <c r="E163" s="880"/>
      <c r="F163" s="881"/>
      <c r="G163" s="5"/>
      <c r="H163" s="5"/>
      <c r="I163" s="5"/>
      <c r="J163" s="5"/>
      <c r="K163" s="5"/>
    </row>
    <row r="164" spans="2:11" x14ac:dyDescent="0.25">
      <c r="B164" s="886"/>
      <c r="C164" s="92"/>
      <c r="D164" s="867" t="s">
        <v>88</v>
      </c>
      <c r="E164" s="868"/>
      <c r="F164" s="869"/>
      <c r="G164" s="5"/>
      <c r="H164" s="5"/>
      <c r="I164" s="5"/>
      <c r="J164" s="5"/>
      <c r="K164" s="5"/>
    </row>
    <row r="165" spans="2:11" x14ac:dyDescent="0.25">
      <c r="B165" s="886"/>
      <c r="C165" s="92"/>
      <c r="D165" s="867" t="s">
        <v>84</v>
      </c>
      <c r="E165" s="868"/>
      <c r="F165" s="869"/>
      <c r="G165" s="5"/>
      <c r="H165" s="5"/>
      <c r="I165" s="5"/>
      <c r="J165" s="5"/>
      <c r="K165" s="5"/>
    </row>
    <row r="166" spans="2:11" x14ac:dyDescent="0.25">
      <c r="B166" s="886"/>
      <c r="C166" s="92"/>
      <c r="D166" s="867" t="s">
        <v>85</v>
      </c>
      <c r="E166" s="868"/>
      <c r="F166" s="869"/>
      <c r="G166" s="5"/>
      <c r="H166" s="5"/>
      <c r="I166" s="5"/>
      <c r="J166" s="5"/>
      <c r="K166" s="5"/>
    </row>
    <row r="167" spans="2:11" ht="15.75" thickBot="1" x14ac:dyDescent="0.3">
      <c r="B167" s="887"/>
      <c r="C167" s="93"/>
      <c r="D167" s="882" t="s">
        <v>89</v>
      </c>
      <c r="E167" s="883"/>
      <c r="F167" s="884"/>
      <c r="G167" s="5"/>
      <c r="H167" s="5"/>
      <c r="I167" s="5"/>
      <c r="J167" s="5"/>
      <c r="K167" s="5"/>
    </row>
    <row r="168" spans="2:11" x14ac:dyDescent="0.25">
      <c r="B168" s="885" t="s">
        <v>90</v>
      </c>
      <c r="C168" s="89"/>
      <c r="D168" s="876"/>
      <c r="E168" s="877"/>
      <c r="F168" s="878"/>
      <c r="G168" s="5"/>
      <c r="H168" s="5"/>
      <c r="I168" s="5"/>
      <c r="J168" s="5"/>
      <c r="K168" s="5"/>
    </row>
    <row r="169" spans="2:11" x14ac:dyDescent="0.25">
      <c r="B169" s="886"/>
      <c r="C169" s="92"/>
      <c r="D169" s="864"/>
      <c r="E169" s="865"/>
      <c r="F169" s="866"/>
      <c r="G169" s="5"/>
      <c r="H169" s="5"/>
      <c r="I169" s="5"/>
      <c r="J169" s="5"/>
      <c r="K169" s="5"/>
    </row>
    <row r="170" spans="2:11" x14ac:dyDescent="0.25">
      <c r="B170" s="886"/>
      <c r="C170" s="92"/>
      <c r="D170" s="867" t="s">
        <v>91</v>
      </c>
      <c r="E170" s="868"/>
      <c r="F170" s="869"/>
      <c r="G170" s="5"/>
      <c r="H170" s="5"/>
      <c r="I170" s="5"/>
      <c r="J170" s="5"/>
      <c r="K170" s="5"/>
    </row>
    <row r="171" spans="2:11" x14ac:dyDescent="0.25">
      <c r="B171" s="886"/>
      <c r="C171" s="92"/>
      <c r="D171" s="867" t="s">
        <v>92</v>
      </c>
      <c r="E171" s="868"/>
      <c r="F171" s="869"/>
      <c r="G171" s="5"/>
      <c r="H171" s="5"/>
      <c r="I171" s="5"/>
      <c r="J171" s="5"/>
      <c r="K171" s="5"/>
    </row>
    <row r="172" spans="2:11" x14ac:dyDescent="0.25">
      <c r="B172" s="886"/>
      <c r="C172" s="92"/>
      <c r="D172" s="867" t="s">
        <v>93</v>
      </c>
      <c r="E172" s="868"/>
      <c r="F172" s="869"/>
      <c r="G172" s="5"/>
      <c r="H172" s="5"/>
      <c r="I172" s="5"/>
      <c r="J172" s="5"/>
      <c r="K172" s="5"/>
    </row>
    <row r="173" spans="2:11" x14ac:dyDescent="0.25">
      <c r="B173" s="886"/>
      <c r="C173" s="92"/>
      <c r="D173" s="867" t="s">
        <v>94</v>
      </c>
      <c r="E173" s="868"/>
      <c r="F173" s="869"/>
      <c r="G173" s="5"/>
      <c r="H173" s="5"/>
      <c r="I173" s="5"/>
      <c r="J173" s="5"/>
      <c r="K173" s="5"/>
    </row>
    <row r="174" spans="2:11" x14ac:dyDescent="0.25">
      <c r="B174" s="886"/>
      <c r="C174" s="92"/>
      <c r="D174" s="867" t="s">
        <v>95</v>
      </c>
      <c r="E174" s="868"/>
      <c r="F174" s="869"/>
      <c r="G174" s="5"/>
      <c r="H174" s="5"/>
      <c r="I174" s="5"/>
      <c r="J174" s="5"/>
      <c r="K174" s="5"/>
    </row>
    <row r="175" spans="2:11" x14ac:dyDescent="0.25">
      <c r="B175" s="886"/>
      <c r="C175" s="92"/>
      <c r="D175" s="867" t="s">
        <v>96</v>
      </c>
      <c r="E175" s="868"/>
      <c r="F175" s="869"/>
      <c r="G175" s="5"/>
      <c r="H175" s="5"/>
      <c r="I175" s="5"/>
      <c r="J175" s="5"/>
      <c r="K175" s="5"/>
    </row>
    <row r="176" spans="2:11" x14ac:dyDescent="0.25">
      <c r="B176" s="886"/>
      <c r="C176" s="92"/>
      <c r="D176" s="867" t="s">
        <v>97</v>
      </c>
      <c r="E176" s="868"/>
      <c r="F176" s="869"/>
      <c r="G176" s="5"/>
      <c r="H176" s="5"/>
      <c r="I176" s="5"/>
      <c r="J176" s="5"/>
      <c r="K176" s="5"/>
    </row>
    <row r="177" spans="2:11" x14ac:dyDescent="0.25">
      <c r="B177" s="886"/>
      <c r="C177" s="92"/>
      <c r="D177" s="867" t="s">
        <v>98</v>
      </c>
      <c r="E177" s="868"/>
      <c r="F177" s="869"/>
      <c r="G177" s="5"/>
      <c r="H177" s="5"/>
      <c r="I177" s="5"/>
      <c r="J177" s="5"/>
      <c r="K177" s="5"/>
    </row>
    <row r="178" spans="2:11" x14ac:dyDescent="0.25">
      <c r="B178" s="886"/>
      <c r="C178" s="92"/>
      <c r="D178" s="867" t="s">
        <v>99</v>
      </c>
      <c r="E178" s="868"/>
      <c r="F178" s="869"/>
      <c r="G178" s="5"/>
      <c r="H178" s="5"/>
      <c r="I178" s="5"/>
      <c r="J178" s="5"/>
      <c r="K178" s="5"/>
    </row>
    <row r="179" spans="2:11" x14ac:dyDescent="0.25">
      <c r="B179" s="886"/>
      <c r="C179" s="92"/>
      <c r="D179" s="867" t="s">
        <v>100</v>
      </c>
      <c r="E179" s="868"/>
      <c r="F179" s="869"/>
      <c r="G179" s="5"/>
      <c r="H179" s="5"/>
      <c r="I179" s="5"/>
      <c r="J179" s="5"/>
      <c r="K179" s="5"/>
    </row>
    <row r="180" spans="2:11" x14ac:dyDescent="0.25">
      <c r="B180" s="886"/>
      <c r="C180" s="92"/>
      <c r="D180" s="867" t="s">
        <v>101</v>
      </c>
      <c r="E180" s="868"/>
      <c r="F180" s="869"/>
      <c r="G180" s="5"/>
      <c r="H180" s="5"/>
      <c r="I180" s="5"/>
      <c r="J180" s="5"/>
      <c r="K180" s="5"/>
    </row>
    <row r="181" spans="2:11" ht="15.75" thickBot="1" x14ac:dyDescent="0.3">
      <c r="B181" s="886"/>
      <c r="C181" s="92"/>
      <c r="D181" s="870" t="s">
        <v>102</v>
      </c>
      <c r="E181" s="871"/>
      <c r="F181" s="872"/>
      <c r="G181" s="5"/>
      <c r="H181" s="5"/>
      <c r="I181" s="5"/>
      <c r="J181" s="5"/>
      <c r="K181" s="5"/>
    </row>
    <row r="182" spans="2:11" ht="24.75" thickBot="1" x14ac:dyDescent="0.3">
      <c r="B182" s="886"/>
      <c r="C182" s="94"/>
      <c r="D182" s="43" t="s">
        <v>103</v>
      </c>
      <c r="E182" s="43" t="s">
        <v>104</v>
      </c>
      <c r="F182" s="43" t="s">
        <v>105</v>
      </c>
      <c r="G182" s="5"/>
      <c r="H182" s="5"/>
      <c r="I182" s="5"/>
      <c r="J182" s="5"/>
      <c r="K182" s="5"/>
    </row>
    <row r="183" spans="2:11" ht="15.75" thickBot="1" x14ac:dyDescent="0.3">
      <c r="B183" s="886"/>
      <c r="C183" s="94"/>
      <c r="D183" s="40" t="s">
        <v>106</v>
      </c>
      <c r="E183" s="267">
        <v>0.15</v>
      </c>
      <c r="F183" s="267">
        <v>0.15</v>
      </c>
      <c r="G183" s="5"/>
      <c r="H183" s="5"/>
      <c r="I183" s="5"/>
      <c r="J183" s="5"/>
      <c r="K183" s="5"/>
    </row>
    <row r="184" spans="2:11" ht="15.75" thickBot="1" x14ac:dyDescent="0.3">
      <c r="B184" s="886"/>
      <c r="C184" s="94"/>
      <c r="D184" s="40" t="s">
        <v>107</v>
      </c>
      <c r="E184" s="267">
        <v>0.18</v>
      </c>
      <c r="F184" s="267">
        <v>0.33</v>
      </c>
      <c r="G184" s="5"/>
      <c r="H184" s="268"/>
      <c r="I184" s="5"/>
      <c r="J184" s="5"/>
      <c r="K184" s="5"/>
    </row>
    <row r="185" spans="2:11" ht="15.75" thickBot="1" x14ac:dyDescent="0.3">
      <c r="B185" s="886"/>
      <c r="C185" s="94"/>
      <c r="D185" s="40" t="s">
        <v>108</v>
      </c>
      <c r="E185" s="267">
        <v>0.33</v>
      </c>
      <c r="F185" s="267">
        <v>0.66</v>
      </c>
      <c r="G185" s="5"/>
      <c r="H185" s="268"/>
      <c r="I185" s="5"/>
      <c r="J185" s="5"/>
      <c r="K185" s="5"/>
    </row>
    <row r="186" spans="2:11" ht="24.75" thickBot="1" x14ac:dyDescent="0.3">
      <c r="B186" s="886"/>
      <c r="C186" s="94"/>
      <c r="D186" s="40" t="s">
        <v>109</v>
      </c>
      <c r="E186" s="267">
        <v>0.16</v>
      </c>
      <c r="F186" s="267">
        <v>0.82</v>
      </c>
      <c r="G186" s="5"/>
      <c r="H186" s="268"/>
      <c r="I186" s="5"/>
      <c r="J186" s="5"/>
      <c r="K186" s="5"/>
    </row>
    <row r="187" spans="2:11" ht="15.75" thickBot="1" x14ac:dyDescent="0.3">
      <c r="B187" s="886"/>
      <c r="C187" s="94"/>
      <c r="D187" s="40" t="s">
        <v>110</v>
      </c>
      <c r="E187" s="267">
        <v>0.18</v>
      </c>
      <c r="F187" s="267">
        <v>1</v>
      </c>
      <c r="G187" s="5"/>
      <c r="H187" s="268"/>
      <c r="I187" s="5"/>
      <c r="J187" s="5"/>
      <c r="K187" s="5"/>
    </row>
    <row r="188" spans="2:11" x14ac:dyDescent="0.25">
      <c r="B188" s="886"/>
      <c r="C188" s="92"/>
      <c r="D188" s="873"/>
      <c r="E188" s="874"/>
      <c r="F188" s="875"/>
      <c r="G188" s="5"/>
      <c r="H188" s="5"/>
      <c r="I188" s="5"/>
      <c r="J188" s="5"/>
      <c r="K188" s="5"/>
    </row>
    <row r="189" spans="2:11" ht="15.75" thickBot="1" x14ac:dyDescent="0.3">
      <c r="B189" s="886"/>
      <c r="C189" s="92"/>
      <c r="D189" s="870" t="s">
        <v>82</v>
      </c>
      <c r="E189" s="871"/>
      <c r="F189" s="872"/>
      <c r="G189" s="5"/>
      <c r="H189" s="5"/>
      <c r="I189" s="5"/>
      <c r="J189" s="5"/>
      <c r="K189" s="5"/>
    </row>
    <row r="190" spans="2:11" ht="24.75" thickBot="1" x14ac:dyDescent="0.3">
      <c r="B190" s="886"/>
      <c r="C190" s="94"/>
      <c r="D190" s="43" t="s">
        <v>103</v>
      </c>
      <c r="E190" s="43" t="s">
        <v>104</v>
      </c>
      <c r="F190" s="43" t="s">
        <v>105</v>
      </c>
      <c r="G190" s="5"/>
      <c r="H190" s="5"/>
      <c r="I190" s="5"/>
      <c r="J190" s="5"/>
      <c r="K190" s="5"/>
    </row>
    <row r="191" spans="2:11" ht="15.75" thickBot="1" x14ac:dyDescent="0.3">
      <c r="B191" s="886"/>
      <c r="C191" s="94"/>
      <c r="D191" s="40" t="s">
        <v>111</v>
      </c>
      <c r="E191" s="267">
        <v>0.2</v>
      </c>
      <c r="F191" s="267">
        <v>0.2</v>
      </c>
      <c r="G191" s="5"/>
      <c r="H191" s="5"/>
      <c r="I191" s="5"/>
      <c r="J191" s="5"/>
      <c r="K191" s="5"/>
    </row>
    <row r="192" spans="2:11" ht="15.75" thickBot="1" x14ac:dyDescent="0.3">
      <c r="B192" s="886"/>
      <c r="C192" s="94"/>
      <c r="D192" s="40" t="s">
        <v>112</v>
      </c>
      <c r="E192" s="267">
        <v>0.5</v>
      </c>
      <c r="F192" s="267">
        <v>0.7</v>
      </c>
      <c r="G192" s="5"/>
      <c r="H192" s="268"/>
      <c r="I192" s="5"/>
      <c r="J192" s="5"/>
      <c r="K192" s="5"/>
    </row>
    <row r="193" spans="2:11" ht="15.75" thickBot="1" x14ac:dyDescent="0.3">
      <c r="B193" s="886"/>
      <c r="C193" s="94"/>
      <c r="D193" s="40" t="s">
        <v>113</v>
      </c>
      <c r="E193" s="267">
        <v>0.3</v>
      </c>
      <c r="F193" s="267">
        <v>1</v>
      </c>
      <c r="G193" s="5"/>
      <c r="H193" s="268"/>
      <c r="I193" s="5"/>
      <c r="J193" s="5"/>
      <c r="K193" s="5"/>
    </row>
    <row r="194" spans="2:11" x14ac:dyDescent="0.25">
      <c r="B194" s="886"/>
      <c r="C194" s="92"/>
      <c r="D194" s="876"/>
      <c r="E194" s="877"/>
      <c r="F194" s="878"/>
      <c r="G194" s="5"/>
      <c r="H194" s="268"/>
      <c r="I194" s="5"/>
      <c r="J194" s="5"/>
      <c r="K194" s="5"/>
    </row>
    <row r="195" spans="2:11" ht="15.75" thickBot="1" x14ac:dyDescent="0.3">
      <c r="B195" s="886"/>
      <c r="C195" s="92"/>
      <c r="D195" s="870" t="s">
        <v>114</v>
      </c>
      <c r="E195" s="871"/>
      <c r="F195" s="872"/>
      <c r="G195" s="5"/>
      <c r="H195" s="268"/>
      <c r="I195" s="5"/>
      <c r="J195" s="5"/>
      <c r="K195" s="5"/>
    </row>
    <row r="196" spans="2:11" ht="24.75" thickBot="1" x14ac:dyDescent="0.3">
      <c r="B196" s="886"/>
      <c r="C196" s="94"/>
      <c r="D196" s="43" t="s">
        <v>103</v>
      </c>
      <c r="E196" s="43" t="s">
        <v>104</v>
      </c>
      <c r="F196" s="43" t="s">
        <v>105</v>
      </c>
      <c r="G196" s="5"/>
      <c r="H196" s="5"/>
      <c r="I196" s="5"/>
      <c r="J196" s="5"/>
      <c r="K196" s="5"/>
    </row>
    <row r="197" spans="2:11" ht="15.75" thickBot="1" x14ac:dyDescent="0.3">
      <c r="B197" s="886"/>
      <c r="C197" s="94"/>
      <c r="D197" s="40" t="s">
        <v>115</v>
      </c>
      <c r="E197" s="267">
        <v>0.2</v>
      </c>
      <c r="F197" s="267">
        <v>0.2</v>
      </c>
      <c r="G197" s="5"/>
      <c r="H197" s="268"/>
      <c r="I197" s="5"/>
      <c r="J197" s="5"/>
      <c r="K197" s="5"/>
    </row>
    <row r="198" spans="2:11" ht="15.75" thickBot="1" x14ac:dyDescent="0.3">
      <c r="B198" s="886"/>
      <c r="C198" s="94"/>
      <c r="D198" s="40" t="s">
        <v>112</v>
      </c>
      <c r="E198" s="267">
        <v>0.5</v>
      </c>
      <c r="F198" s="267">
        <v>0.7</v>
      </c>
      <c r="G198" s="5"/>
      <c r="H198" s="268"/>
      <c r="I198" s="5"/>
      <c r="J198" s="5"/>
      <c r="K198" s="5"/>
    </row>
    <row r="199" spans="2:11" ht="15.75" thickBot="1" x14ac:dyDescent="0.3">
      <c r="B199" s="886"/>
      <c r="C199" s="94"/>
      <c r="D199" s="40" t="s">
        <v>113</v>
      </c>
      <c r="E199" s="267">
        <v>0.3</v>
      </c>
      <c r="F199" s="267">
        <v>1</v>
      </c>
      <c r="G199" s="5"/>
      <c r="H199" s="268"/>
      <c r="I199" s="5"/>
      <c r="J199" s="5"/>
      <c r="K199" s="5"/>
    </row>
    <row r="200" spans="2:11" x14ac:dyDescent="0.25">
      <c r="B200" s="886"/>
      <c r="C200" s="92"/>
      <c r="D200" s="876"/>
      <c r="E200" s="877"/>
      <c r="F200" s="878"/>
      <c r="G200" s="5"/>
      <c r="H200" s="5"/>
      <c r="I200" s="5"/>
      <c r="J200" s="5"/>
      <c r="K200" s="5"/>
    </row>
    <row r="201" spans="2:11" x14ac:dyDescent="0.25">
      <c r="B201" s="886"/>
      <c r="C201" s="92"/>
      <c r="D201" s="879" t="s">
        <v>116</v>
      </c>
      <c r="E201" s="880"/>
      <c r="F201" s="881"/>
      <c r="G201" s="5"/>
      <c r="H201" s="5"/>
      <c r="I201" s="5"/>
      <c r="J201" s="5"/>
      <c r="K201" s="5"/>
    </row>
    <row r="202" spans="2:11" x14ac:dyDescent="0.25">
      <c r="B202" s="886"/>
      <c r="C202" s="92"/>
      <c r="D202" s="867" t="s">
        <v>117</v>
      </c>
      <c r="E202" s="868"/>
      <c r="F202" s="869"/>
      <c r="G202" s="5"/>
      <c r="H202" s="5"/>
      <c r="I202" s="5"/>
      <c r="J202" s="5"/>
      <c r="K202" s="5"/>
    </row>
    <row r="203" spans="2:11" x14ac:dyDescent="0.25">
      <c r="B203" s="886"/>
      <c r="C203" s="92"/>
      <c r="D203" s="234"/>
      <c r="E203" s="130"/>
      <c r="F203" s="46"/>
      <c r="G203" s="5"/>
      <c r="H203" s="5"/>
      <c r="I203" s="5"/>
      <c r="J203" s="5"/>
      <c r="K203" s="5"/>
    </row>
    <row r="204" spans="2:11" x14ac:dyDescent="0.25">
      <c r="B204" s="886"/>
      <c r="C204" s="92"/>
      <c r="D204" s="867" t="s">
        <v>118</v>
      </c>
      <c r="E204" s="868"/>
      <c r="F204" s="869"/>
      <c r="G204" s="5"/>
      <c r="H204" s="5"/>
      <c r="I204" s="5"/>
      <c r="J204" s="5"/>
      <c r="K204" s="5"/>
    </row>
    <row r="205" spans="2:11" x14ac:dyDescent="0.25">
      <c r="B205" s="886"/>
      <c r="C205" s="92"/>
      <c r="D205" s="867" t="s">
        <v>119</v>
      </c>
      <c r="E205" s="868"/>
      <c r="F205" s="869"/>
      <c r="G205" s="5"/>
      <c r="H205" s="5"/>
      <c r="I205" s="5"/>
      <c r="J205" s="5"/>
      <c r="K205" s="5"/>
    </row>
    <row r="206" spans="2:11" x14ac:dyDescent="0.25">
      <c r="B206" s="886"/>
      <c r="C206" s="92"/>
      <c r="D206" s="867" t="s">
        <v>120</v>
      </c>
      <c r="E206" s="868"/>
      <c r="F206" s="869"/>
      <c r="G206" s="5"/>
      <c r="H206" s="5"/>
      <c r="I206" s="5"/>
      <c r="J206" s="5"/>
      <c r="K206" s="5"/>
    </row>
    <row r="207" spans="2:11" x14ac:dyDescent="0.25">
      <c r="B207" s="886"/>
      <c r="C207" s="92"/>
      <c r="D207" s="867" t="s">
        <v>121</v>
      </c>
      <c r="E207" s="868"/>
      <c r="F207" s="869"/>
      <c r="G207" s="5"/>
      <c r="H207" s="5"/>
      <c r="I207" s="5"/>
      <c r="J207" s="5"/>
      <c r="K207" s="5"/>
    </row>
    <row r="208" spans="2:11" x14ac:dyDescent="0.25">
      <c r="B208" s="886"/>
      <c r="C208" s="92"/>
      <c r="D208" s="234"/>
      <c r="E208" s="130"/>
      <c r="F208" s="46"/>
      <c r="G208" s="5"/>
      <c r="H208" s="5"/>
      <c r="I208" s="5"/>
      <c r="J208" s="5"/>
      <c r="K208" s="5"/>
    </row>
    <row r="209" spans="2:11" x14ac:dyDescent="0.25">
      <c r="B209" s="886"/>
      <c r="C209" s="92"/>
      <c r="D209" s="879" t="s">
        <v>122</v>
      </c>
      <c r="E209" s="880"/>
      <c r="F209" s="881"/>
      <c r="G209" s="5"/>
      <c r="H209" s="5"/>
      <c r="I209" s="5"/>
      <c r="J209" s="5"/>
      <c r="K209" s="5"/>
    </row>
    <row r="210" spans="2:11" x14ac:dyDescent="0.25">
      <c r="B210" s="886"/>
      <c r="C210" s="92"/>
      <c r="D210" s="867" t="s">
        <v>123</v>
      </c>
      <c r="E210" s="868"/>
      <c r="F210" s="869"/>
      <c r="G210" s="5"/>
      <c r="H210" s="5"/>
      <c r="I210" s="5"/>
      <c r="J210" s="5"/>
      <c r="K210" s="5"/>
    </row>
    <row r="211" spans="2:11" ht="32.1" customHeight="1" x14ac:dyDescent="0.25">
      <c r="B211" s="886"/>
      <c r="C211" s="92"/>
      <c r="D211" s="864"/>
      <c r="E211" s="865"/>
      <c r="F211" s="866"/>
      <c r="G211" s="5"/>
      <c r="H211" s="5"/>
      <c r="I211" s="5"/>
      <c r="J211" s="5"/>
      <c r="K211" s="5"/>
    </row>
    <row r="212" spans="2:11" x14ac:dyDescent="0.25">
      <c r="B212" s="886"/>
      <c r="C212" s="92"/>
      <c r="D212" s="867" t="s">
        <v>124</v>
      </c>
      <c r="E212" s="868"/>
      <c r="F212" s="869"/>
      <c r="G212" s="5"/>
      <c r="H212" s="5"/>
      <c r="I212" s="5"/>
      <c r="J212" s="5"/>
      <c r="K212" s="5"/>
    </row>
    <row r="213" spans="2:11" x14ac:dyDescent="0.25">
      <c r="B213" s="886"/>
      <c r="C213" s="92"/>
      <c r="D213" s="867" t="s">
        <v>125</v>
      </c>
      <c r="E213" s="868"/>
      <c r="F213" s="869"/>
      <c r="G213" s="5"/>
      <c r="H213" s="5"/>
      <c r="I213" s="5"/>
      <c r="J213" s="5"/>
      <c r="K213" s="5"/>
    </row>
    <row r="214" spans="2:11" x14ac:dyDescent="0.25">
      <c r="B214" s="886"/>
      <c r="C214" s="92"/>
      <c r="D214" s="867" t="s">
        <v>126</v>
      </c>
      <c r="E214" s="868"/>
      <c r="F214" s="869"/>
      <c r="G214" s="5"/>
      <c r="H214" s="5"/>
      <c r="I214" s="5"/>
      <c r="J214" s="5"/>
      <c r="K214" s="5"/>
    </row>
    <row r="215" spans="2:11" ht="15.75" thickBot="1" x14ac:dyDescent="0.3">
      <c r="B215" s="887"/>
      <c r="C215" s="93"/>
      <c r="D215" s="882" t="s">
        <v>127</v>
      </c>
      <c r="E215" s="883"/>
      <c r="F215" s="884"/>
      <c r="G215" s="5"/>
      <c r="H215" s="5"/>
      <c r="I215" s="5"/>
      <c r="J215" s="5"/>
      <c r="K215" s="5"/>
    </row>
  </sheetData>
  <sheetProtection insertRows="0"/>
  <mergeCells count="103">
    <mergeCell ref="B15:B21"/>
    <mergeCell ref="D95:K95"/>
    <mergeCell ref="D15:K15"/>
    <mergeCell ref="D22:K22"/>
    <mergeCell ref="D23:K23"/>
    <mergeCell ref="D39:K39"/>
    <mergeCell ref="D40:K40"/>
    <mergeCell ref="D41:K41"/>
    <mergeCell ref="D42:K42"/>
    <mergeCell ref="D43:K43"/>
    <mergeCell ref="D59:K59"/>
    <mergeCell ref="D60:K60"/>
    <mergeCell ref="D76:K76"/>
    <mergeCell ref="D77:K77"/>
    <mergeCell ref="D78:K78"/>
    <mergeCell ref="D94:K94"/>
    <mergeCell ref="B107:E107"/>
    <mergeCell ref="B108:B114"/>
    <mergeCell ref="B116:E116"/>
    <mergeCell ref="B117:B123"/>
    <mergeCell ref="B130:F131"/>
    <mergeCell ref="D100:E100"/>
    <mergeCell ref="D101:K101"/>
    <mergeCell ref="D102:K102"/>
    <mergeCell ref="D104:K104"/>
    <mergeCell ref="D105:K105"/>
    <mergeCell ref="D136:F136"/>
    <mergeCell ref="B137:B148"/>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65:F165"/>
    <mergeCell ref="D154:F154"/>
    <mergeCell ref="D155:F155"/>
    <mergeCell ref="D156:F156"/>
    <mergeCell ref="D157:F157"/>
    <mergeCell ref="D158:F158"/>
    <mergeCell ref="D159:F159"/>
    <mergeCell ref="D160:F160"/>
    <mergeCell ref="D161:F161"/>
    <mergeCell ref="D162:F162"/>
    <mergeCell ref="D163:F163"/>
    <mergeCell ref="D164:F164"/>
    <mergeCell ref="D175:F175"/>
    <mergeCell ref="D176:F176"/>
    <mergeCell ref="D177:F177"/>
    <mergeCell ref="D178:F178"/>
    <mergeCell ref="D179:F179"/>
    <mergeCell ref="D180:F180"/>
    <mergeCell ref="D166:F166"/>
    <mergeCell ref="D167:F167"/>
    <mergeCell ref="B168:B215"/>
    <mergeCell ref="D168:F168"/>
    <mergeCell ref="D169:F169"/>
    <mergeCell ref="D170:F170"/>
    <mergeCell ref="D171:F171"/>
    <mergeCell ref="D172:F172"/>
    <mergeCell ref="D173:F173"/>
    <mergeCell ref="D174:F174"/>
    <mergeCell ref="B150:B167"/>
    <mergeCell ref="D150:F150"/>
    <mergeCell ref="D151:F151"/>
    <mergeCell ref="D152:F152"/>
    <mergeCell ref="D153:F153"/>
    <mergeCell ref="D215:F215"/>
    <mergeCell ref="D209:F209"/>
    <mergeCell ref="D210:F210"/>
    <mergeCell ref="D211:F211"/>
    <mergeCell ref="D212:F212"/>
    <mergeCell ref="D213:F213"/>
    <mergeCell ref="D214:F214"/>
    <mergeCell ref="D207:F207"/>
    <mergeCell ref="D181:F181"/>
    <mergeCell ref="D188:F188"/>
    <mergeCell ref="D189:F189"/>
    <mergeCell ref="D194:F194"/>
    <mergeCell ref="D195:F195"/>
    <mergeCell ref="D200:F200"/>
    <mergeCell ref="D201:F201"/>
    <mergeCell ref="D202:F202"/>
    <mergeCell ref="D204:F204"/>
    <mergeCell ref="D205:F205"/>
    <mergeCell ref="D206:F206"/>
    <mergeCell ref="A5:P5"/>
    <mergeCell ref="A1:P1"/>
    <mergeCell ref="A2:P2"/>
    <mergeCell ref="A3:P3"/>
    <mergeCell ref="A4:D4"/>
    <mergeCell ref="B10:D10"/>
    <mergeCell ref="F11:S11"/>
    <mergeCell ref="E12:R12"/>
    <mergeCell ref="E13:R13"/>
    <mergeCell ref="F10:S10"/>
  </mergeCells>
  <conditionalFormatting sqref="D100">
    <cfRule type="containsText" dxfId="124" priority="9" operator="containsText" text="ERROR">
      <formula>NOT(ISERROR(SEARCH("ERROR",D100)))</formula>
    </cfRule>
  </conditionalFormatting>
  <conditionalFormatting sqref="E12:R12">
    <cfRule type="expression" dxfId="123" priority="2">
      <formula>E11="SI SE REPORTA"</formula>
    </cfRule>
  </conditionalFormatting>
  <conditionalFormatting sqref="F10">
    <cfRule type="notContainsBlanks" dxfId="122" priority="8">
      <formula>LEN(TRIM(F10))&gt;0</formula>
    </cfRule>
  </conditionalFormatting>
  <conditionalFormatting sqref="F11:S11">
    <cfRule type="expression" dxfId="121" priority="5">
      <formula>E11="NO SE REPORTA"</formula>
    </cfRule>
    <cfRule type="expression" dxfId="120" priority="6">
      <formula>E10="NO APLICA"</formula>
    </cfRule>
  </conditionalFormatting>
  <dataValidations count="7">
    <dataValidation type="decimal" allowBlank="1" showInputMessage="1" showErrorMessage="1" errorTitle="ERROR" error="Escriba un valor entre 0% y 100%" sqref="E97:F99 G62:J75 G45:J58">
      <formula1>0</formula1>
      <formula2>1</formula2>
    </dataValidation>
    <dataValidation type="whole" operator="greaterThanOrEqual" allowBlank="1" showErrorMessage="1" errorTitle="ERROR" error="Escriba un número igual o mayor que 0" promptTitle="ERROR" prompt="Escriba un número igual o mayor que 0" sqref="E16:E21">
      <formula1>0</formula1>
    </dataValidation>
    <dataValidation type="textLength" allowBlank="1" showInputMessage="1" showErrorMessage="1" errorTitle="ERROR" error="Escriba POMCA, PMM o PMA" promptTitle="ESCRIBA" prompt="POMCA, PMA o PMM" sqref="D25:D38 D45:D58">
      <formula1>1</formula1>
      <formula2>5</formula2>
    </dataValidation>
    <dataValidation type="whole" operator="greaterThanOrEqual" allowBlank="1" showInputMessage="1" showErrorMessage="1" errorTitle="ERROR" error="Valor en HECTAREAS (sin decimales)_x000a_" sqref="G25:G38">
      <formula1>0</formula1>
    </dataValidation>
    <dataValidation allowBlank="1" showInputMessage="1" showErrorMessage="1" promptTitle="ESTADO" prompt="Procesos formales previos_x000a_Aprestamiento_x000a_Diagnóstico_x000a_Prospectiva y Zonificación Ambiental_x000a_Formulación_x000a_Aprobado" sqref="H25:H38"/>
    <dataValidation type="list" allowBlank="1" showInputMessage="1" showErrorMessage="1" sqref="E10">
      <formula1>SI</formula1>
    </dataValidation>
    <dataValidation type="list" allowBlank="1" showInputMessage="1" showErrorMessage="1" sqref="E11">
      <formula1>REPORTE</formula1>
    </dataValidation>
  </dataValidations>
  <hyperlinks>
    <hyperlink ref="B9" location="'ANEXO 3'!A1" display="VOLVER AL INDICE"/>
    <hyperlink ref="E112" r:id="rId1"/>
  </hyperlinks>
  <pageMargins left="0.25" right="0.25" top="0.75" bottom="0.75" header="0.3" footer="0.3"/>
  <pageSetup paperSize="178" orientation="landscape" horizontalDpi="1200" verticalDpi="1200"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76"/>
  <sheetViews>
    <sheetView showGridLines="0" zoomScale="98" zoomScaleNormal="98" workbookViewId="0">
      <selection activeCell="N16" sqref="N16"/>
    </sheetView>
  </sheetViews>
  <sheetFormatPr baseColWidth="10" defaultRowHeight="15" x14ac:dyDescent="0.25"/>
  <cols>
    <col min="1" max="1" width="1.85546875" customWidth="1"/>
    <col min="2" max="2" width="12.85546875" customWidth="1"/>
    <col min="3" max="3" width="6.14062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131</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6"/>
      <c r="D7" s="5"/>
      <c r="E7" s="17"/>
      <c r="F7" s="5" t="s">
        <v>129</v>
      </c>
      <c r="G7" s="5"/>
      <c r="H7" s="5"/>
      <c r="I7" s="5"/>
      <c r="J7" s="5"/>
      <c r="K7" s="5"/>
    </row>
    <row r="8" spans="1:21" ht="15.75" thickBot="1" x14ac:dyDescent="0.3">
      <c r="B8" s="171" t="s">
        <v>1192</v>
      </c>
      <c r="C8" s="211">
        <v>2023</v>
      </c>
      <c r="D8" s="229">
        <f>IF(E10="NO APLICA","NO APLICA",IF(E11="NO SE REPORTA","SIN INFORMACION",+H23))</f>
        <v>0</v>
      </c>
      <c r="E8" s="212"/>
      <c r="F8" s="5" t="s">
        <v>130</v>
      </c>
      <c r="G8" s="5"/>
      <c r="H8" s="5"/>
      <c r="I8" s="5"/>
      <c r="J8" s="5"/>
      <c r="K8" s="5"/>
    </row>
    <row r="9" spans="1:21" x14ac:dyDescent="0.25">
      <c r="B9" s="364" t="s">
        <v>1193</v>
      </c>
      <c r="D9" s="59"/>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1961</v>
      </c>
      <c r="F12" s="858"/>
      <c r="G12" s="858"/>
      <c r="H12" s="858"/>
      <c r="I12" s="858"/>
      <c r="J12" s="858"/>
      <c r="K12" s="858"/>
      <c r="L12" s="858"/>
      <c r="M12" s="858"/>
      <c r="N12" s="858"/>
      <c r="O12" s="858"/>
      <c r="P12" s="858"/>
      <c r="Q12" s="858"/>
      <c r="R12" s="858"/>
    </row>
    <row r="13" spans="1:21" ht="21.95" customHeight="1" x14ac:dyDescent="0.25">
      <c r="B13" s="364"/>
      <c r="C13" s="88"/>
      <c r="D13" s="171" t="s">
        <v>1256</v>
      </c>
      <c r="E13" s="859" t="s">
        <v>2484</v>
      </c>
      <c r="F13" s="860"/>
      <c r="G13" s="860"/>
      <c r="H13" s="860"/>
      <c r="I13" s="860"/>
      <c r="J13" s="860"/>
      <c r="K13" s="860"/>
      <c r="L13" s="860"/>
      <c r="M13" s="860"/>
      <c r="N13" s="860"/>
      <c r="O13" s="860"/>
      <c r="P13" s="860"/>
      <c r="Q13" s="860"/>
      <c r="R13" s="861"/>
    </row>
    <row r="14" spans="1:21" ht="6.95" customHeight="1" thickBot="1" x14ac:dyDescent="0.3">
      <c r="B14" s="364"/>
      <c r="D14" s="59"/>
      <c r="E14" s="5"/>
      <c r="F14" s="5"/>
      <c r="G14" s="5"/>
      <c r="H14" s="5"/>
      <c r="I14" s="5"/>
      <c r="J14" s="5"/>
      <c r="K14" s="5"/>
    </row>
    <row r="15" spans="1:21" ht="15.75" thickBot="1" x14ac:dyDescent="0.3">
      <c r="B15" s="885" t="s">
        <v>2</v>
      </c>
      <c r="C15" s="89"/>
      <c r="D15" s="876" t="s">
        <v>3</v>
      </c>
      <c r="E15" s="877"/>
      <c r="F15" s="877"/>
      <c r="G15" s="877"/>
      <c r="H15" s="877"/>
      <c r="I15" s="877"/>
      <c r="J15" s="878"/>
      <c r="K15" s="5"/>
    </row>
    <row r="16" spans="1:21" ht="36.75" thickBot="1" x14ac:dyDescent="0.3">
      <c r="B16" s="886"/>
      <c r="C16" s="94"/>
      <c r="D16" s="43" t="s">
        <v>148</v>
      </c>
      <c r="E16" s="206">
        <v>14</v>
      </c>
      <c r="F16" s="5"/>
      <c r="G16" s="5"/>
      <c r="H16" s="5"/>
      <c r="I16" s="5"/>
      <c r="J16" s="21"/>
      <c r="K16" s="5"/>
    </row>
    <row r="17" spans="2:11" ht="48.75" thickBot="1" x14ac:dyDescent="0.3">
      <c r="B17" s="886"/>
      <c r="C17" s="94"/>
      <c r="D17" s="40" t="s">
        <v>1679</v>
      </c>
      <c r="E17" s="206">
        <v>0</v>
      </c>
      <c r="F17" s="5"/>
      <c r="G17" s="5"/>
      <c r="H17" s="5"/>
      <c r="I17" s="5"/>
      <c r="J17" s="21"/>
      <c r="K17" s="5"/>
    </row>
    <row r="18" spans="2:11" ht="48.75" thickBot="1" x14ac:dyDescent="0.3">
      <c r="B18" s="886"/>
      <c r="C18" s="94"/>
      <c r="D18" s="40" t="s">
        <v>149</v>
      </c>
      <c r="E18" s="206">
        <v>2</v>
      </c>
      <c r="F18" s="5"/>
      <c r="G18" s="5"/>
      <c r="H18" s="5"/>
      <c r="I18" s="5"/>
      <c r="J18" s="21"/>
      <c r="K18" s="5"/>
    </row>
    <row r="19" spans="2:11" ht="15.75" thickBot="1" x14ac:dyDescent="0.3">
      <c r="B19" s="886"/>
      <c r="C19" s="92"/>
      <c r="D19" s="891"/>
      <c r="E19" s="892"/>
      <c r="F19" s="892"/>
      <c r="G19" s="892"/>
      <c r="H19" s="892"/>
      <c r="I19" s="892"/>
      <c r="J19" s="893"/>
      <c r="K19" s="5"/>
    </row>
    <row r="20" spans="2:11" ht="15.75" thickBot="1" x14ac:dyDescent="0.3">
      <c r="B20" s="886"/>
      <c r="C20" s="98" t="s">
        <v>19</v>
      </c>
      <c r="D20" s="43" t="s">
        <v>150</v>
      </c>
      <c r="E20" s="38" t="s">
        <v>20</v>
      </c>
      <c r="F20" s="38" t="s">
        <v>21</v>
      </c>
      <c r="G20" s="38" t="s">
        <v>22</v>
      </c>
      <c r="H20" s="38" t="s">
        <v>23</v>
      </c>
      <c r="I20" s="38" t="s">
        <v>151</v>
      </c>
      <c r="J20" s="111"/>
      <c r="K20" s="5"/>
    </row>
    <row r="21" spans="2:11" ht="36.75" thickBot="1" x14ac:dyDescent="0.3">
      <c r="B21" s="886"/>
      <c r="C21" s="2" t="s">
        <v>152</v>
      </c>
      <c r="D21" s="40" t="s">
        <v>153</v>
      </c>
      <c r="E21" s="206">
        <v>0</v>
      </c>
      <c r="F21" s="206">
        <v>0</v>
      </c>
      <c r="G21" s="206">
        <v>0</v>
      </c>
      <c r="H21" s="206">
        <v>2</v>
      </c>
      <c r="I21" s="42">
        <f>SUM(E21:H21)</f>
        <v>2</v>
      </c>
      <c r="J21" s="112"/>
      <c r="K21" s="5"/>
    </row>
    <row r="22" spans="2:11" ht="36.75" thickBot="1" x14ac:dyDescent="0.3">
      <c r="B22" s="886"/>
      <c r="C22" s="2" t="s">
        <v>154</v>
      </c>
      <c r="D22" s="40" t="s">
        <v>155</v>
      </c>
      <c r="E22" s="206">
        <v>0</v>
      </c>
      <c r="F22" s="206">
        <v>0</v>
      </c>
      <c r="G22" s="206">
        <v>0</v>
      </c>
      <c r="H22" s="206">
        <v>0</v>
      </c>
      <c r="I22" s="42">
        <f>SUM(E22:H22)</f>
        <v>0</v>
      </c>
      <c r="J22" s="112"/>
      <c r="K22" s="5"/>
    </row>
    <row r="23" spans="2:11" ht="36.75" thickBot="1" x14ac:dyDescent="0.3">
      <c r="B23" s="887"/>
      <c r="C23" s="2" t="s">
        <v>156</v>
      </c>
      <c r="D23" s="40" t="s">
        <v>157</v>
      </c>
      <c r="E23" s="185" t="str">
        <f>IFERROR(E22/E21,"N.A.")</f>
        <v>N.A.</v>
      </c>
      <c r="F23" s="185" t="str">
        <f>IFERROR(F22/F21,"N.A.")</f>
        <v>N.A.</v>
      </c>
      <c r="G23" s="185" t="str">
        <f>IFERROR(G22/G21,"N.A.")</f>
        <v>N.A.</v>
      </c>
      <c r="H23" s="185">
        <f>IFERROR(H22/H21,"N.A.")</f>
        <v>0</v>
      </c>
      <c r="I23" s="185">
        <f>IFERROR(I22/I21,"N.A.")</f>
        <v>0</v>
      </c>
      <c r="J23" s="113"/>
      <c r="K23" s="5"/>
    </row>
    <row r="24" spans="2:11" ht="15.75" thickBot="1" x14ac:dyDescent="0.3">
      <c r="B24" s="47" t="s">
        <v>34</v>
      </c>
      <c r="C24" s="93"/>
      <c r="D24" s="888" t="s">
        <v>158</v>
      </c>
      <c r="E24" s="889"/>
      <c r="F24" s="889"/>
      <c r="G24" s="889"/>
      <c r="H24" s="889"/>
      <c r="I24" s="889"/>
      <c r="J24" s="890"/>
      <c r="K24" s="5"/>
    </row>
    <row r="25" spans="2:11" ht="24.75" thickBot="1" x14ac:dyDescent="0.3">
      <c r="B25" s="47" t="s">
        <v>36</v>
      </c>
      <c r="C25" s="93"/>
      <c r="D25" s="888" t="s">
        <v>159</v>
      </c>
      <c r="E25" s="889"/>
      <c r="F25" s="889"/>
      <c r="G25" s="889"/>
      <c r="H25" s="889"/>
      <c r="I25" s="889"/>
      <c r="J25" s="890"/>
      <c r="K25" s="5"/>
    </row>
    <row r="26" spans="2:11" ht="15.75" thickBot="1" x14ac:dyDescent="0.3">
      <c r="B26" s="1"/>
      <c r="C26" s="76"/>
      <c r="D26" s="5"/>
      <c r="E26" s="5"/>
      <c r="F26" s="5"/>
      <c r="G26" s="5"/>
      <c r="H26" s="5"/>
      <c r="I26" s="5"/>
      <c r="J26" s="5"/>
      <c r="K26" s="5"/>
    </row>
    <row r="27" spans="2:11" ht="24" customHeight="1" thickBot="1" x14ac:dyDescent="0.3">
      <c r="B27" s="894" t="s">
        <v>38</v>
      </c>
      <c r="C27" s="895"/>
      <c r="D27" s="895"/>
      <c r="E27" s="896"/>
      <c r="F27" s="5"/>
      <c r="G27" s="5"/>
      <c r="H27" s="5"/>
      <c r="I27" s="5"/>
      <c r="J27" s="5"/>
      <c r="K27" s="5"/>
    </row>
    <row r="28" spans="2:11" ht="15.75" thickBot="1" x14ac:dyDescent="0.3">
      <c r="B28" s="885">
        <v>1</v>
      </c>
      <c r="C28" s="94"/>
      <c r="D28" s="48" t="s">
        <v>39</v>
      </c>
      <c r="E28" s="30" t="s">
        <v>1962</v>
      </c>
      <c r="F28" s="5"/>
      <c r="G28" s="5"/>
      <c r="H28" s="5"/>
      <c r="I28" s="5"/>
      <c r="J28" s="5"/>
      <c r="K28" s="5"/>
    </row>
    <row r="29" spans="2:11" ht="15.75" thickBot="1" x14ac:dyDescent="0.3">
      <c r="B29" s="886"/>
      <c r="C29" s="94"/>
      <c r="D29" s="40" t="s">
        <v>40</v>
      </c>
      <c r="E29" s="30" t="s">
        <v>1963</v>
      </c>
      <c r="F29" s="5"/>
      <c r="G29" s="5"/>
      <c r="H29" s="5"/>
      <c r="I29" s="5"/>
      <c r="J29" s="5"/>
      <c r="K29" s="5"/>
    </row>
    <row r="30" spans="2:11" ht="15.75" thickBot="1" x14ac:dyDescent="0.3">
      <c r="B30" s="886"/>
      <c r="C30" s="94"/>
      <c r="D30" s="40" t="s">
        <v>41</v>
      </c>
      <c r="E30" s="30" t="s">
        <v>1964</v>
      </c>
      <c r="F30" s="5"/>
      <c r="G30" s="5"/>
      <c r="H30" s="5"/>
      <c r="I30" s="5"/>
      <c r="J30" s="5"/>
      <c r="K30" s="5"/>
    </row>
    <row r="31" spans="2:11" ht="15.75" thickBot="1" x14ac:dyDescent="0.3">
      <c r="B31" s="886"/>
      <c r="C31" s="94"/>
      <c r="D31" s="40" t="s">
        <v>42</v>
      </c>
      <c r="E31" s="30" t="s">
        <v>1958</v>
      </c>
      <c r="F31" s="5"/>
      <c r="G31" s="5"/>
      <c r="H31" s="5"/>
      <c r="I31" s="5"/>
      <c r="J31" s="5"/>
      <c r="K31" s="5"/>
    </row>
    <row r="32" spans="2:11" ht="15.75" thickBot="1" x14ac:dyDescent="0.3">
      <c r="B32" s="886"/>
      <c r="C32" s="94"/>
      <c r="D32" s="40" t="s">
        <v>43</v>
      </c>
      <c r="E32" s="529" t="s">
        <v>1965</v>
      </c>
      <c r="F32" s="5"/>
      <c r="G32" s="5"/>
      <c r="H32" s="5"/>
      <c r="I32" s="5"/>
      <c r="J32" s="5"/>
      <c r="K32" s="5"/>
    </row>
    <row r="33" spans="2:11" ht="15.75" thickBot="1" x14ac:dyDescent="0.3">
      <c r="B33" s="886"/>
      <c r="C33" s="94"/>
      <c r="D33" s="40" t="s">
        <v>44</v>
      </c>
      <c r="E33" s="30">
        <v>4380200</v>
      </c>
      <c r="F33" s="5"/>
      <c r="G33" s="5"/>
      <c r="H33" s="5"/>
      <c r="I33" s="5"/>
      <c r="J33" s="5"/>
      <c r="K33" s="5"/>
    </row>
    <row r="34" spans="2:11" ht="15.75" thickBot="1" x14ac:dyDescent="0.3">
      <c r="B34" s="887"/>
      <c r="C34" s="2"/>
      <c r="D34" s="40" t="s">
        <v>45</v>
      </c>
      <c r="E34" s="30" t="s">
        <v>1966</v>
      </c>
      <c r="F34" s="5"/>
      <c r="G34" s="5"/>
      <c r="H34" s="5"/>
      <c r="I34" s="5"/>
      <c r="J34" s="5"/>
      <c r="K34" s="5"/>
    </row>
    <row r="35" spans="2:11" ht="15.75" thickBot="1" x14ac:dyDescent="0.3">
      <c r="B35" s="1"/>
      <c r="C35" s="76"/>
      <c r="D35" s="5"/>
      <c r="E35" s="5"/>
      <c r="F35" s="5"/>
      <c r="G35" s="5"/>
      <c r="H35" s="5"/>
      <c r="I35" s="5"/>
      <c r="J35" s="5"/>
      <c r="K35" s="5"/>
    </row>
    <row r="36" spans="2:11" ht="15.75" thickBot="1" x14ac:dyDescent="0.3">
      <c r="B36" s="894" t="s">
        <v>46</v>
      </c>
      <c r="C36" s="895"/>
      <c r="D36" s="895"/>
      <c r="E36" s="896"/>
      <c r="F36" s="5"/>
      <c r="G36" s="5"/>
      <c r="H36" s="5"/>
      <c r="I36" s="5"/>
      <c r="J36" s="5"/>
      <c r="K36" s="5"/>
    </row>
    <row r="37" spans="2:11" ht="15.75" thickBot="1" x14ac:dyDescent="0.3">
      <c r="B37" s="885">
        <v>1</v>
      </c>
      <c r="C37" s="94"/>
      <c r="D37" s="48" t="s">
        <v>39</v>
      </c>
      <c r="E37" s="235" t="s">
        <v>47</v>
      </c>
      <c r="F37" s="5"/>
      <c r="G37" s="5"/>
      <c r="H37" s="5"/>
      <c r="I37" s="5"/>
      <c r="J37" s="5"/>
      <c r="K37" s="5"/>
    </row>
    <row r="38" spans="2:11" ht="15.75" thickBot="1" x14ac:dyDescent="0.3">
      <c r="B38" s="886"/>
      <c r="C38" s="94"/>
      <c r="D38" s="40" t="s">
        <v>40</v>
      </c>
      <c r="E38" s="235" t="s">
        <v>160</v>
      </c>
      <c r="F38" s="5"/>
      <c r="G38" s="5"/>
      <c r="H38" s="5"/>
      <c r="I38" s="5"/>
      <c r="J38" s="5"/>
      <c r="K38" s="5"/>
    </row>
    <row r="39" spans="2:11" ht="15.75" thickBot="1" x14ac:dyDescent="0.3">
      <c r="B39" s="886"/>
      <c r="C39" s="94"/>
      <c r="D39" s="40" t="s">
        <v>41</v>
      </c>
      <c r="E39" s="236"/>
      <c r="F39" s="5"/>
      <c r="G39" s="5"/>
      <c r="H39" s="5"/>
      <c r="I39" s="5"/>
      <c r="J39" s="5"/>
      <c r="K39" s="5"/>
    </row>
    <row r="40" spans="2:11" ht="15.75" thickBot="1" x14ac:dyDescent="0.3">
      <c r="B40" s="886"/>
      <c r="C40" s="94"/>
      <c r="D40" s="40" t="s">
        <v>42</v>
      </c>
      <c r="E40" s="236"/>
      <c r="F40" s="5"/>
      <c r="G40" s="5"/>
      <c r="H40" s="5"/>
      <c r="I40" s="5"/>
      <c r="J40" s="5"/>
      <c r="K40" s="5"/>
    </row>
    <row r="41" spans="2:11" ht="15.75" thickBot="1" x14ac:dyDescent="0.3">
      <c r="B41" s="886"/>
      <c r="C41" s="94"/>
      <c r="D41" s="40" t="s">
        <v>43</v>
      </c>
      <c r="E41" s="236"/>
      <c r="F41" s="5"/>
      <c r="G41" s="5"/>
      <c r="H41" s="5"/>
      <c r="I41" s="5"/>
      <c r="J41" s="5"/>
      <c r="K41" s="5"/>
    </row>
    <row r="42" spans="2:11" ht="15.75" thickBot="1" x14ac:dyDescent="0.3">
      <c r="B42" s="886"/>
      <c r="C42" s="94"/>
      <c r="D42" s="40" t="s">
        <v>44</v>
      </c>
      <c r="E42" s="236"/>
      <c r="F42" s="5"/>
      <c r="G42" s="5"/>
      <c r="H42" s="5"/>
      <c r="I42" s="5"/>
      <c r="J42" s="5"/>
      <c r="K42" s="5"/>
    </row>
    <row r="43" spans="2:11" ht="15.75" thickBot="1" x14ac:dyDescent="0.3">
      <c r="B43" s="887"/>
      <c r="C43" s="2"/>
      <c r="D43" s="40" t="s">
        <v>45</v>
      </c>
      <c r="E43" s="236"/>
      <c r="F43" s="5"/>
      <c r="G43" s="5"/>
      <c r="H43" s="5"/>
      <c r="I43" s="5"/>
      <c r="J43" s="5"/>
      <c r="K43" s="5"/>
    </row>
    <row r="44" spans="2:11" ht="15.75" thickBot="1" x14ac:dyDescent="0.3">
      <c r="B44" s="1"/>
      <c r="C44" s="76"/>
      <c r="D44" s="5"/>
      <c r="E44" s="5"/>
      <c r="F44" s="5"/>
      <c r="G44" s="5"/>
      <c r="H44" s="5"/>
      <c r="I44" s="5"/>
      <c r="J44" s="5"/>
      <c r="K44" s="5"/>
    </row>
    <row r="45" spans="2:11" ht="15" customHeight="1" thickBot="1" x14ac:dyDescent="0.3">
      <c r="B45" s="119" t="s">
        <v>49</v>
      </c>
      <c r="C45" s="120"/>
      <c r="D45" s="120"/>
      <c r="E45" s="120"/>
      <c r="F45" s="121"/>
      <c r="G45" s="5"/>
      <c r="H45" s="5"/>
      <c r="I45" s="5"/>
      <c r="J45" s="5"/>
      <c r="K45" s="5"/>
    </row>
    <row r="46" spans="2:11" ht="15.75" thickBot="1" x14ac:dyDescent="0.3">
      <c r="B46" s="47" t="s">
        <v>50</v>
      </c>
      <c r="C46" s="39" t="s">
        <v>51</v>
      </c>
      <c r="D46" s="39" t="s">
        <v>52</v>
      </c>
      <c r="E46" s="39" t="s">
        <v>53</v>
      </c>
      <c r="F46" s="5"/>
      <c r="G46" s="5"/>
      <c r="H46" s="5"/>
      <c r="I46" s="5"/>
      <c r="J46" s="5"/>
    </row>
    <row r="47" spans="2:11" ht="72.75" thickBot="1" x14ac:dyDescent="0.3">
      <c r="B47" s="49">
        <v>42401</v>
      </c>
      <c r="C47" s="39">
        <v>0.01</v>
      </c>
      <c r="D47" s="50" t="s">
        <v>161</v>
      </c>
      <c r="E47" s="39"/>
      <c r="F47" s="5"/>
      <c r="G47" s="5"/>
      <c r="H47" s="5"/>
      <c r="I47" s="5"/>
      <c r="J47" s="5"/>
    </row>
    <row r="48" spans="2:11" ht="15.75" thickBot="1" x14ac:dyDescent="0.3">
      <c r="B48" s="1"/>
      <c r="C48" s="76"/>
      <c r="D48" s="5"/>
      <c r="E48" s="5"/>
      <c r="F48" s="5"/>
      <c r="G48" s="5"/>
      <c r="H48" s="5"/>
      <c r="I48" s="5"/>
      <c r="J48" s="5"/>
      <c r="K48" s="5"/>
    </row>
    <row r="49" spans="2:11" x14ac:dyDescent="0.25">
      <c r="B49" s="129" t="s">
        <v>55</v>
      </c>
      <c r="C49" s="96"/>
      <c r="D49" s="5"/>
      <c r="E49" s="5"/>
      <c r="F49" s="5"/>
      <c r="G49" s="5"/>
      <c r="H49" s="5"/>
      <c r="I49" s="5"/>
      <c r="J49" s="5"/>
      <c r="K49" s="5"/>
    </row>
    <row r="50" spans="2:11" x14ac:dyDescent="0.25">
      <c r="B50" s="909"/>
      <c r="C50" s="910"/>
      <c r="D50" s="910"/>
      <c r="E50" s="910"/>
      <c r="F50" s="910"/>
      <c r="G50" s="910"/>
      <c r="H50" s="910"/>
      <c r="I50" s="910"/>
      <c r="J50" s="911"/>
      <c r="K50" s="5"/>
    </row>
    <row r="51" spans="2:11" x14ac:dyDescent="0.25">
      <c r="B51" s="5"/>
      <c r="D51" s="5"/>
      <c r="E51" s="5"/>
      <c r="F51" s="5"/>
      <c r="G51" s="5"/>
      <c r="H51" s="5"/>
      <c r="I51" s="5"/>
      <c r="J51" s="5"/>
      <c r="K51" s="5"/>
    </row>
    <row r="52" spans="2:11" ht="15.75" thickBot="1" x14ac:dyDescent="0.3">
      <c r="B52" s="5"/>
      <c r="D52" s="5"/>
      <c r="E52" s="5"/>
      <c r="F52" s="5"/>
      <c r="G52" s="5"/>
      <c r="H52" s="5"/>
      <c r="I52" s="5"/>
      <c r="J52" s="5"/>
      <c r="K52" s="5"/>
    </row>
    <row r="53" spans="2:11" ht="15.75" thickBot="1" x14ac:dyDescent="0.3">
      <c r="B53" s="894" t="s">
        <v>56</v>
      </c>
      <c r="C53" s="895"/>
      <c r="D53" s="896"/>
      <c r="E53" s="5"/>
      <c r="F53" s="5"/>
      <c r="G53" s="5"/>
      <c r="H53" s="5"/>
      <c r="I53" s="5"/>
      <c r="J53" s="5"/>
      <c r="K53" s="5"/>
    </row>
    <row r="54" spans="2:11" ht="15.75" thickBot="1" x14ac:dyDescent="0.3">
      <c r="B54" s="1"/>
      <c r="C54" s="76"/>
      <c r="D54" s="5"/>
      <c r="E54" s="5"/>
      <c r="F54" s="5"/>
      <c r="G54" s="5"/>
      <c r="H54" s="5"/>
      <c r="I54" s="5"/>
      <c r="J54" s="5"/>
      <c r="K54" s="5"/>
    </row>
    <row r="55" spans="2:11" ht="24" customHeight="1" thickBot="1" x14ac:dyDescent="0.3">
      <c r="B55" s="52" t="s">
        <v>57</v>
      </c>
      <c r="C55" s="233"/>
      <c r="D55" s="888" t="s">
        <v>132</v>
      </c>
      <c r="E55" s="889"/>
      <c r="F55" s="889"/>
      <c r="G55" s="889"/>
      <c r="H55" s="889"/>
      <c r="I55" s="889"/>
      <c r="J55" s="890"/>
      <c r="K55" s="5"/>
    </row>
    <row r="56" spans="2:11" x14ac:dyDescent="0.25">
      <c r="B56" s="885" t="s">
        <v>59</v>
      </c>
      <c r="C56" s="89"/>
      <c r="D56" s="873" t="s">
        <v>60</v>
      </c>
      <c r="E56" s="874"/>
      <c r="F56" s="874"/>
      <c r="G56" s="874"/>
      <c r="H56" s="874"/>
      <c r="I56" s="874"/>
      <c r="J56" s="875"/>
      <c r="K56" s="5"/>
    </row>
    <row r="57" spans="2:11" ht="24" customHeight="1" x14ac:dyDescent="0.25">
      <c r="B57" s="886"/>
      <c r="C57" s="92"/>
      <c r="D57" s="867" t="s">
        <v>133</v>
      </c>
      <c r="E57" s="868"/>
      <c r="F57" s="868"/>
      <c r="G57" s="868"/>
      <c r="H57" s="868"/>
      <c r="I57" s="868"/>
      <c r="J57" s="869"/>
      <c r="K57" s="5"/>
    </row>
    <row r="58" spans="2:11" x14ac:dyDescent="0.25">
      <c r="B58" s="886"/>
      <c r="C58" s="92"/>
      <c r="D58" s="879" t="s">
        <v>134</v>
      </c>
      <c r="E58" s="880"/>
      <c r="F58" s="880"/>
      <c r="G58" s="880"/>
      <c r="H58" s="880"/>
      <c r="I58" s="880"/>
      <c r="J58" s="881"/>
      <c r="K58" s="5"/>
    </row>
    <row r="59" spans="2:11" x14ac:dyDescent="0.25">
      <c r="B59" s="886"/>
      <c r="C59" s="92"/>
      <c r="D59" s="867" t="s">
        <v>135</v>
      </c>
      <c r="E59" s="868"/>
      <c r="F59" s="868"/>
      <c r="G59" s="868"/>
      <c r="H59" s="868"/>
      <c r="I59" s="868"/>
      <c r="J59" s="869"/>
      <c r="K59" s="5"/>
    </row>
    <row r="60" spans="2:11" x14ac:dyDescent="0.25">
      <c r="B60" s="886"/>
      <c r="C60" s="92"/>
      <c r="D60" s="867" t="s">
        <v>136</v>
      </c>
      <c r="E60" s="868"/>
      <c r="F60" s="868"/>
      <c r="G60" s="868"/>
      <c r="H60" s="868"/>
      <c r="I60" s="868"/>
      <c r="J60" s="869"/>
      <c r="K60" s="5"/>
    </row>
    <row r="61" spans="2:11" x14ac:dyDescent="0.25">
      <c r="B61" s="886"/>
      <c r="C61" s="92"/>
      <c r="D61" s="867" t="s">
        <v>137</v>
      </c>
      <c r="E61" s="868"/>
      <c r="F61" s="868"/>
      <c r="G61" s="868"/>
      <c r="H61" s="868"/>
      <c r="I61" s="868"/>
      <c r="J61" s="869"/>
      <c r="K61" s="5"/>
    </row>
    <row r="62" spans="2:11" ht="24" customHeight="1" x14ac:dyDescent="0.25">
      <c r="B62" s="886"/>
      <c r="C62" s="92"/>
      <c r="D62" s="867" t="s">
        <v>138</v>
      </c>
      <c r="E62" s="868"/>
      <c r="F62" s="868"/>
      <c r="G62" s="868"/>
      <c r="H62" s="868"/>
      <c r="I62" s="868"/>
      <c r="J62" s="869"/>
      <c r="K62" s="5"/>
    </row>
    <row r="63" spans="2:11" ht="24" customHeight="1" x14ac:dyDescent="0.25">
      <c r="B63" s="886"/>
      <c r="C63" s="92"/>
      <c r="D63" s="867" t="s">
        <v>139</v>
      </c>
      <c r="E63" s="868"/>
      <c r="F63" s="868"/>
      <c r="G63" s="868"/>
      <c r="H63" s="868"/>
      <c r="I63" s="868"/>
      <c r="J63" s="869"/>
      <c r="K63" s="5"/>
    </row>
    <row r="64" spans="2:11" x14ac:dyDescent="0.25">
      <c r="B64" s="886"/>
      <c r="C64" s="92"/>
      <c r="D64" s="867" t="s">
        <v>140</v>
      </c>
      <c r="E64" s="868"/>
      <c r="F64" s="868"/>
      <c r="G64" s="868"/>
      <c r="H64" s="868"/>
      <c r="I64" s="868"/>
      <c r="J64" s="869"/>
      <c r="K64" s="5"/>
    </row>
    <row r="65" spans="2:11" x14ac:dyDescent="0.25">
      <c r="B65" s="886"/>
      <c r="C65" s="92"/>
      <c r="D65" s="879" t="s">
        <v>141</v>
      </c>
      <c r="E65" s="880"/>
      <c r="F65" s="880"/>
      <c r="G65" s="880"/>
      <c r="H65" s="880"/>
      <c r="I65" s="880"/>
      <c r="J65" s="881"/>
      <c r="K65" s="5"/>
    </row>
    <row r="66" spans="2:11" ht="15.75" thickBot="1" x14ac:dyDescent="0.3">
      <c r="B66" s="887"/>
      <c r="C66" s="93"/>
      <c r="D66" s="891" t="s">
        <v>142</v>
      </c>
      <c r="E66" s="892"/>
      <c r="F66" s="892"/>
      <c r="G66" s="892"/>
      <c r="H66" s="892"/>
      <c r="I66" s="892"/>
      <c r="J66" s="893"/>
      <c r="K66" s="5"/>
    </row>
    <row r="67" spans="2:11" ht="24.75" thickBot="1" x14ac:dyDescent="0.3">
      <c r="B67" s="47" t="s">
        <v>72</v>
      </c>
      <c r="C67" s="93"/>
      <c r="D67" s="888"/>
      <c r="E67" s="889"/>
      <c r="F67" s="889"/>
      <c r="G67" s="889"/>
      <c r="H67" s="889"/>
      <c r="I67" s="889"/>
      <c r="J67" s="890"/>
      <c r="K67" s="5"/>
    </row>
    <row r="68" spans="2:11" ht="24.75" thickBot="1" x14ac:dyDescent="0.3">
      <c r="B68" s="47" t="s">
        <v>73</v>
      </c>
      <c r="C68" s="93"/>
      <c r="D68" s="888" t="s">
        <v>143</v>
      </c>
      <c r="E68" s="889"/>
      <c r="F68" s="889"/>
      <c r="G68" s="889"/>
      <c r="H68" s="889"/>
      <c r="I68" s="889"/>
      <c r="J68" s="890"/>
      <c r="K68" s="5"/>
    </row>
    <row r="69" spans="2:11" x14ac:dyDescent="0.25">
      <c r="B69" s="885" t="s">
        <v>90</v>
      </c>
      <c r="C69" s="89"/>
      <c r="D69" s="876"/>
      <c r="E69" s="877"/>
      <c r="F69" s="877"/>
      <c r="G69" s="877"/>
      <c r="H69" s="877"/>
      <c r="I69" s="877"/>
      <c r="J69" s="878"/>
      <c r="K69" s="5"/>
    </row>
    <row r="70" spans="2:11" x14ac:dyDescent="0.25">
      <c r="B70" s="886"/>
      <c r="C70" s="92"/>
      <c r="D70" s="864"/>
      <c r="E70" s="865"/>
      <c r="F70" s="865"/>
      <c r="G70" s="865"/>
      <c r="H70" s="865"/>
      <c r="I70" s="865"/>
      <c r="J70" s="866"/>
      <c r="K70" s="5"/>
    </row>
    <row r="71" spans="2:11" x14ac:dyDescent="0.25">
      <c r="B71" s="886"/>
      <c r="C71" s="92"/>
      <c r="D71" s="867" t="s">
        <v>91</v>
      </c>
      <c r="E71" s="868"/>
      <c r="F71" s="868"/>
      <c r="G71" s="868"/>
      <c r="H71" s="868"/>
      <c r="I71" s="868"/>
      <c r="J71" s="869"/>
      <c r="K71" s="5"/>
    </row>
    <row r="72" spans="2:11" ht="26.45" customHeight="1" x14ac:dyDescent="0.25">
      <c r="B72" s="886"/>
      <c r="C72" s="92"/>
      <c r="D72" s="867" t="s">
        <v>144</v>
      </c>
      <c r="E72" s="868"/>
      <c r="F72" s="868"/>
      <c r="G72" s="868"/>
      <c r="H72" s="868"/>
      <c r="I72" s="868"/>
      <c r="J72" s="869"/>
      <c r="K72" s="5"/>
    </row>
    <row r="73" spans="2:11" ht="14.45" customHeight="1" x14ac:dyDescent="0.25">
      <c r="B73" s="886"/>
      <c r="C73" s="92"/>
      <c r="D73" s="867" t="s">
        <v>145</v>
      </c>
      <c r="E73" s="868"/>
      <c r="F73" s="868"/>
      <c r="G73" s="868"/>
      <c r="H73" s="868"/>
      <c r="I73" s="868"/>
      <c r="J73" s="869"/>
      <c r="K73" s="5"/>
    </row>
    <row r="74" spans="2:11" ht="14.45" customHeight="1" x14ac:dyDescent="0.25">
      <c r="B74" s="886"/>
      <c r="C74" s="92"/>
      <c r="D74" s="867" t="s">
        <v>146</v>
      </c>
      <c r="E74" s="868"/>
      <c r="F74" s="868"/>
      <c r="G74" s="868"/>
      <c r="H74" s="868"/>
      <c r="I74" s="868"/>
      <c r="J74" s="869"/>
      <c r="K74" s="5"/>
    </row>
    <row r="75" spans="2:11" ht="24" customHeight="1" thickBot="1" x14ac:dyDescent="0.3">
      <c r="B75" s="887"/>
      <c r="C75" s="93"/>
      <c r="D75" s="891" t="s">
        <v>147</v>
      </c>
      <c r="E75" s="892"/>
      <c r="F75" s="892"/>
      <c r="G75" s="892"/>
      <c r="H75" s="892"/>
      <c r="I75" s="892"/>
      <c r="J75" s="893"/>
      <c r="K75" s="5"/>
    </row>
    <row r="76" spans="2:11" x14ac:dyDescent="0.25">
      <c r="B76" s="5"/>
      <c r="D76" s="5"/>
      <c r="E76" s="5"/>
      <c r="F76" s="5"/>
      <c r="G76" s="5"/>
      <c r="H76" s="5"/>
      <c r="I76" s="5"/>
      <c r="J76" s="5"/>
      <c r="K76" s="5"/>
    </row>
  </sheetData>
  <mergeCells count="44">
    <mergeCell ref="B10:D10"/>
    <mergeCell ref="F10:S10"/>
    <mergeCell ref="F11:S11"/>
    <mergeCell ref="E12:R12"/>
    <mergeCell ref="E13:R13"/>
    <mergeCell ref="B50:J50"/>
    <mergeCell ref="D68:J68"/>
    <mergeCell ref="B53:D53"/>
    <mergeCell ref="D55:J55"/>
    <mergeCell ref="B56:B66"/>
    <mergeCell ref="D56:J56"/>
    <mergeCell ref="D57:J57"/>
    <mergeCell ref="D58:J58"/>
    <mergeCell ref="D59:J59"/>
    <mergeCell ref="D60:J60"/>
    <mergeCell ref="D61:J61"/>
    <mergeCell ref="D62:J62"/>
    <mergeCell ref="D63:J63"/>
    <mergeCell ref="D64:J64"/>
    <mergeCell ref="D65:J65"/>
    <mergeCell ref="D66:J66"/>
    <mergeCell ref="D67:J67"/>
    <mergeCell ref="B69:B75"/>
    <mergeCell ref="D69:J69"/>
    <mergeCell ref="D70:J70"/>
    <mergeCell ref="D71:J71"/>
    <mergeCell ref="D72:J72"/>
    <mergeCell ref="D73:J73"/>
    <mergeCell ref="D74:J74"/>
    <mergeCell ref="D75:J75"/>
    <mergeCell ref="B28:B34"/>
    <mergeCell ref="B36:E36"/>
    <mergeCell ref="B37:B43"/>
    <mergeCell ref="B15:B23"/>
    <mergeCell ref="D15:J15"/>
    <mergeCell ref="D19:J19"/>
    <mergeCell ref="D24:J24"/>
    <mergeCell ref="D25:J25"/>
    <mergeCell ref="B27:E27"/>
    <mergeCell ref="A1:P1"/>
    <mergeCell ref="A2:P2"/>
    <mergeCell ref="A3:P3"/>
    <mergeCell ref="A4:D4"/>
    <mergeCell ref="A5:P5"/>
  </mergeCells>
  <conditionalFormatting sqref="E12:R12">
    <cfRule type="expression" dxfId="119" priority="1">
      <formula>E11="SI SE REPORTA"</formula>
    </cfRule>
  </conditionalFormatting>
  <conditionalFormatting sqref="F10">
    <cfRule type="notContainsBlanks" dxfId="118" priority="4">
      <formula>LEN(TRIM(F10))&gt;0</formula>
    </cfRule>
  </conditionalFormatting>
  <conditionalFormatting sqref="F11:S11">
    <cfRule type="expression" dxfId="117" priority="2">
      <formula>E11="NO SE REPORTA"</formula>
    </cfRule>
    <cfRule type="expression" dxfId="116"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6:E18 E21:H22">
      <formula1>0</formula1>
    </dataValidation>
    <dataValidation allowBlank="1" showInputMessage="1" showErrorMessage="1" sqref="I21:I22"/>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2" r:id="rId1"/>
  </hyperlinks>
  <pageMargins left="0.25" right="0.25" top="0.75" bottom="0.75" header="0.3" footer="0.3"/>
  <pageSetup paperSize="178" orientation="landscape" horizontalDpi="1200" verticalDpi="12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U75"/>
  <sheetViews>
    <sheetView showGridLines="0" zoomScale="98" zoomScaleNormal="98" workbookViewId="0">
      <selection activeCell="G17" sqref="G17"/>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162</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INFORMACION",+H22))</f>
        <v>1</v>
      </c>
      <c r="E8" s="212"/>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1967</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75" thickBot="1" x14ac:dyDescent="0.3">
      <c r="B15" s="885" t="s">
        <v>2</v>
      </c>
      <c r="C15" s="89"/>
      <c r="D15" s="876" t="s">
        <v>3</v>
      </c>
      <c r="E15" s="877"/>
      <c r="F15" s="877"/>
      <c r="G15" s="877"/>
      <c r="H15" s="877"/>
      <c r="I15" s="877"/>
      <c r="J15" s="878"/>
      <c r="K15" s="5"/>
    </row>
    <row r="16" spans="1:21" ht="36.75" thickBot="1" x14ac:dyDescent="0.3">
      <c r="B16" s="886"/>
      <c r="C16" s="94"/>
      <c r="D16" s="43" t="s">
        <v>176</v>
      </c>
      <c r="E16" s="206">
        <v>23</v>
      </c>
      <c r="F16" s="5"/>
      <c r="G16" s="5"/>
      <c r="H16" s="5"/>
      <c r="I16" s="5"/>
      <c r="J16" s="21"/>
      <c r="K16" s="5"/>
    </row>
    <row r="17" spans="2:11" ht="48.75" thickBot="1" x14ac:dyDescent="0.3">
      <c r="B17" s="886"/>
      <c r="C17" s="94"/>
      <c r="D17" s="40" t="s">
        <v>177</v>
      </c>
      <c r="E17" s="206">
        <v>23</v>
      </c>
      <c r="F17" s="5"/>
      <c r="G17" s="5"/>
      <c r="H17" s="5"/>
      <c r="I17" s="5"/>
      <c r="J17" s="21"/>
      <c r="K17" s="5"/>
    </row>
    <row r="18" spans="2:11" ht="15.75" thickBot="1" x14ac:dyDescent="0.3">
      <c r="B18" s="886"/>
      <c r="C18" s="92"/>
      <c r="D18" s="891"/>
      <c r="E18" s="892"/>
      <c r="F18" s="892"/>
      <c r="G18" s="892"/>
      <c r="H18" s="892"/>
      <c r="I18" s="892"/>
      <c r="J18" s="893"/>
      <c r="K18" s="5"/>
    </row>
    <row r="19" spans="2:11" ht="15.75" thickBot="1" x14ac:dyDescent="0.3">
      <c r="B19" s="886"/>
      <c r="C19" s="98" t="s">
        <v>19</v>
      </c>
      <c r="D19" s="43" t="s">
        <v>150</v>
      </c>
      <c r="E19" s="38" t="s">
        <v>20</v>
      </c>
      <c r="F19" s="38" t="s">
        <v>21</v>
      </c>
      <c r="G19" s="38" t="s">
        <v>22</v>
      </c>
      <c r="H19" s="38" t="s">
        <v>23</v>
      </c>
      <c r="I19" s="220" t="s">
        <v>55</v>
      </c>
      <c r="J19" s="111"/>
      <c r="K19" s="5"/>
    </row>
    <row r="20" spans="2:11" ht="36.75" thickBot="1" x14ac:dyDescent="0.3">
      <c r="B20" s="886"/>
      <c r="C20" s="2" t="s">
        <v>152</v>
      </c>
      <c r="D20" s="40" t="s">
        <v>178</v>
      </c>
      <c r="E20" s="206">
        <v>23</v>
      </c>
      <c r="F20" s="206">
        <v>23</v>
      </c>
      <c r="G20" s="206">
        <v>23</v>
      </c>
      <c r="H20" s="206">
        <v>24</v>
      </c>
      <c r="I20" s="30"/>
      <c r="J20" s="112"/>
      <c r="K20" s="5"/>
    </row>
    <row r="21" spans="2:11" ht="36.75" thickBot="1" x14ac:dyDescent="0.3">
      <c r="B21" s="886"/>
      <c r="C21" s="2" t="s">
        <v>154</v>
      </c>
      <c r="D21" s="40" t="s">
        <v>179</v>
      </c>
      <c r="E21" s="206">
        <v>23</v>
      </c>
      <c r="F21" s="206">
        <v>23</v>
      </c>
      <c r="G21" s="206">
        <v>23</v>
      </c>
      <c r="H21" s="206">
        <v>24</v>
      </c>
      <c r="I21" s="30"/>
      <c r="J21" s="112"/>
      <c r="K21" s="5"/>
    </row>
    <row r="22" spans="2:11" ht="36.75" thickBot="1" x14ac:dyDescent="0.3">
      <c r="B22" s="887"/>
      <c r="C22" s="2" t="s">
        <v>156</v>
      </c>
      <c r="D22" s="40" t="s">
        <v>180</v>
      </c>
      <c r="E22" s="185">
        <f>IFERROR(E21/E20,"N.A.")</f>
        <v>1</v>
      </c>
      <c r="F22" s="185">
        <f>IFERROR(F21/F20,"N.A.")</f>
        <v>1</v>
      </c>
      <c r="G22" s="185">
        <f>IFERROR(G21/G20,"N.A.")</f>
        <v>1</v>
      </c>
      <c r="H22" s="185">
        <f>IFERROR(H21/H20,"N.A.")</f>
        <v>1</v>
      </c>
      <c r="I22" s="363"/>
      <c r="J22" s="113"/>
      <c r="K22" s="5"/>
    </row>
    <row r="23" spans="2:11" ht="24" customHeight="1" thickBot="1" x14ac:dyDescent="0.3">
      <c r="B23" s="47" t="s">
        <v>34</v>
      </c>
      <c r="C23" s="93"/>
      <c r="D23" s="888" t="s">
        <v>181</v>
      </c>
      <c r="E23" s="889"/>
      <c r="F23" s="889"/>
      <c r="G23" s="889"/>
      <c r="H23" s="889"/>
      <c r="I23" s="889"/>
      <c r="J23" s="890"/>
      <c r="K23" s="5"/>
    </row>
    <row r="24" spans="2:11" ht="24.75" thickBot="1" x14ac:dyDescent="0.3">
      <c r="B24" s="47" t="s">
        <v>36</v>
      </c>
      <c r="C24" s="93"/>
      <c r="D24" s="888" t="s">
        <v>159</v>
      </c>
      <c r="E24" s="889"/>
      <c r="F24" s="889"/>
      <c r="G24" s="889"/>
      <c r="H24" s="889"/>
      <c r="I24" s="889"/>
      <c r="J24" s="890"/>
      <c r="K24" s="5"/>
    </row>
    <row r="25" spans="2:11" ht="15.75" thickBot="1" x14ac:dyDescent="0.3">
      <c r="B25" s="1"/>
      <c r="C25" s="76"/>
      <c r="D25" s="5"/>
      <c r="E25" s="5"/>
      <c r="F25" s="5"/>
      <c r="G25" s="5"/>
      <c r="H25" s="5"/>
      <c r="I25" s="5"/>
      <c r="J25" s="5"/>
      <c r="K25" s="5"/>
    </row>
    <row r="26" spans="2:11" ht="24" customHeight="1" thickBot="1" x14ac:dyDescent="0.3">
      <c r="B26" s="894" t="s">
        <v>38</v>
      </c>
      <c r="C26" s="895"/>
      <c r="D26" s="895"/>
      <c r="E26" s="896"/>
      <c r="F26" s="5"/>
      <c r="G26" s="5"/>
      <c r="H26" s="5"/>
      <c r="I26" s="5"/>
      <c r="J26" s="5"/>
      <c r="K26" s="5"/>
    </row>
    <row r="27" spans="2:11" ht="15.75" thickBot="1" x14ac:dyDescent="0.3">
      <c r="B27" s="885">
        <v>1</v>
      </c>
      <c r="C27" s="94"/>
      <c r="D27" s="48" t="s">
        <v>39</v>
      </c>
      <c r="E27" s="30" t="s">
        <v>1962</v>
      </c>
      <c r="F27" s="5"/>
      <c r="G27" s="5"/>
      <c r="H27" s="5"/>
      <c r="I27" s="5"/>
      <c r="J27" s="5"/>
      <c r="K27" s="5"/>
    </row>
    <row r="28" spans="2:11" ht="15.75" thickBot="1" x14ac:dyDescent="0.3">
      <c r="B28" s="886"/>
      <c r="C28" s="94"/>
      <c r="D28" s="40" t="s">
        <v>40</v>
      </c>
      <c r="E28" s="30" t="s">
        <v>1968</v>
      </c>
      <c r="F28" s="5"/>
      <c r="G28" s="5"/>
      <c r="H28" s="5"/>
      <c r="I28" s="5"/>
      <c r="J28" s="5"/>
      <c r="K28" s="5"/>
    </row>
    <row r="29" spans="2:11" ht="15.75" thickBot="1" x14ac:dyDescent="0.3">
      <c r="B29" s="886"/>
      <c r="C29" s="94"/>
      <c r="D29" s="40" t="s">
        <v>41</v>
      </c>
      <c r="E29" s="30" t="s">
        <v>1969</v>
      </c>
      <c r="F29" s="5"/>
      <c r="G29" s="5"/>
      <c r="H29" s="5"/>
      <c r="I29" s="5"/>
      <c r="J29" s="5"/>
      <c r="K29" s="5"/>
    </row>
    <row r="30" spans="2:11" ht="15.75" thickBot="1" x14ac:dyDescent="0.3">
      <c r="B30" s="886"/>
      <c r="C30" s="94"/>
      <c r="D30" s="40" t="s">
        <v>42</v>
      </c>
      <c r="E30" s="30" t="s">
        <v>1970</v>
      </c>
      <c r="F30" s="5"/>
      <c r="G30" s="5"/>
      <c r="H30" s="5"/>
      <c r="I30" s="5"/>
      <c r="J30" s="5"/>
      <c r="K30" s="5"/>
    </row>
    <row r="31" spans="2:11" ht="15.75" thickBot="1" x14ac:dyDescent="0.3">
      <c r="B31" s="886"/>
      <c r="C31" s="94"/>
      <c r="D31" s="40" t="s">
        <v>43</v>
      </c>
      <c r="E31" s="529" t="s">
        <v>1971</v>
      </c>
      <c r="F31" s="5"/>
      <c r="G31" s="5"/>
      <c r="H31" s="5"/>
      <c r="I31" s="5"/>
      <c r="J31" s="5"/>
      <c r="K31" s="5"/>
    </row>
    <row r="32" spans="2:11" ht="15.75" thickBot="1" x14ac:dyDescent="0.3">
      <c r="B32" s="886"/>
      <c r="C32" s="94"/>
      <c r="D32" s="40" t="s">
        <v>44</v>
      </c>
      <c r="E32" s="30">
        <v>4380200</v>
      </c>
      <c r="F32" s="5"/>
      <c r="G32" s="5"/>
      <c r="H32" s="5"/>
      <c r="I32" s="5"/>
      <c r="J32" s="5"/>
      <c r="K32" s="5"/>
    </row>
    <row r="33" spans="2:11" ht="15.75" thickBot="1" x14ac:dyDescent="0.3">
      <c r="B33" s="887"/>
      <c r="C33" s="2"/>
      <c r="D33" s="40" t="s">
        <v>45</v>
      </c>
      <c r="E33" s="30" t="s">
        <v>1966</v>
      </c>
      <c r="F33" s="5"/>
      <c r="G33" s="5"/>
      <c r="H33" s="5"/>
      <c r="I33" s="5"/>
      <c r="J33" s="5"/>
      <c r="K33" s="5"/>
    </row>
    <row r="34" spans="2:11" ht="15.75" thickBot="1" x14ac:dyDescent="0.3">
      <c r="B34" s="1"/>
      <c r="C34" s="76"/>
      <c r="D34" s="5"/>
      <c r="E34" s="5"/>
      <c r="F34" s="5"/>
      <c r="G34" s="5"/>
      <c r="H34" s="5"/>
      <c r="I34" s="5"/>
      <c r="J34" s="5"/>
      <c r="K34" s="5"/>
    </row>
    <row r="35" spans="2:11" ht="15.75" thickBot="1" x14ac:dyDescent="0.3">
      <c r="B35" s="894" t="s">
        <v>46</v>
      </c>
      <c r="C35" s="895"/>
      <c r="D35" s="895"/>
      <c r="E35" s="896"/>
      <c r="F35" s="5"/>
      <c r="G35" s="5"/>
      <c r="H35" s="5"/>
      <c r="I35" s="5"/>
      <c r="J35" s="5"/>
      <c r="K35" s="5"/>
    </row>
    <row r="36" spans="2:11" ht="15.75" thickBot="1" x14ac:dyDescent="0.3">
      <c r="B36" s="885">
        <v>1</v>
      </c>
      <c r="C36" s="94"/>
      <c r="D36" s="48" t="s">
        <v>39</v>
      </c>
      <c r="E36" s="235" t="s">
        <v>47</v>
      </c>
      <c r="F36" s="5"/>
      <c r="G36" s="5"/>
      <c r="H36" s="5"/>
      <c r="I36" s="5"/>
      <c r="J36" s="5"/>
      <c r="K36" s="5"/>
    </row>
    <row r="37" spans="2:11" ht="15.75" thickBot="1" x14ac:dyDescent="0.3">
      <c r="B37" s="886"/>
      <c r="C37" s="94"/>
      <c r="D37" s="40" t="s">
        <v>40</v>
      </c>
      <c r="E37" s="235" t="s">
        <v>160</v>
      </c>
      <c r="F37" s="5"/>
      <c r="G37" s="5"/>
      <c r="H37" s="5"/>
      <c r="I37" s="5"/>
      <c r="J37" s="5"/>
      <c r="K37" s="5"/>
    </row>
    <row r="38" spans="2:11" ht="15.75" thickBot="1" x14ac:dyDescent="0.3">
      <c r="B38" s="886"/>
      <c r="C38" s="94"/>
      <c r="D38" s="40" t="s">
        <v>41</v>
      </c>
      <c r="E38" s="239"/>
      <c r="F38" s="5"/>
      <c r="G38" s="5"/>
      <c r="H38" s="5"/>
      <c r="I38" s="5"/>
      <c r="J38" s="5"/>
      <c r="K38" s="5"/>
    </row>
    <row r="39" spans="2:11" ht="15.75" thickBot="1" x14ac:dyDescent="0.3">
      <c r="B39" s="886"/>
      <c r="C39" s="94"/>
      <c r="D39" s="40" t="s">
        <v>42</v>
      </c>
      <c r="E39" s="239"/>
      <c r="F39" s="5"/>
      <c r="G39" s="5"/>
      <c r="H39" s="5"/>
      <c r="I39" s="5"/>
      <c r="J39" s="5"/>
      <c r="K39" s="5"/>
    </row>
    <row r="40" spans="2:11" ht="15.75" thickBot="1" x14ac:dyDescent="0.3">
      <c r="B40" s="886"/>
      <c r="C40" s="94"/>
      <c r="D40" s="40" t="s">
        <v>43</v>
      </c>
      <c r="E40" s="239"/>
      <c r="F40" s="5"/>
      <c r="G40" s="5"/>
      <c r="H40" s="5"/>
      <c r="I40" s="5"/>
      <c r="J40" s="5"/>
      <c r="K40" s="5"/>
    </row>
    <row r="41" spans="2:11" ht="15.75" thickBot="1" x14ac:dyDescent="0.3">
      <c r="B41" s="886"/>
      <c r="C41" s="94"/>
      <c r="D41" s="40" t="s">
        <v>44</v>
      </c>
      <c r="E41" s="239"/>
      <c r="F41" s="5"/>
      <c r="G41" s="5"/>
      <c r="H41" s="5"/>
      <c r="I41" s="5"/>
      <c r="J41" s="5"/>
      <c r="K41" s="5"/>
    </row>
    <row r="42" spans="2:11" ht="15.75" thickBot="1" x14ac:dyDescent="0.3">
      <c r="B42" s="887"/>
      <c r="C42" s="2"/>
      <c r="D42" s="40" t="s">
        <v>45</v>
      </c>
      <c r="E42" s="239"/>
      <c r="F42" s="5"/>
      <c r="G42" s="5"/>
      <c r="H42" s="5"/>
      <c r="I42" s="5"/>
      <c r="J42" s="5"/>
      <c r="K42" s="5"/>
    </row>
    <row r="43" spans="2:11" ht="15.75" thickBot="1" x14ac:dyDescent="0.3">
      <c r="B43" s="1"/>
      <c r="C43" s="76"/>
      <c r="D43" s="5"/>
      <c r="E43" s="5"/>
      <c r="F43" s="5"/>
      <c r="G43" s="5"/>
      <c r="H43" s="5"/>
      <c r="I43" s="5"/>
      <c r="J43" s="5"/>
      <c r="K43" s="5"/>
    </row>
    <row r="44" spans="2:11" ht="15" customHeight="1" thickBot="1" x14ac:dyDescent="0.3">
      <c r="B44" s="238" t="s">
        <v>49</v>
      </c>
      <c r="C44" s="120"/>
      <c r="D44" s="120"/>
      <c r="E44" s="121"/>
      <c r="G44" s="5"/>
      <c r="H44" s="5"/>
      <c r="I44" s="5"/>
      <c r="J44" s="5"/>
      <c r="K44" s="5"/>
    </row>
    <row r="45" spans="2:11" ht="24.75" thickBot="1" x14ac:dyDescent="0.3">
      <c r="B45" s="47" t="s">
        <v>50</v>
      </c>
      <c r="C45" s="40" t="s">
        <v>51</v>
      </c>
      <c r="D45" s="40" t="s">
        <v>52</v>
      </c>
      <c r="E45" s="40" t="s">
        <v>53</v>
      </c>
      <c r="F45" s="5"/>
      <c r="G45" s="5"/>
      <c r="H45" s="5"/>
      <c r="I45" s="5"/>
      <c r="J45" s="5"/>
    </row>
    <row r="46" spans="2:11" ht="72.75" thickBot="1" x14ac:dyDescent="0.3">
      <c r="B46" s="49">
        <v>42401</v>
      </c>
      <c r="C46" s="40">
        <v>0.01</v>
      </c>
      <c r="D46" s="68" t="s">
        <v>182</v>
      </c>
      <c r="E46" s="40"/>
      <c r="F46" s="5"/>
      <c r="G46" s="5"/>
      <c r="H46" s="5"/>
      <c r="I46" s="5"/>
      <c r="J46" s="5"/>
    </row>
    <row r="47" spans="2:11" ht="15.75" thickBot="1" x14ac:dyDescent="0.3">
      <c r="B47" s="3"/>
      <c r="C47" s="95"/>
      <c r="D47" s="5"/>
      <c r="E47" s="5"/>
      <c r="F47" s="5"/>
      <c r="G47" s="5"/>
      <c r="H47" s="5"/>
      <c r="I47" s="5"/>
      <c r="J47" s="5"/>
      <c r="K47" s="5"/>
    </row>
    <row r="48" spans="2:11" x14ac:dyDescent="0.25">
      <c r="B48" s="129" t="s">
        <v>55</v>
      </c>
      <c r="C48" s="96"/>
      <c r="D48" s="5"/>
      <c r="E48" s="5"/>
      <c r="F48" s="5"/>
      <c r="G48" s="5"/>
      <c r="H48" s="5"/>
      <c r="I48" s="5"/>
      <c r="J48" s="5"/>
      <c r="K48" s="5"/>
    </row>
    <row r="49" spans="2:11" x14ac:dyDescent="0.25">
      <c r="B49" s="912"/>
      <c r="C49" s="913"/>
      <c r="D49" s="913"/>
      <c r="E49" s="914"/>
      <c r="F49" s="5"/>
      <c r="G49" s="5"/>
      <c r="H49" s="5"/>
      <c r="I49" s="5"/>
      <c r="J49" s="5"/>
      <c r="K49" s="5"/>
    </row>
    <row r="50" spans="2:11" ht="15.75" thickBot="1" x14ac:dyDescent="0.3">
      <c r="B50" s="5"/>
      <c r="D50" s="5"/>
      <c r="E50" s="5"/>
      <c r="F50" s="5"/>
      <c r="G50" s="5"/>
      <c r="H50" s="5"/>
      <c r="I50" s="5"/>
      <c r="J50" s="5"/>
      <c r="K50" s="5"/>
    </row>
    <row r="51" spans="2:11" ht="24.75" thickBot="1" x14ac:dyDescent="0.3">
      <c r="B51" s="51" t="s">
        <v>56</v>
      </c>
      <c r="C51" s="97"/>
      <c r="D51" s="5"/>
      <c r="E51" s="5"/>
      <c r="F51" s="5"/>
      <c r="G51" s="5"/>
      <c r="H51" s="5"/>
      <c r="I51" s="5"/>
      <c r="J51" s="5"/>
      <c r="K51" s="5"/>
    </row>
    <row r="52" spans="2:11" ht="15.75" thickBot="1" x14ac:dyDescent="0.3">
      <c r="B52" s="1"/>
      <c r="C52" s="76"/>
      <c r="D52" s="5"/>
      <c r="E52" s="5"/>
      <c r="F52" s="5"/>
      <c r="G52" s="5"/>
      <c r="H52" s="5"/>
      <c r="I52" s="5"/>
      <c r="J52" s="5"/>
      <c r="K52" s="5"/>
    </row>
    <row r="53" spans="2:11" ht="60.75" thickBot="1" x14ac:dyDescent="0.3">
      <c r="B53" s="52" t="s">
        <v>57</v>
      </c>
      <c r="C53" s="98"/>
      <c r="D53" s="43" t="s">
        <v>163</v>
      </c>
      <c r="E53" s="5"/>
      <c r="F53" s="5"/>
      <c r="G53" s="5"/>
      <c r="H53" s="5"/>
      <c r="I53" s="5"/>
      <c r="J53" s="5"/>
      <c r="K53" s="5"/>
    </row>
    <row r="54" spans="2:11" x14ac:dyDescent="0.25">
      <c r="B54" s="885" t="s">
        <v>59</v>
      </c>
      <c r="C54" s="94"/>
      <c r="D54" s="53" t="s">
        <v>60</v>
      </c>
      <c r="E54" s="5"/>
      <c r="F54" s="5"/>
      <c r="G54" s="5"/>
      <c r="H54" s="5"/>
      <c r="I54" s="5"/>
      <c r="J54" s="5"/>
      <c r="K54" s="5"/>
    </row>
    <row r="55" spans="2:11" ht="60" x14ac:dyDescent="0.25">
      <c r="B55" s="886"/>
      <c r="C55" s="94"/>
      <c r="D55" s="46" t="s">
        <v>164</v>
      </c>
      <c r="E55" s="5"/>
      <c r="F55" s="5"/>
      <c r="G55" s="5"/>
      <c r="H55" s="5"/>
      <c r="I55" s="5"/>
      <c r="J55" s="5"/>
      <c r="K55" s="5"/>
    </row>
    <row r="56" spans="2:11" x14ac:dyDescent="0.25">
      <c r="B56" s="886"/>
      <c r="C56" s="94"/>
      <c r="D56" s="53" t="s">
        <v>134</v>
      </c>
      <c r="E56" s="5"/>
      <c r="F56" s="5"/>
      <c r="G56" s="5"/>
      <c r="H56" s="5"/>
      <c r="I56" s="5"/>
      <c r="J56" s="5"/>
      <c r="K56" s="5"/>
    </row>
    <row r="57" spans="2:11" x14ac:dyDescent="0.25">
      <c r="B57" s="886"/>
      <c r="C57" s="94"/>
      <c r="D57" s="46" t="s">
        <v>64</v>
      </c>
      <c r="E57" s="5"/>
      <c r="F57" s="5"/>
      <c r="G57" s="5"/>
      <c r="H57" s="5"/>
      <c r="I57" s="5"/>
      <c r="J57" s="5"/>
      <c r="K57" s="5"/>
    </row>
    <row r="58" spans="2:11" x14ac:dyDescent="0.25">
      <c r="B58" s="886"/>
      <c r="C58" s="94"/>
      <c r="D58" s="46" t="s">
        <v>165</v>
      </c>
      <c r="E58" s="5"/>
      <c r="F58" s="5"/>
      <c r="G58" s="5"/>
      <c r="H58" s="5"/>
      <c r="I58" s="5"/>
      <c r="J58" s="5"/>
      <c r="K58" s="5"/>
    </row>
    <row r="59" spans="2:11" x14ac:dyDescent="0.25">
      <c r="B59" s="886"/>
      <c r="C59" s="94"/>
      <c r="D59" s="46" t="s">
        <v>166</v>
      </c>
      <c r="E59" s="5"/>
      <c r="F59" s="5"/>
      <c r="G59" s="5"/>
      <c r="H59" s="5"/>
      <c r="I59" s="5"/>
      <c r="J59" s="5"/>
      <c r="K59" s="5"/>
    </row>
    <row r="60" spans="2:11" x14ac:dyDescent="0.25">
      <c r="B60" s="886"/>
      <c r="C60" s="94"/>
      <c r="D60" s="46" t="s">
        <v>167</v>
      </c>
      <c r="E60" s="5"/>
      <c r="F60" s="5"/>
      <c r="G60" s="5"/>
      <c r="H60" s="5"/>
      <c r="I60" s="5"/>
      <c r="J60" s="5"/>
      <c r="K60" s="5"/>
    </row>
    <row r="61" spans="2:11" x14ac:dyDescent="0.25">
      <c r="B61" s="886"/>
      <c r="C61" s="94"/>
      <c r="D61" s="46" t="s">
        <v>168</v>
      </c>
      <c r="E61" s="5"/>
      <c r="F61" s="5"/>
      <c r="G61" s="5"/>
      <c r="H61" s="5"/>
      <c r="I61" s="5"/>
      <c r="J61" s="5"/>
      <c r="K61" s="5"/>
    </row>
    <row r="62" spans="2:11" ht="15.75" thickBot="1" x14ac:dyDescent="0.3">
      <c r="B62" s="887"/>
      <c r="C62" s="2"/>
      <c r="D62" s="68"/>
      <c r="E62" s="5"/>
      <c r="F62" s="5"/>
      <c r="G62" s="5"/>
      <c r="H62" s="5"/>
      <c r="I62" s="5"/>
      <c r="J62" s="5"/>
      <c r="K62" s="5"/>
    </row>
    <row r="63" spans="2:11" ht="24.75" thickBot="1" x14ac:dyDescent="0.3">
      <c r="B63" s="47" t="s">
        <v>72</v>
      </c>
      <c r="C63" s="2"/>
      <c r="D63" s="40"/>
      <c r="E63" s="5"/>
      <c r="F63" s="5"/>
      <c r="G63" s="5"/>
      <c r="H63" s="5"/>
      <c r="I63" s="5"/>
      <c r="J63" s="5"/>
      <c r="K63" s="5"/>
    </row>
    <row r="64" spans="2:11" ht="108" x14ac:dyDescent="0.25">
      <c r="B64" s="885" t="s">
        <v>73</v>
      </c>
      <c r="C64" s="94"/>
      <c r="D64" s="46" t="s">
        <v>169</v>
      </c>
      <c r="E64" s="5"/>
      <c r="F64" s="5"/>
      <c r="G64" s="5"/>
      <c r="H64" s="5"/>
      <c r="I64" s="5"/>
      <c r="J64" s="5"/>
      <c r="K64" s="5"/>
    </row>
    <row r="65" spans="2:11" ht="96" x14ac:dyDescent="0.25">
      <c r="B65" s="886"/>
      <c r="C65" s="94"/>
      <c r="D65" s="46" t="s">
        <v>170</v>
      </c>
      <c r="E65" s="5"/>
      <c r="F65" s="5"/>
      <c r="G65" s="5"/>
      <c r="H65" s="5"/>
      <c r="I65" s="5"/>
      <c r="J65" s="5"/>
      <c r="K65" s="5"/>
    </row>
    <row r="66" spans="2:11" ht="120.75" thickBot="1" x14ac:dyDescent="0.3">
      <c r="B66" s="887"/>
      <c r="C66" s="2"/>
      <c r="D66" s="40" t="s">
        <v>171</v>
      </c>
      <c r="E66" s="5"/>
      <c r="F66" s="5"/>
      <c r="G66" s="5"/>
      <c r="H66" s="5"/>
      <c r="I66" s="5"/>
      <c r="J66" s="5"/>
      <c r="K66" s="5"/>
    </row>
    <row r="67" spans="2:11" x14ac:dyDescent="0.25">
      <c r="B67" s="885" t="s">
        <v>90</v>
      </c>
      <c r="C67" s="94"/>
      <c r="D67" s="46"/>
      <c r="E67" s="5"/>
      <c r="F67" s="5"/>
      <c r="G67" s="5"/>
      <c r="H67" s="5"/>
      <c r="I67" s="5"/>
      <c r="J67" s="5"/>
      <c r="K67" s="5"/>
    </row>
    <row r="68" spans="2:11" x14ac:dyDescent="0.25">
      <c r="B68" s="886"/>
      <c r="C68" s="94"/>
      <c r="D68" s="16"/>
      <c r="E68" s="5"/>
      <c r="F68" s="5"/>
      <c r="G68" s="5"/>
      <c r="H68" s="5"/>
      <c r="I68" s="5"/>
      <c r="J68" s="5"/>
      <c r="K68" s="5"/>
    </row>
    <row r="69" spans="2:11" x14ac:dyDescent="0.25">
      <c r="B69" s="886"/>
      <c r="C69" s="94"/>
      <c r="D69" s="46" t="s">
        <v>91</v>
      </c>
      <c r="E69" s="5"/>
      <c r="F69" s="5"/>
      <c r="G69" s="5"/>
      <c r="H69" s="5"/>
      <c r="I69" s="5"/>
      <c r="J69" s="5"/>
      <c r="K69" s="5"/>
    </row>
    <row r="70" spans="2:11" ht="37.5" x14ac:dyDescent="0.25">
      <c r="B70" s="886"/>
      <c r="C70" s="94"/>
      <c r="D70" s="46" t="s">
        <v>172</v>
      </c>
      <c r="E70" s="5"/>
      <c r="F70" s="5"/>
      <c r="G70" s="5"/>
      <c r="H70" s="5"/>
      <c r="I70" s="5"/>
      <c r="J70" s="5"/>
      <c r="K70" s="5"/>
    </row>
    <row r="71" spans="2:11" ht="37.5" x14ac:dyDescent="0.25">
      <c r="B71" s="886"/>
      <c r="C71" s="94"/>
      <c r="D71" s="46" t="s">
        <v>173</v>
      </c>
      <c r="E71" s="5"/>
      <c r="F71" s="5"/>
      <c r="G71" s="5"/>
      <c r="H71" s="5"/>
      <c r="I71" s="5"/>
      <c r="J71" s="5"/>
      <c r="K71" s="5"/>
    </row>
    <row r="72" spans="2:11" ht="37.5" x14ac:dyDescent="0.25">
      <c r="B72" s="886"/>
      <c r="C72" s="94"/>
      <c r="D72" s="46" t="s">
        <v>174</v>
      </c>
      <c r="E72" s="5"/>
      <c r="F72" s="5"/>
      <c r="G72" s="5"/>
      <c r="H72" s="5"/>
      <c r="I72" s="5"/>
      <c r="J72" s="5"/>
      <c r="K72" s="5"/>
    </row>
    <row r="73" spans="2:11" ht="48.75" thickBot="1" x14ac:dyDescent="0.3">
      <c r="B73" s="887"/>
      <c r="C73" s="2"/>
      <c r="D73" s="40" t="s">
        <v>175</v>
      </c>
      <c r="E73" s="5"/>
      <c r="F73" s="5"/>
      <c r="G73" s="5"/>
      <c r="H73" s="5"/>
      <c r="I73" s="5"/>
      <c r="J73" s="5"/>
      <c r="K73" s="5"/>
    </row>
    <row r="74" spans="2:11" x14ac:dyDescent="0.25">
      <c r="B74" s="5"/>
      <c r="D74" s="5"/>
      <c r="E74" s="5"/>
      <c r="F74" s="5"/>
      <c r="G74" s="5"/>
      <c r="H74" s="5"/>
      <c r="I74" s="5"/>
      <c r="J74" s="5"/>
      <c r="K74" s="5"/>
    </row>
    <row r="75" spans="2:11" x14ac:dyDescent="0.25">
      <c r="B75" s="5"/>
      <c r="D75" s="5"/>
      <c r="E75" s="5"/>
      <c r="F75" s="5"/>
      <c r="G75" s="5"/>
      <c r="H75" s="5"/>
      <c r="I75" s="5"/>
      <c r="J75" s="5"/>
      <c r="K75" s="5"/>
    </row>
  </sheetData>
  <mergeCells count="23">
    <mergeCell ref="B10:D10"/>
    <mergeCell ref="F10:S10"/>
    <mergeCell ref="F11:S11"/>
    <mergeCell ref="E12:R12"/>
    <mergeCell ref="E13:R13"/>
    <mergeCell ref="B67:B73"/>
    <mergeCell ref="B15:B22"/>
    <mergeCell ref="D23:J23"/>
    <mergeCell ref="D24:J24"/>
    <mergeCell ref="B26:E26"/>
    <mergeCell ref="B27:B33"/>
    <mergeCell ref="B35:E35"/>
    <mergeCell ref="D15:J15"/>
    <mergeCell ref="D18:J18"/>
    <mergeCell ref="B36:B42"/>
    <mergeCell ref="B54:B62"/>
    <mergeCell ref="B64:B66"/>
    <mergeCell ref="B49:E49"/>
    <mergeCell ref="A1:P1"/>
    <mergeCell ref="A2:P2"/>
    <mergeCell ref="A3:P3"/>
    <mergeCell ref="A4:D4"/>
    <mergeCell ref="A5:P5"/>
  </mergeCells>
  <conditionalFormatting sqref="E12:R12">
    <cfRule type="expression" dxfId="115" priority="1">
      <formula>E11="SI SE REPORTA"</formula>
    </cfRule>
  </conditionalFormatting>
  <conditionalFormatting sqref="F10">
    <cfRule type="notContainsBlanks" dxfId="114" priority="4">
      <formula>LEN(TRIM(F10))&gt;0</formula>
    </cfRule>
  </conditionalFormatting>
  <conditionalFormatting sqref="F11:S11">
    <cfRule type="expression" dxfId="113" priority="2">
      <formula>E11="NO SE REPORTA"</formula>
    </cfRule>
    <cfRule type="expression" dxfId="112"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1" r:id="rId1"/>
  </hyperlinks>
  <pageMargins left="0.25" right="0.25" top="0.75" bottom="0.75" header="0.3" footer="0.3"/>
  <pageSetup paperSize="178" orientation="landscape" horizontalDpi="1200" verticalDpi="12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U75"/>
  <sheetViews>
    <sheetView showGridLines="0" zoomScale="98" zoomScaleNormal="98" workbookViewId="0">
      <selection activeCell="G18" sqref="G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183</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INFORMACION",+H23))</f>
        <v>0</v>
      </c>
      <c r="E8" s="212"/>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1972</v>
      </c>
      <c r="F12" s="858"/>
      <c r="G12" s="858"/>
      <c r="H12" s="858"/>
      <c r="I12" s="858"/>
      <c r="J12" s="858"/>
      <c r="K12" s="858"/>
      <c r="L12" s="858"/>
      <c r="M12" s="858"/>
      <c r="N12" s="858"/>
      <c r="O12" s="858"/>
      <c r="P12" s="858"/>
      <c r="Q12" s="858"/>
      <c r="R12" s="858"/>
    </row>
    <row r="13" spans="1:21" ht="21.95" customHeight="1" x14ac:dyDescent="0.25">
      <c r="B13" s="364"/>
      <c r="C13" s="88"/>
      <c r="D13" s="171" t="s">
        <v>1256</v>
      </c>
      <c r="E13" s="859" t="s">
        <v>1973</v>
      </c>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75" thickBot="1" x14ac:dyDescent="0.3">
      <c r="B15" s="885" t="s">
        <v>2</v>
      </c>
      <c r="C15" s="89"/>
      <c r="D15" s="876" t="s">
        <v>3</v>
      </c>
      <c r="E15" s="877"/>
      <c r="F15" s="877"/>
      <c r="G15" s="877"/>
      <c r="H15" s="877"/>
      <c r="I15" s="877"/>
      <c r="J15" s="878"/>
      <c r="K15" s="5"/>
    </row>
    <row r="16" spans="1:21" ht="24.75" thickBot="1" x14ac:dyDescent="0.3">
      <c r="B16" s="886"/>
      <c r="C16" s="94"/>
      <c r="D16" s="43" t="s">
        <v>193</v>
      </c>
      <c r="E16" s="206">
        <v>16</v>
      </c>
      <c r="F16" s="5"/>
      <c r="G16" s="5"/>
      <c r="H16" s="5"/>
      <c r="I16" s="5"/>
      <c r="J16" s="21"/>
      <c r="K16" s="5"/>
    </row>
    <row r="17" spans="2:11" ht="40.5" customHeight="1" thickBot="1" x14ac:dyDescent="0.3">
      <c r="B17" s="886"/>
      <c r="C17" s="94"/>
      <c r="D17" s="40" t="s">
        <v>1680</v>
      </c>
      <c r="E17" s="206">
        <v>0</v>
      </c>
      <c r="F17" s="5"/>
      <c r="G17" s="5"/>
      <c r="H17" s="5"/>
      <c r="I17" s="5"/>
      <c r="J17" s="21"/>
      <c r="K17" s="5"/>
    </row>
    <row r="18" spans="2:11" ht="36.75" thickBot="1" x14ac:dyDescent="0.3">
      <c r="B18" s="886"/>
      <c r="C18" s="94"/>
      <c r="D18" s="40" t="s">
        <v>194</v>
      </c>
      <c r="E18" s="206">
        <v>4</v>
      </c>
      <c r="F18" s="5"/>
      <c r="G18" s="5"/>
      <c r="H18" s="5"/>
      <c r="I18" s="5"/>
      <c r="J18" s="21"/>
      <c r="K18" s="5"/>
    </row>
    <row r="19" spans="2:11" ht="15.75" thickBot="1" x14ac:dyDescent="0.3">
      <c r="B19" s="886"/>
      <c r="C19" s="92"/>
      <c r="D19" s="891"/>
      <c r="E19" s="892"/>
      <c r="F19" s="892"/>
      <c r="G19" s="892"/>
      <c r="H19" s="892"/>
      <c r="I19" s="892"/>
      <c r="J19" s="893"/>
      <c r="K19" s="5"/>
    </row>
    <row r="20" spans="2:11" ht="15.75" thickBot="1" x14ac:dyDescent="0.3">
      <c r="B20" s="886"/>
      <c r="C20" s="98" t="s">
        <v>19</v>
      </c>
      <c r="D20" s="43" t="s">
        <v>150</v>
      </c>
      <c r="E20" s="38" t="s">
        <v>20</v>
      </c>
      <c r="F20" s="38" t="s">
        <v>21</v>
      </c>
      <c r="G20" s="38" t="s">
        <v>22</v>
      </c>
      <c r="H20" s="38" t="s">
        <v>23</v>
      </c>
      <c r="I20" s="38" t="s">
        <v>151</v>
      </c>
      <c r="J20" s="111"/>
      <c r="K20" s="5"/>
    </row>
    <row r="21" spans="2:11" ht="36.75" thickBot="1" x14ac:dyDescent="0.3">
      <c r="B21" s="886"/>
      <c r="C21" s="2" t="s">
        <v>152</v>
      </c>
      <c r="D21" s="40" t="s">
        <v>195</v>
      </c>
      <c r="E21" s="206">
        <v>0</v>
      </c>
      <c r="F21" s="206">
        <v>0</v>
      </c>
      <c r="G21" s="206">
        <v>2</v>
      </c>
      <c r="H21" s="206">
        <v>2</v>
      </c>
      <c r="I21" s="42">
        <f>SUM(E21:H21)</f>
        <v>4</v>
      </c>
      <c r="J21" s="112"/>
      <c r="K21" s="5"/>
    </row>
    <row r="22" spans="2:11" ht="36.75" thickBot="1" x14ac:dyDescent="0.3">
      <c r="B22" s="886"/>
      <c r="C22" s="2" t="s">
        <v>154</v>
      </c>
      <c r="D22" s="40" t="s">
        <v>196</v>
      </c>
      <c r="E22" s="206">
        <v>0</v>
      </c>
      <c r="F22" s="206">
        <v>0</v>
      </c>
      <c r="G22" s="206">
        <v>2</v>
      </c>
      <c r="H22" s="206">
        <v>0</v>
      </c>
      <c r="I22" s="42">
        <f>SUM(E22:H22)</f>
        <v>2</v>
      </c>
      <c r="J22" s="112"/>
      <c r="K22" s="5"/>
    </row>
    <row r="23" spans="2:11" ht="36.75" thickBot="1" x14ac:dyDescent="0.3">
      <c r="B23" s="887"/>
      <c r="C23" s="2" t="s">
        <v>156</v>
      </c>
      <c r="D23" s="40" t="s">
        <v>197</v>
      </c>
      <c r="E23" s="185" t="str">
        <f>IFERROR(E22/E21,"N.A.")</f>
        <v>N.A.</v>
      </c>
      <c r="F23" s="185" t="str">
        <f>IFERROR(F22/F21,"N.A.")</f>
        <v>N.A.</v>
      </c>
      <c r="G23" s="185">
        <f>IFERROR(G22/G21,"N.A.")</f>
        <v>1</v>
      </c>
      <c r="H23" s="185">
        <f>IFERROR(H22/H21,"N.A.")</f>
        <v>0</v>
      </c>
      <c r="I23" s="185">
        <f>IFERROR(I22/I21,"N.A.")</f>
        <v>0.5</v>
      </c>
      <c r="J23" s="113"/>
      <c r="K23" s="5"/>
    </row>
    <row r="24" spans="2:11" ht="24" customHeight="1" thickBot="1" x14ac:dyDescent="0.3">
      <c r="B24" s="47" t="s">
        <v>34</v>
      </c>
      <c r="C24" s="93"/>
      <c r="D24" s="888" t="s">
        <v>198</v>
      </c>
      <c r="E24" s="889"/>
      <c r="F24" s="889"/>
      <c r="G24" s="889"/>
      <c r="H24" s="889"/>
      <c r="I24" s="889"/>
      <c r="J24" s="890"/>
      <c r="K24" s="5"/>
    </row>
    <row r="25" spans="2:11" ht="24.75" thickBot="1" x14ac:dyDescent="0.3">
      <c r="B25" s="47" t="s">
        <v>36</v>
      </c>
      <c r="C25" s="93"/>
      <c r="D25" s="888" t="s">
        <v>159</v>
      </c>
      <c r="E25" s="889"/>
      <c r="F25" s="889"/>
      <c r="G25" s="889"/>
      <c r="H25" s="889"/>
      <c r="I25" s="889"/>
      <c r="J25" s="890"/>
      <c r="K25" s="5"/>
    </row>
    <row r="26" spans="2:11" ht="15.75" thickBot="1" x14ac:dyDescent="0.3">
      <c r="B26" s="1"/>
      <c r="C26" s="76"/>
      <c r="D26" s="5"/>
      <c r="E26" s="5"/>
      <c r="F26" s="5"/>
      <c r="G26" s="5"/>
      <c r="H26" s="5"/>
      <c r="I26" s="5"/>
      <c r="J26" s="5"/>
      <c r="K26" s="5"/>
    </row>
    <row r="27" spans="2:11" ht="15" customHeight="1" thickBot="1" x14ac:dyDescent="0.3">
      <c r="B27" s="119" t="s">
        <v>38</v>
      </c>
      <c r="C27" s="120"/>
      <c r="D27" s="120"/>
      <c r="E27" s="120"/>
      <c r="F27" s="121"/>
      <c r="G27" s="5"/>
      <c r="H27" s="5"/>
      <c r="I27" s="5"/>
      <c r="J27" s="5"/>
      <c r="K27" s="5"/>
    </row>
    <row r="28" spans="2:11" ht="15.75" thickBot="1" x14ac:dyDescent="0.3">
      <c r="B28" s="885">
        <v>1</v>
      </c>
      <c r="C28" s="94"/>
      <c r="D28" s="48" t="s">
        <v>39</v>
      </c>
      <c r="E28" s="30" t="s">
        <v>1962</v>
      </c>
      <c r="F28" s="59"/>
      <c r="G28" s="5"/>
      <c r="H28" s="5"/>
      <c r="I28" s="5"/>
      <c r="J28" s="5"/>
      <c r="K28" s="5"/>
    </row>
    <row r="29" spans="2:11" ht="15.75" thickBot="1" x14ac:dyDescent="0.3">
      <c r="B29" s="886"/>
      <c r="C29" s="94"/>
      <c r="D29" s="40" t="s">
        <v>40</v>
      </c>
      <c r="E29" s="30" t="s">
        <v>1968</v>
      </c>
      <c r="F29" s="59"/>
      <c r="G29" s="5"/>
      <c r="H29" s="5"/>
      <c r="I29" s="5"/>
      <c r="J29" s="5"/>
      <c r="K29" s="5"/>
    </row>
    <row r="30" spans="2:11" ht="15.75" thickBot="1" x14ac:dyDescent="0.3">
      <c r="B30" s="886"/>
      <c r="C30" s="94"/>
      <c r="D30" s="40" t="s">
        <v>41</v>
      </c>
      <c r="E30" s="30" t="s">
        <v>1969</v>
      </c>
      <c r="F30" s="59"/>
      <c r="G30" s="5"/>
      <c r="H30" s="5"/>
      <c r="I30" s="5"/>
      <c r="J30" s="5"/>
      <c r="K30" s="5"/>
    </row>
    <row r="31" spans="2:11" ht="15.75" thickBot="1" x14ac:dyDescent="0.3">
      <c r="B31" s="886"/>
      <c r="C31" s="94"/>
      <c r="D31" s="40" t="s">
        <v>42</v>
      </c>
      <c r="E31" s="30" t="s">
        <v>1970</v>
      </c>
      <c r="F31" s="59"/>
      <c r="G31" s="5"/>
      <c r="H31" s="5"/>
      <c r="I31" s="5"/>
      <c r="J31" s="5"/>
      <c r="K31" s="5"/>
    </row>
    <row r="32" spans="2:11" ht="15.75" thickBot="1" x14ac:dyDescent="0.3">
      <c r="B32" s="886"/>
      <c r="C32" s="94"/>
      <c r="D32" s="40" t="s">
        <v>43</v>
      </c>
      <c r="E32" s="529" t="s">
        <v>1971</v>
      </c>
      <c r="F32" s="59"/>
      <c r="G32" s="5"/>
      <c r="H32" s="5"/>
      <c r="I32" s="5"/>
      <c r="J32" s="5"/>
      <c r="K32" s="5"/>
    </row>
    <row r="33" spans="2:11" ht="15.75" thickBot="1" x14ac:dyDescent="0.3">
      <c r="B33" s="886"/>
      <c r="C33" s="94"/>
      <c r="D33" s="40" t="s">
        <v>44</v>
      </c>
      <c r="E33" s="30">
        <v>4380200</v>
      </c>
      <c r="F33" s="59"/>
      <c r="G33" s="5"/>
      <c r="H33" s="5"/>
      <c r="I33" s="5"/>
      <c r="J33" s="5"/>
      <c r="K33" s="5"/>
    </row>
    <row r="34" spans="2:11" ht="15.75" thickBot="1" x14ac:dyDescent="0.3">
      <c r="B34" s="887"/>
      <c r="C34" s="2"/>
      <c r="D34" s="40" t="s">
        <v>45</v>
      </c>
      <c r="E34" s="30" t="s">
        <v>1966</v>
      </c>
      <c r="F34" s="59"/>
      <c r="G34" s="5"/>
      <c r="H34" s="5"/>
      <c r="I34" s="5"/>
      <c r="J34" s="5"/>
      <c r="K34" s="5"/>
    </row>
    <row r="35" spans="2:11" ht="15.75" thickBot="1" x14ac:dyDescent="0.3">
      <c r="B35" s="1"/>
      <c r="C35" s="76"/>
      <c r="D35" s="5"/>
      <c r="E35" s="5"/>
      <c r="F35" s="5"/>
      <c r="G35" s="5"/>
      <c r="H35" s="5"/>
      <c r="I35" s="5"/>
      <c r="J35" s="5"/>
      <c r="K35" s="5"/>
    </row>
    <row r="36" spans="2:11" ht="15" customHeight="1" thickBot="1" x14ac:dyDescent="0.3">
      <c r="B36" s="119" t="s">
        <v>46</v>
      </c>
      <c r="C36" s="120"/>
      <c r="D36" s="120"/>
      <c r="E36" s="120"/>
      <c r="F36" s="121"/>
      <c r="G36" s="5"/>
      <c r="H36" s="5"/>
      <c r="I36" s="5"/>
      <c r="J36" s="5"/>
      <c r="K36" s="5"/>
    </row>
    <row r="37" spans="2:11" ht="15.75" thickBot="1" x14ac:dyDescent="0.3">
      <c r="B37" s="885">
        <v>1</v>
      </c>
      <c r="C37" s="94"/>
      <c r="D37" s="48" t="s">
        <v>39</v>
      </c>
      <c r="E37" s="235" t="s">
        <v>47</v>
      </c>
      <c r="F37" s="59"/>
      <c r="G37" s="5"/>
      <c r="H37" s="5"/>
      <c r="I37" s="5"/>
      <c r="J37" s="5"/>
      <c r="K37" s="5"/>
    </row>
    <row r="38" spans="2:11" ht="15.75" thickBot="1" x14ac:dyDescent="0.3">
      <c r="B38" s="886"/>
      <c r="C38" s="94"/>
      <c r="D38" s="40" t="s">
        <v>40</v>
      </c>
      <c r="E38" s="235" t="s">
        <v>160</v>
      </c>
      <c r="F38" s="59"/>
      <c r="G38" s="5"/>
      <c r="H38" s="5"/>
      <c r="I38" s="5"/>
      <c r="J38" s="5"/>
      <c r="K38" s="5"/>
    </row>
    <row r="39" spans="2:11" ht="15.75" thickBot="1" x14ac:dyDescent="0.3">
      <c r="B39" s="886"/>
      <c r="C39" s="94"/>
      <c r="D39" s="40" t="s">
        <v>41</v>
      </c>
      <c r="E39" s="239"/>
      <c r="F39" s="59"/>
      <c r="G39" s="5"/>
      <c r="H39" s="5"/>
      <c r="I39" s="5"/>
      <c r="J39" s="5"/>
      <c r="K39" s="5"/>
    </row>
    <row r="40" spans="2:11" ht="15.75" thickBot="1" x14ac:dyDescent="0.3">
      <c r="B40" s="886"/>
      <c r="C40" s="94"/>
      <c r="D40" s="40" t="s">
        <v>42</v>
      </c>
      <c r="E40" s="239"/>
      <c r="F40" s="59"/>
      <c r="G40" s="5"/>
      <c r="H40" s="5"/>
      <c r="I40" s="5"/>
      <c r="J40" s="5"/>
      <c r="K40" s="5"/>
    </row>
    <row r="41" spans="2:11" ht="15.75" thickBot="1" x14ac:dyDescent="0.3">
      <c r="B41" s="886"/>
      <c r="C41" s="94"/>
      <c r="D41" s="40" t="s">
        <v>43</v>
      </c>
      <c r="E41" s="239"/>
      <c r="F41" s="59"/>
      <c r="G41" s="5"/>
      <c r="H41" s="5"/>
      <c r="I41" s="5"/>
      <c r="J41" s="5"/>
      <c r="K41" s="5"/>
    </row>
    <row r="42" spans="2:11" ht="15.75" thickBot="1" x14ac:dyDescent="0.3">
      <c r="B42" s="886"/>
      <c r="C42" s="94"/>
      <c r="D42" s="40" t="s">
        <v>44</v>
      </c>
      <c r="E42" s="239"/>
      <c r="F42" s="59"/>
      <c r="G42" s="5"/>
      <c r="H42" s="5"/>
      <c r="I42" s="5"/>
      <c r="J42" s="5"/>
      <c r="K42" s="5"/>
    </row>
    <row r="43" spans="2:11" ht="15.75" thickBot="1" x14ac:dyDescent="0.3">
      <c r="B43" s="887"/>
      <c r="C43" s="2"/>
      <c r="D43" s="40" t="s">
        <v>45</v>
      </c>
      <c r="E43" s="239"/>
      <c r="F43" s="59"/>
      <c r="G43" s="5"/>
      <c r="H43" s="5"/>
      <c r="I43" s="5"/>
      <c r="J43" s="5"/>
      <c r="K43" s="5"/>
    </row>
    <row r="44" spans="2:11" ht="15.75" thickBot="1" x14ac:dyDescent="0.3">
      <c r="B44" s="1"/>
      <c r="C44" s="76"/>
      <c r="D44" s="5"/>
      <c r="E44" s="5"/>
      <c r="F44" s="5"/>
      <c r="G44" s="5"/>
      <c r="H44" s="5"/>
      <c r="I44" s="5"/>
      <c r="J44" s="5"/>
      <c r="K44" s="5"/>
    </row>
    <row r="45" spans="2:11" ht="15" customHeight="1" thickBot="1" x14ac:dyDescent="0.3">
      <c r="B45" s="119" t="s">
        <v>49</v>
      </c>
      <c r="C45" s="120"/>
      <c r="D45" s="120"/>
      <c r="E45" s="121"/>
      <c r="G45" s="5"/>
      <c r="H45" s="5"/>
      <c r="I45" s="5"/>
      <c r="J45" s="5"/>
      <c r="K45" s="5"/>
    </row>
    <row r="46" spans="2:11" ht="24.75" thickBot="1" x14ac:dyDescent="0.3">
      <c r="B46" s="47" t="s">
        <v>50</v>
      </c>
      <c r="C46" s="40" t="s">
        <v>51</v>
      </c>
      <c r="D46" s="40" t="s">
        <v>52</v>
      </c>
      <c r="E46" s="40" t="s">
        <v>53</v>
      </c>
      <c r="F46" s="5"/>
      <c r="G46" s="5"/>
      <c r="H46" s="5"/>
      <c r="I46" s="5"/>
      <c r="J46" s="5"/>
    </row>
    <row r="47" spans="2:11" ht="72.75" thickBot="1" x14ac:dyDescent="0.3">
      <c r="B47" s="49">
        <v>42401</v>
      </c>
      <c r="C47" s="40">
        <v>0.01</v>
      </c>
      <c r="D47" s="68" t="s">
        <v>199</v>
      </c>
      <c r="E47" s="40"/>
      <c r="F47" s="5"/>
      <c r="G47" s="5"/>
      <c r="H47" s="5"/>
      <c r="I47" s="5"/>
      <c r="J47" s="5"/>
    </row>
    <row r="48" spans="2:11" ht="15.75" thickBot="1" x14ac:dyDescent="0.3">
      <c r="B48" s="3"/>
      <c r="C48" s="95"/>
      <c r="D48" s="5"/>
      <c r="E48" s="5"/>
      <c r="F48" s="5"/>
      <c r="G48" s="5"/>
      <c r="H48" s="5"/>
      <c r="I48" s="5"/>
      <c r="J48" s="5"/>
      <c r="K48" s="5"/>
    </row>
    <row r="49" spans="2:11" x14ac:dyDescent="0.25">
      <c r="B49" s="129" t="s">
        <v>55</v>
      </c>
      <c r="C49" s="96"/>
      <c r="D49" s="5"/>
      <c r="E49" s="5"/>
      <c r="F49" s="5"/>
      <c r="G49" s="5"/>
      <c r="H49" s="5"/>
      <c r="I49" s="5"/>
      <c r="J49" s="5"/>
      <c r="K49" s="5"/>
    </row>
    <row r="50" spans="2:11" x14ac:dyDescent="0.25">
      <c r="B50" s="915"/>
      <c r="C50" s="916"/>
      <c r="D50" s="916"/>
      <c r="E50" s="917"/>
      <c r="F50" s="5"/>
      <c r="G50" s="5"/>
      <c r="H50" s="5"/>
      <c r="I50" s="5"/>
      <c r="J50" s="5"/>
      <c r="K50" s="5"/>
    </row>
    <row r="51" spans="2:11" x14ac:dyDescent="0.25">
      <c r="B51" s="918"/>
      <c r="C51" s="919"/>
      <c r="D51" s="919"/>
      <c r="E51" s="920"/>
      <c r="F51" s="5"/>
      <c r="G51" s="5"/>
      <c r="H51" s="5"/>
      <c r="I51" s="5"/>
      <c r="J51" s="5"/>
      <c r="K51" s="5"/>
    </row>
    <row r="52" spans="2:11" ht="15.75" thickBot="1" x14ac:dyDescent="0.3">
      <c r="B52" s="5"/>
      <c r="D52" s="5"/>
      <c r="E52" s="5"/>
      <c r="F52" s="5"/>
      <c r="G52" s="5"/>
      <c r="H52" s="5"/>
      <c r="I52" s="5"/>
      <c r="J52" s="5"/>
      <c r="K52" s="5"/>
    </row>
    <row r="53" spans="2:11" ht="24.75" thickBot="1" x14ac:dyDescent="0.3">
      <c r="B53" s="51" t="s">
        <v>56</v>
      </c>
      <c r="C53" s="97"/>
      <c r="D53" s="5"/>
      <c r="E53" s="5"/>
      <c r="F53" s="5"/>
      <c r="G53" s="5"/>
      <c r="H53" s="5"/>
      <c r="I53" s="5"/>
      <c r="J53" s="5"/>
      <c r="K53" s="5"/>
    </row>
    <row r="54" spans="2:11" ht="15.75" thickBot="1" x14ac:dyDescent="0.3">
      <c r="B54" s="1"/>
      <c r="C54" s="76"/>
      <c r="D54" s="5"/>
      <c r="E54" s="5"/>
      <c r="F54" s="5"/>
      <c r="G54" s="5"/>
      <c r="H54" s="5"/>
      <c r="I54" s="5"/>
      <c r="J54" s="5"/>
      <c r="K54" s="5"/>
    </row>
    <row r="55" spans="2:11" ht="60.75" thickBot="1" x14ac:dyDescent="0.3">
      <c r="B55" s="52" t="s">
        <v>57</v>
      </c>
      <c r="C55" s="98"/>
      <c r="D55" s="43" t="s">
        <v>184</v>
      </c>
      <c r="E55" s="5"/>
      <c r="F55" s="5"/>
      <c r="G55" s="5"/>
      <c r="H55" s="5"/>
      <c r="I55" s="5"/>
      <c r="J55" s="5"/>
      <c r="K55" s="5"/>
    </row>
    <row r="56" spans="2:11" x14ac:dyDescent="0.25">
      <c r="B56" s="885" t="s">
        <v>59</v>
      </c>
      <c r="C56" s="94"/>
      <c r="D56" s="53" t="s">
        <v>60</v>
      </c>
      <c r="E56" s="5"/>
      <c r="F56" s="5"/>
      <c r="G56" s="5"/>
      <c r="H56" s="5"/>
      <c r="I56" s="5"/>
      <c r="J56" s="5"/>
      <c r="K56" s="5"/>
    </row>
    <row r="57" spans="2:11" ht="60" x14ac:dyDescent="0.25">
      <c r="B57" s="886"/>
      <c r="C57" s="94"/>
      <c r="D57" s="46" t="s">
        <v>185</v>
      </c>
      <c r="E57" s="5"/>
      <c r="F57" s="5"/>
      <c r="G57" s="5"/>
      <c r="H57" s="5"/>
      <c r="I57" s="5"/>
      <c r="J57" s="5"/>
      <c r="K57" s="5"/>
    </row>
    <row r="58" spans="2:11" x14ac:dyDescent="0.25">
      <c r="B58" s="886"/>
      <c r="C58" s="94"/>
      <c r="D58" s="53" t="s">
        <v>134</v>
      </c>
      <c r="E58" s="5"/>
      <c r="F58" s="5"/>
      <c r="G58" s="5"/>
      <c r="H58" s="5"/>
      <c r="I58" s="5"/>
      <c r="J58" s="5"/>
      <c r="K58" s="5"/>
    </row>
    <row r="59" spans="2:11" ht="24" x14ac:dyDescent="0.25">
      <c r="B59" s="886"/>
      <c r="C59" s="94"/>
      <c r="D59" s="46" t="s">
        <v>136</v>
      </c>
      <c r="E59" s="5"/>
      <c r="F59" s="5"/>
      <c r="G59" s="5"/>
      <c r="H59" s="5"/>
      <c r="I59" s="5"/>
      <c r="J59" s="5"/>
      <c r="K59" s="5"/>
    </row>
    <row r="60" spans="2:11" x14ac:dyDescent="0.25">
      <c r="B60" s="886"/>
      <c r="C60" s="94"/>
      <c r="D60" s="46" t="s">
        <v>165</v>
      </c>
      <c r="E60" s="5"/>
      <c r="F60" s="5"/>
      <c r="G60" s="5"/>
      <c r="H60" s="5"/>
      <c r="I60" s="5"/>
      <c r="J60" s="5"/>
      <c r="K60" s="5"/>
    </row>
    <row r="61" spans="2:11" ht="36" x14ac:dyDescent="0.25">
      <c r="B61" s="886"/>
      <c r="C61" s="94"/>
      <c r="D61" s="46" t="s">
        <v>140</v>
      </c>
      <c r="E61" s="5"/>
      <c r="F61" s="5"/>
      <c r="G61" s="5"/>
      <c r="H61" s="5"/>
      <c r="I61" s="5"/>
      <c r="J61" s="5"/>
      <c r="K61" s="5"/>
    </row>
    <row r="62" spans="2:11" x14ac:dyDescent="0.25">
      <c r="B62" s="886"/>
      <c r="C62" s="94"/>
      <c r="D62" s="53" t="s">
        <v>141</v>
      </c>
      <c r="E62" s="5"/>
      <c r="F62" s="5"/>
      <c r="G62" s="5"/>
      <c r="H62" s="5"/>
      <c r="I62" s="5"/>
      <c r="J62" s="5"/>
      <c r="K62" s="5"/>
    </row>
    <row r="63" spans="2:11" ht="24.75" thickBot="1" x14ac:dyDescent="0.3">
      <c r="B63" s="887"/>
      <c r="C63" s="2"/>
      <c r="D63" s="40" t="s">
        <v>142</v>
      </c>
      <c r="E63" s="5"/>
      <c r="F63" s="5"/>
      <c r="G63" s="5"/>
      <c r="H63" s="5"/>
      <c r="I63" s="5"/>
      <c r="J63" s="5"/>
      <c r="K63" s="5"/>
    </row>
    <row r="64" spans="2:11" ht="24.75" thickBot="1" x14ac:dyDescent="0.3">
      <c r="B64" s="47" t="s">
        <v>72</v>
      </c>
      <c r="C64" s="2"/>
      <c r="D64" s="40"/>
      <c r="E64" s="5"/>
      <c r="F64" s="5"/>
      <c r="G64" s="5"/>
      <c r="H64" s="5"/>
      <c r="I64" s="5"/>
      <c r="J64" s="5"/>
      <c r="K64" s="5"/>
    </row>
    <row r="65" spans="2:11" ht="108" x14ac:dyDescent="0.25">
      <c r="B65" s="885" t="s">
        <v>73</v>
      </c>
      <c r="C65" s="94"/>
      <c r="D65" s="46" t="s">
        <v>186</v>
      </c>
      <c r="E65" s="5"/>
      <c r="F65" s="5"/>
      <c r="G65" s="5"/>
      <c r="H65" s="5"/>
      <c r="I65" s="5"/>
      <c r="J65" s="5"/>
      <c r="K65" s="5"/>
    </row>
    <row r="66" spans="2:11" ht="240" x14ac:dyDescent="0.25">
      <c r="B66" s="886"/>
      <c r="C66" s="94"/>
      <c r="D66" s="46" t="s">
        <v>187</v>
      </c>
      <c r="E66" s="5"/>
      <c r="F66" s="5"/>
      <c r="G66" s="5"/>
      <c r="H66" s="5"/>
      <c r="I66" s="5"/>
      <c r="J66" s="5"/>
      <c r="K66" s="5"/>
    </row>
    <row r="67" spans="2:11" ht="48.75" thickBot="1" x14ac:dyDescent="0.3">
      <c r="B67" s="887"/>
      <c r="C67" s="2"/>
      <c r="D67" s="40" t="s">
        <v>188</v>
      </c>
      <c r="E67" s="5"/>
      <c r="F67" s="5"/>
      <c r="G67" s="5"/>
      <c r="H67" s="5"/>
      <c r="I67" s="5"/>
      <c r="J67" s="5"/>
      <c r="K67" s="5"/>
    </row>
    <row r="68" spans="2:11" x14ac:dyDescent="0.25">
      <c r="B68" s="885" t="s">
        <v>90</v>
      </c>
      <c r="C68" s="94"/>
      <c r="D68" s="46"/>
      <c r="E68" s="5"/>
      <c r="F68" s="5"/>
      <c r="G68" s="5"/>
      <c r="H68" s="5"/>
      <c r="I68" s="5"/>
      <c r="J68" s="5"/>
      <c r="K68" s="5"/>
    </row>
    <row r="69" spans="2:11" x14ac:dyDescent="0.25">
      <c r="B69" s="886"/>
      <c r="C69" s="94"/>
      <c r="D69" s="16"/>
      <c r="E69" s="5"/>
      <c r="F69" s="5"/>
      <c r="G69" s="5"/>
      <c r="H69" s="5"/>
      <c r="I69" s="5"/>
      <c r="J69" s="5"/>
      <c r="K69" s="5"/>
    </row>
    <row r="70" spans="2:11" x14ac:dyDescent="0.25">
      <c r="B70" s="886"/>
      <c r="C70" s="94"/>
      <c r="D70" s="46" t="s">
        <v>91</v>
      </c>
      <c r="E70" s="5"/>
      <c r="F70" s="5"/>
      <c r="G70" s="5"/>
      <c r="H70" s="5"/>
      <c r="I70" s="5"/>
      <c r="J70" s="5"/>
      <c r="K70" s="5"/>
    </row>
    <row r="71" spans="2:11" ht="37.5" x14ac:dyDescent="0.25">
      <c r="B71" s="886"/>
      <c r="C71" s="94"/>
      <c r="D71" s="46" t="s">
        <v>189</v>
      </c>
      <c r="E71" s="5"/>
      <c r="F71" s="5"/>
      <c r="G71" s="5"/>
      <c r="H71" s="5"/>
      <c r="I71" s="5"/>
      <c r="J71" s="5"/>
      <c r="K71" s="5"/>
    </row>
    <row r="72" spans="2:11" ht="37.5" x14ac:dyDescent="0.25">
      <c r="B72" s="886"/>
      <c r="C72" s="94"/>
      <c r="D72" s="46" t="s">
        <v>190</v>
      </c>
      <c r="E72" s="5"/>
      <c r="F72" s="5"/>
      <c r="G72" s="5"/>
      <c r="H72" s="5"/>
      <c r="I72" s="5"/>
      <c r="J72" s="5"/>
      <c r="K72" s="5"/>
    </row>
    <row r="73" spans="2:11" ht="37.5" x14ac:dyDescent="0.25">
      <c r="B73" s="886"/>
      <c r="C73" s="94"/>
      <c r="D73" s="46" t="s">
        <v>191</v>
      </c>
      <c r="E73" s="5"/>
      <c r="F73" s="5"/>
      <c r="G73" s="5"/>
      <c r="H73" s="5"/>
      <c r="I73" s="5"/>
      <c r="J73" s="5"/>
      <c r="K73" s="5"/>
    </row>
    <row r="74" spans="2:11" ht="48.75" thickBot="1" x14ac:dyDescent="0.3">
      <c r="B74" s="887"/>
      <c r="C74" s="2"/>
      <c r="D74" s="40" t="s">
        <v>192</v>
      </c>
      <c r="E74" s="5"/>
      <c r="F74" s="5"/>
      <c r="G74" s="5"/>
      <c r="H74" s="5"/>
      <c r="I74" s="5"/>
      <c r="J74" s="5"/>
      <c r="K74" s="5"/>
    </row>
    <row r="75" spans="2:11" x14ac:dyDescent="0.25">
      <c r="B75" s="5"/>
      <c r="D75" s="5"/>
      <c r="E75" s="5"/>
      <c r="F75" s="5"/>
      <c r="G75" s="5"/>
      <c r="H75" s="5"/>
      <c r="I75" s="5"/>
      <c r="J75" s="5"/>
      <c r="K75" s="5"/>
    </row>
  </sheetData>
  <mergeCells count="21">
    <mergeCell ref="B10:D10"/>
    <mergeCell ref="F10:S10"/>
    <mergeCell ref="F11:S11"/>
    <mergeCell ref="E12:R12"/>
    <mergeCell ref="E13:R13"/>
    <mergeCell ref="B56:B63"/>
    <mergeCell ref="B65:B67"/>
    <mergeCell ref="B68:B74"/>
    <mergeCell ref="B15:B23"/>
    <mergeCell ref="D15:J15"/>
    <mergeCell ref="D19:J19"/>
    <mergeCell ref="D24:J24"/>
    <mergeCell ref="D25:J25"/>
    <mergeCell ref="B28:B34"/>
    <mergeCell ref="B37:B43"/>
    <mergeCell ref="B50:E51"/>
    <mergeCell ref="A1:P1"/>
    <mergeCell ref="A2:P2"/>
    <mergeCell ref="A3:P3"/>
    <mergeCell ref="A4:D4"/>
    <mergeCell ref="A5:P5"/>
  </mergeCells>
  <conditionalFormatting sqref="F10">
    <cfRule type="notContainsBlanks" dxfId="111" priority="5">
      <formula>LEN(TRIM(F10))&gt;0</formula>
    </cfRule>
  </conditionalFormatting>
  <conditionalFormatting sqref="F11:S11">
    <cfRule type="expression" dxfId="110" priority="3">
      <formula>E11="NO SE REPORTA"</formula>
    </cfRule>
    <cfRule type="expression" dxfId="109" priority="4">
      <formula>E10="NO APLICA"</formula>
    </cfRule>
  </conditionalFormatting>
  <conditionalFormatting sqref="E12:R12">
    <cfRule type="expression" dxfId="108"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21:H22 E16:E18">
      <formula1>0</formula1>
    </dataValidation>
    <dataValidation allowBlank="1" showInputMessage="1" showErrorMessage="1" sqref="I21:I22"/>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2" r:id="rId1"/>
  </hyperlinks>
  <pageMargins left="0.25" right="0.25" top="0.75" bottom="0.75" header="0.3" footer="0.3"/>
  <pageSetup paperSize="178" orientation="landscape" horizontalDpi="1200" verticalDpi="12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U78"/>
  <sheetViews>
    <sheetView showGridLines="0" topLeftCell="A7" zoomScale="98" zoomScaleNormal="98" workbookViewId="0">
      <selection activeCell="G16" sqref="G16"/>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200</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INFORMACION",+H22))</f>
        <v>0.80414746543778803</v>
      </c>
      <c r="E8" s="212"/>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1974</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75" thickBot="1" x14ac:dyDescent="0.3">
      <c r="B15" s="885" t="s">
        <v>2</v>
      </c>
      <c r="C15" s="89"/>
      <c r="D15" s="876" t="s">
        <v>3</v>
      </c>
      <c r="E15" s="877"/>
      <c r="F15" s="877"/>
      <c r="G15" s="877"/>
      <c r="H15" s="877"/>
      <c r="I15" s="877"/>
      <c r="J15" s="878"/>
      <c r="K15" s="5"/>
    </row>
    <row r="16" spans="1:21" ht="48.75" thickBot="1" x14ac:dyDescent="0.3">
      <c r="B16" s="886"/>
      <c r="C16" s="94"/>
      <c r="D16" s="43" t="s">
        <v>1681</v>
      </c>
      <c r="E16" s="206">
        <v>345</v>
      </c>
      <c r="F16" s="5"/>
      <c r="G16" s="5"/>
      <c r="H16" s="5"/>
      <c r="I16" s="5"/>
      <c r="J16" s="21"/>
      <c r="K16" s="5"/>
    </row>
    <row r="17" spans="2:11" ht="48.75" thickBot="1" x14ac:dyDescent="0.3">
      <c r="B17" s="886"/>
      <c r="C17" s="94"/>
      <c r="D17" s="40" t="s">
        <v>214</v>
      </c>
      <c r="E17" s="206">
        <v>345</v>
      </c>
      <c r="F17" s="5"/>
      <c r="G17" s="5"/>
      <c r="H17" s="5"/>
      <c r="I17" s="5"/>
      <c r="J17" s="21"/>
      <c r="K17" s="5"/>
    </row>
    <row r="18" spans="2:11" ht="15.75" thickBot="1" x14ac:dyDescent="0.3">
      <c r="B18" s="886"/>
      <c r="C18" s="92"/>
      <c r="D18" s="891"/>
      <c r="E18" s="892"/>
      <c r="F18" s="892"/>
      <c r="G18" s="892"/>
      <c r="H18" s="892"/>
      <c r="I18" s="892"/>
      <c r="J18" s="893"/>
      <c r="K18" s="5"/>
    </row>
    <row r="19" spans="2:11" ht="15.75" thickBot="1" x14ac:dyDescent="0.3">
      <c r="B19" s="886"/>
      <c r="C19" s="98" t="s">
        <v>19</v>
      </c>
      <c r="D19" s="43" t="s">
        <v>150</v>
      </c>
      <c r="E19" s="90" t="s">
        <v>20</v>
      </c>
      <c r="F19" s="90" t="s">
        <v>21</v>
      </c>
      <c r="G19" s="90" t="s">
        <v>22</v>
      </c>
      <c r="H19" s="90" t="s">
        <v>23</v>
      </c>
      <c r="I19" s="220" t="s">
        <v>55</v>
      </c>
      <c r="J19" s="111"/>
      <c r="K19" s="5"/>
    </row>
    <row r="20" spans="2:11" ht="36.75" thickBot="1" x14ac:dyDescent="0.3">
      <c r="B20" s="886"/>
      <c r="C20" s="2" t="s">
        <v>152</v>
      </c>
      <c r="D20" s="40" t="s">
        <v>215</v>
      </c>
      <c r="E20" s="206">
        <v>345</v>
      </c>
      <c r="F20" s="206">
        <v>400</v>
      </c>
      <c r="G20" s="206">
        <v>428</v>
      </c>
      <c r="H20" s="206">
        <v>434</v>
      </c>
      <c r="I20" s="30"/>
      <c r="J20" s="112"/>
      <c r="K20" s="5"/>
    </row>
    <row r="21" spans="2:11" ht="36.75" thickBot="1" x14ac:dyDescent="0.3">
      <c r="B21" s="886"/>
      <c r="C21" s="2" t="s">
        <v>154</v>
      </c>
      <c r="D21" s="40" t="s">
        <v>216</v>
      </c>
      <c r="E21" s="206">
        <v>205</v>
      </c>
      <c r="F21" s="206">
        <v>80</v>
      </c>
      <c r="G21" s="206">
        <v>380</v>
      </c>
      <c r="H21" s="206">
        <v>349</v>
      </c>
      <c r="I21" s="30"/>
      <c r="J21" s="112"/>
      <c r="K21" s="5"/>
    </row>
    <row r="22" spans="2:11" ht="36.75" thickBot="1" x14ac:dyDescent="0.3">
      <c r="B22" s="887"/>
      <c r="C22" s="2" t="s">
        <v>156</v>
      </c>
      <c r="D22" s="40" t="s">
        <v>217</v>
      </c>
      <c r="E22" s="185">
        <f>IFERROR(E21/E20,"N.A.")</f>
        <v>0.59420289855072461</v>
      </c>
      <c r="F22" s="185">
        <f>IFERROR(F21/F20,"N.A.")</f>
        <v>0.2</v>
      </c>
      <c r="G22" s="185">
        <f>IFERROR(G21/G20,"N.A.")</f>
        <v>0.88785046728971961</v>
      </c>
      <c r="H22" s="185">
        <f>IFERROR(H21/H20,"N.A.")</f>
        <v>0.80414746543778803</v>
      </c>
      <c r="I22" s="363"/>
      <c r="J22" s="113"/>
      <c r="K22" s="5"/>
    </row>
    <row r="23" spans="2:11" ht="24" customHeight="1" thickBot="1" x14ac:dyDescent="0.3">
      <c r="B23" s="47" t="s">
        <v>34</v>
      </c>
      <c r="C23" s="93"/>
      <c r="D23" s="888" t="s">
        <v>218</v>
      </c>
      <c r="E23" s="889"/>
      <c r="F23" s="889"/>
      <c r="G23" s="889"/>
      <c r="H23" s="889"/>
      <c r="I23" s="889"/>
      <c r="J23" s="890"/>
      <c r="K23" s="5"/>
    </row>
    <row r="24" spans="2:11" ht="24.75" thickBot="1" x14ac:dyDescent="0.3">
      <c r="B24" s="47" t="s">
        <v>36</v>
      </c>
      <c r="C24" s="93"/>
      <c r="D24" s="888" t="s">
        <v>159</v>
      </c>
      <c r="E24" s="889"/>
      <c r="F24" s="889"/>
      <c r="G24" s="889"/>
      <c r="H24" s="889"/>
      <c r="I24" s="889"/>
      <c r="J24" s="890"/>
      <c r="K24" s="5"/>
    </row>
    <row r="25" spans="2:11" ht="15.75" thickBot="1" x14ac:dyDescent="0.3">
      <c r="B25" s="37"/>
      <c r="C25" s="88"/>
      <c r="D25" s="5"/>
      <c r="E25" s="5"/>
      <c r="F25" s="5"/>
      <c r="G25" s="5"/>
      <c r="H25" s="5"/>
      <c r="I25" s="5"/>
      <c r="J25" s="240"/>
      <c r="K25" s="5"/>
    </row>
    <row r="26" spans="2:11" ht="15" customHeight="1" thickBot="1" x14ac:dyDescent="0.3">
      <c r="B26" s="119" t="s">
        <v>38</v>
      </c>
      <c r="C26" s="123"/>
      <c r="D26" s="123"/>
      <c r="E26" s="123"/>
      <c r="F26" s="123"/>
      <c r="G26" s="123"/>
      <c r="H26" s="123"/>
      <c r="I26" s="123"/>
      <c r="J26" s="124"/>
      <c r="K26" s="5"/>
    </row>
    <row r="27" spans="2:11" ht="15.75" thickBot="1" x14ac:dyDescent="0.3">
      <c r="B27" s="885">
        <v>1</v>
      </c>
      <c r="C27" s="89"/>
      <c r="D27" s="241" t="s">
        <v>39</v>
      </c>
      <c r="E27" s="525" t="s">
        <v>1962</v>
      </c>
      <c r="F27" s="526"/>
      <c r="I27" s="59"/>
      <c r="J27" s="242"/>
      <c r="K27" s="5"/>
    </row>
    <row r="28" spans="2:11" ht="15.75" thickBot="1" x14ac:dyDescent="0.3">
      <c r="B28" s="886"/>
      <c r="C28" s="92"/>
      <c r="D28" s="243" t="s">
        <v>40</v>
      </c>
      <c r="E28" s="525" t="s">
        <v>1968</v>
      </c>
      <c r="F28" s="526"/>
      <c r="I28" s="59"/>
      <c r="J28" s="21"/>
      <c r="K28" s="5"/>
    </row>
    <row r="29" spans="2:11" ht="15.75" thickBot="1" x14ac:dyDescent="0.3">
      <c r="B29" s="886"/>
      <c r="C29" s="92"/>
      <c r="D29" s="243" t="s">
        <v>41</v>
      </c>
      <c r="E29" s="525" t="s">
        <v>1969</v>
      </c>
      <c r="F29" s="526"/>
      <c r="I29" s="59"/>
      <c r="J29" s="21"/>
      <c r="K29" s="5"/>
    </row>
    <row r="30" spans="2:11" ht="15.75" thickBot="1" x14ac:dyDescent="0.3">
      <c r="B30" s="886"/>
      <c r="C30" s="92"/>
      <c r="D30" s="243" t="s">
        <v>42</v>
      </c>
      <c r="E30" s="525" t="s">
        <v>1970</v>
      </c>
      <c r="F30" s="526"/>
      <c r="I30" s="59"/>
      <c r="J30" s="21"/>
      <c r="K30" s="5"/>
    </row>
    <row r="31" spans="2:11" ht="15.75" thickBot="1" x14ac:dyDescent="0.3">
      <c r="B31" s="886"/>
      <c r="C31" s="92"/>
      <c r="D31" s="243" t="s">
        <v>43</v>
      </c>
      <c r="E31" s="525" t="s">
        <v>1971</v>
      </c>
      <c r="F31" s="526"/>
      <c r="I31" s="59"/>
      <c r="J31" s="21"/>
      <c r="K31" s="5"/>
    </row>
    <row r="32" spans="2:11" ht="15.75" thickBot="1" x14ac:dyDescent="0.3">
      <c r="B32" s="886"/>
      <c r="C32" s="92"/>
      <c r="D32" s="243" t="s">
        <v>44</v>
      </c>
      <c r="E32" s="525">
        <v>4380200</v>
      </c>
      <c r="F32" s="526"/>
      <c r="I32" s="59"/>
      <c r="J32" s="21"/>
      <c r="K32" s="5"/>
    </row>
    <row r="33" spans="2:11" ht="15.75" thickBot="1" x14ac:dyDescent="0.3">
      <c r="B33" s="887"/>
      <c r="C33" s="93"/>
      <c r="D33" s="243" t="s">
        <v>45</v>
      </c>
      <c r="E33" s="525" t="s">
        <v>1966</v>
      </c>
      <c r="F33" s="526"/>
      <c r="I33" s="244"/>
      <c r="J33" s="23"/>
      <c r="K33" s="5"/>
    </row>
    <row r="34" spans="2:11" ht="15" customHeight="1" thickBot="1" x14ac:dyDescent="0.3">
      <c r="B34" s="119" t="s">
        <v>46</v>
      </c>
      <c r="C34" s="120"/>
      <c r="D34" s="120"/>
      <c r="E34" s="120"/>
      <c r="F34" s="120"/>
      <c r="G34" s="120"/>
      <c r="H34" s="120"/>
      <c r="I34" s="123"/>
      <c r="J34" s="124"/>
      <c r="K34" s="5"/>
    </row>
    <row r="35" spans="2:11" ht="14.45" customHeight="1" thickBot="1" x14ac:dyDescent="0.3">
      <c r="B35" s="885">
        <v>1</v>
      </c>
      <c r="C35" s="89"/>
      <c r="D35" s="245" t="s">
        <v>39</v>
      </c>
      <c r="E35" s="219" t="s">
        <v>47</v>
      </c>
      <c r="F35" s="220"/>
      <c r="I35" s="59"/>
      <c r="J35" s="242"/>
      <c r="K35" s="5"/>
    </row>
    <row r="36" spans="2:11" ht="15.75" thickBot="1" x14ac:dyDescent="0.3">
      <c r="B36" s="886"/>
      <c r="C36" s="92"/>
      <c r="D36" s="126" t="s">
        <v>40</v>
      </c>
      <c r="E36" s="219" t="s">
        <v>160</v>
      </c>
      <c r="F36" s="219"/>
      <c r="I36" s="59"/>
      <c r="J36" s="21"/>
      <c r="K36" s="5"/>
    </row>
    <row r="37" spans="2:11" ht="15.75" thickBot="1" x14ac:dyDescent="0.3">
      <c r="B37" s="886"/>
      <c r="C37" s="92"/>
      <c r="D37" s="126" t="s">
        <v>41</v>
      </c>
      <c r="E37" s="923"/>
      <c r="F37" s="924"/>
      <c r="I37" s="59"/>
      <c r="J37" s="21"/>
      <c r="K37" s="5"/>
    </row>
    <row r="38" spans="2:11" ht="15.75" thickBot="1" x14ac:dyDescent="0.3">
      <c r="B38" s="886"/>
      <c r="C38" s="92"/>
      <c r="D38" s="126" t="s">
        <v>42</v>
      </c>
      <c r="E38" s="923"/>
      <c r="F38" s="924"/>
      <c r="I38" s="59"/>
      <c r="J38" s="21"/>
      <c r="K38" s="5"/>
    </row>
    <row r="39" spans="2:11" ht="15.75" thickBot="1" x14ac:dyDescent="0.3">
      <c r="B39" s="886"/>
      <c r="C39" s="92"/>
      <c r="D39" s="126" t="s">
        <v>43</v>
      </c>
      <c r="E39" s="923"/>
      <c r="F39" s="924"/>
      <c r="I39" s="59"/>
      <c r="J39" s="21"/>
      <c r="K39" s="5"/>
    </row>
    <row r="40" spans="2:11" ht="15.75" thickBot="1" x14ac:dyDescent="0.3">
      <c r="B40" s="886"/>
      <c r="C40" s="92"/>
      <c r="D40" s="126" t="s">
        <v>44</v>
      </c>
      <c r="E40" s="923"/>
      <c r="F40" s="924"/>
      <c r="I40" s="59"/>
      <c r="J40" s="21"/>
      <c r="K40" s="5"/>
    </row>
    <row r="41" spans="2:11" ht="15.75" thickBot="1" x14ac:dyDescent="0.3">
      <c r="B41" s="887"/>
      <c r="C41" s="93"/>
      <c r="D41" s="126" t="s">
        <v>45</v>
      </c>
      <c r="E41" s="923"/>
      <c r="F41" s="924"/>
      <c r="I41" s="244"/>
      <c r="J41" s="23"/>
      <c r="K41" s="5"/>
    </row>
    <row r="42" spans="2:11" ht="15.75" thickBot="1" x14ac:dyDescent="0.3">
      <c r="B42" s="246"/>
      <c r="C42" s="247"/>
      <c r="D42" s="248"/>
      <c r="E42" s="248"/>
      <c r="F42" s="248"/>
      <c r="G42" s="123"/>
      <c r="H42" s="123"/>
      <c r="I42" s="123"/>
      <c r="J42" s="124"/>
      <c r="K42" s="5"/>
    </row>
    <row r="43" spans="2:11" ht="15.75" thickBot="1" x14ac:dyDescent="0.3">
      <c r="B43" s="894" t="s">
        <v>49</v>
      </c>
      <c r="C43" s="895"/>
      <c r="D43" s="895"/>
      <c r="E43" s="895"/>
      <c r="F43" s="895"/>
      <c r="G43" s="895"/>
      <c r="H43" s="895"/>
      <c r="I43" s="896"/>
      <c r="J43" s="124"/>
      <c r="K43" s="5"/>
    </row>
    <row r="44" spans="2:11" ht="24" customHeight="1" thickBot="1" x14ac:dyDescent="0.3">
      <c r="B44" s="888" t="s">
        <v>50</v>
      </c>
      <c r="C44" s="889"/>
      <c r="D44" s="890"/>
      <c r="E44" s="40" t="s">
        <v>51</v>
      </c>
      <c r="F44" s="888" t="s">
        <v>52</v>
      </c>
      <c r="G44" s="890"/>
      <c r="H44" s="888" t="s">
        <v>53</v>
      </c>
      <c r="I44" s="890"/>
      <c r="J44" s="114"/>
      <c r="K44" s="5"/>
    </row>
    <row r="45" spans="2:11" ht="108" customHeight="1" thickBot="1" x14ac:dyDescent="0.3">
      <c r="B45" s="927">
        <v>42401</v>
      </c>
      <c r="C45" s="928"/>
      <c r="D45" s="929"/>
      <c r="E45" s="40">
        <v>0.01</v>
      </c>
      <c r="F45" s="921" t="s">
        <v>219</v>
      </c>
      <c r="G45" s="922"/>
      <c r="H45" s="888"/>
      <c r="I45" s="890"/>
      <c r="J45" s="116"/>
      <c r="K45" s="5"/>
    </row>
    <row r="46" spans="2:11" x14ac:dyDescent="0.25">
      <c r="B46" s="249"/>
      <c r="C46" s="250"/>
      <c r="D46" s="249"/>
      <c r="E46" s="249"/>
      <c r="F46" s="249"/>
      <c r="G46" s="249"/>
      <c r="H46" s="249"/>
      <c r="I46" s="249"/>
      <c r="J46" s="5"/>
      <c r="K46" s="5"/>
    </row>
    <row r="47" spans="2:11" ht="15.75" thickBot="1" x14ac:dyDescent="0.3">
      <c r="B47" s="1"/>
      <c r="C47" s="76"/>
      <c r="D47" s="5"/>
      <c r="E47" s="5"/>
      <c r="F47" s="5"/>
      <c r="G47" s="5"/>
      <c r="H47" s="5"/>
      <c r="I47" s="5"/>
      <c r="J47" s="5"/>
      <c r="K47" s="5"/>
    </row>
    <row r="48" spans="2:11" ht="15.75" thickBot="1" x14ac:dyDescent="0.3">
      <c r="B48" s="4" t="s">
        <v>55</v>
      </c>
      <c r="C48" s="96"/>
      <c r="D48" s="5"/>
      <c r="E48" s="5"/>
      <c r="F48" s="5"/>
      <c r="G48" s="5"/>
      <c r="H48" s="5"/>
      <c r="I48" s="5"/>
      <c r="J48" s="5"/>
      <c r="K48" s="5"/>
    </row>
    <row r="49" spans="2:11" x14ac:dyDescent="0.25">
      <c r="B49" s="925"/>
      <c r="C49" s="926"/>
      <c r="D49" s="926"/>
      <c r="E49" s="926"/>
      <c r="F49" s="926"/>
      <c r="G49" s="926"/>
      <c r="H49" s="926"/>
      <c r="I49" s="926"/>
      <c r="J49" s="926"/>
      <c r="K49" s="5"/>
    </row>
    <row r="50" spans="2:11" x14ac:dyDescent="0.25">
      <c r="B50" s="925"/>
      <c r="C50" s="926"/>
      <c r="D50" s="926"/>
      <c r="E50" s="926"/>
      <c r="F50" s="926"/>
      <c r="G50" s="926"/>
      <c r="H50" s="926"/>
      <c r="I50" s="926"/>
      <c r="J50" s="926"/>
      <c r="K50" s="5"/>
    </row>
    <row r="51" spans="2:11" x14ac:dyDescent="0.25">
      <c r="B51" s="1"/>
      <c r="C51" s="76"/>
      <c r="D51" s="5"/>
      <c r="E51" s="5"/>
      <c r="F51" s="5"/>
      <c r="G51" s="5"/>
      <c r="H51" s="5"/>
      <c r="I51" s="5"/>
      <c r="J51" s="5"/>
      <c r="K51" s="5"/>
    </row>
    <row r="52" spans="2:11" ht="15.75" thickBot="1" x14ac:dyDescent="0.3">
      <c r="B52" s="5"/>
      <c r="D52" s="5"/>
      <c r="E52" s="5"/>
      <c r="F52" s="5"/>
      <c r="G52" s="5"/>
      <c r="H52" s="5"/>
      <c r="I52" s="5"/>
      <c r="J52" s="5"/>
      <c r="K52" s="5"/>
    </row>
    <row r="53" spans="2:11" ht="24.75" thickBot="1" x14ac:dyDescent="0.3">
      <c r="B53" s="51" t="s">
        <v>56</v>
      </c>
      <c r="C53" s="97"/>
      <c r="D53" s="5"/>
      <c r="E53" s="5"/>
      <c r="F53" s="5"/>
      <c r="G53" s="5"/>
      <c r="H53" s="5"/>
      <c r="I53" s="5"/>
      <c r="J53" s="5"/>
      <c r="K53" s="5"/>
    </row>
    <row r="54" spans="2:11" ht="15.75" thickBot="1" x14ac:dyDescent="0.3">
      <c r="B54" s="1"/>
      <c r="C54" s="76"/>
      <c r="D54" s="5"/>
      <c r="E54" s="5"/>
      <c r="F54" s="5"/>
      <c r="G54" s="5"/>
      <c r="H54" s="5"/>
      <c r="I54" s="5"/>
      <c r="J54" s="5"/>
      <c r="K54" s="5"/>
    </row>
    <row r="55" spans="2:11" ht="72.75" thickBot="1" x14ac:dyDescent="0.3">
      <c r="B55" s="52" t="s">
        <v>57</v>
      </c>
      <c r="C55" s="98"/>
      <c r="D55" s="43" t="s">
        <v>201</v>
      </c>
      <c r="E55" s="5"/>
      <c r="F55" s="5"/>
      <c r="G55" s="5"/>
      <c r="H55" s="5"/>
      <c r="I55" s="5"/>
      <c r="J55" s="5"/>
      <c r="K55" s="5"/>
    </row>
    <row r="56" spans="2:11" x14ac:dyDescent="0.25">
      <c r="B56" s="885" t="s">
        <v>59</v>
      </c>
      <c r="C56" s="94"/>
      <c r="D56" s="53" t="s">
        <v>60</v>
      </c>
      <c r="E56" s="5"/>
      <c r="F56" s="5"/>
      <c r="G56" s="5"/>
      <c r="H56" s="5"/>
      <c r="I56" s="5"/>
      <c r="J56" s="5"/>
      <c r="K56" s="5"/>
    </row>
    <row r="57" spans="2:11" ht="60" x14ac:dyDescent="0.25">
      <c r="B57" s="886"/>
      <c r="C57" s="94"/>
      <c r="D57" s="46" t="s">
        <v>202</v>
      </c>
      <c r="E57" s="5"/>
      <c r="F57" s="5"/>
      <c r="G57" s="5"/>
      <c r="H57" s="5"/>
      <c r="I57" s="5"/>
      <c r="J57" s="5"/>
      <c r="K57" s="5"/>
    </row>
    <row r="58" spans="2:11" x14ac:dyDescent="0.25">
      <c r="B58" s="886"/>
      <c r="C58" s="94"/>
      <c r="D58" s="53" t="s">
        <v>134</v>
      </c>
      <c r="E58" s="5"/>
      <c r="F58" s="5"/>
      <c r="G58" s="5"/>
      <c r="H58" s="5"/>
      <c r="I58" s="5"/>
      <c r="J58" s="5"/>
      <c r="K58" s="5"/>
    </row>
    <row r="59" spans="2:11" x14ac:dyDescent="0.25">
      <c r="B59" s="886"/>
      <c r="C59" s="94"/>
      <c r="D59" s="46" t="s">
        <v>64</v>
      </c>
      <c r="E59" s="5"/>
      <c r="F59" s="5"/>
      <c r="G59" s="5"/>
      <c r="H59" s="5"/>
      <c r="I59" s="5"/>
      <c r="J59" s="5"/>
      <c r="K59" s="5"/>
    </row>
    <row r="60" spans="2:11" x14ac:dyDescent="0.25">
      <c r="B60" s="886"/>
      <c r="C60" s="94"/>
      <c r="D60" s="46" t="s">
        <v>165</v>
      </c>
      <c r="E60" s="5"/>
      <c r="F60" s="5"/>
      <c r="G60" s="5"/>
      <c r="H60" s="5"/>
      <c r="I60" s="5"/>
      <c r="J60" s="5"/>
      <c r="K60" s="5"/>
    </row>
    <row r="61" spans="2:11" x14ac:dyDescent="0.25">
      <c r="B61" s="886"/>
      <c r="C61" s="94"/>
      <c r="D61" s="46" t="s">
        <v>203</v>
      </c>
      <c r="E61" s="5"/>
      <c r="F61" s="5"/>
      <c r="G61" s="5"/>
      <c r="H61" s="5"/>
      <c r="I61" s="5"/>
      <c r="J61" s="5"/>
      <c r="K61" s="5"/>
    </row>
    <row r="62" spans="2:11" x14ac:dyDescent="0.25">
      <c r="B62" s="886"/>
      <c r="C62" s="94"/>
      <c r="D62" s="46" t="s">
        <v>204</v>
      </c>
      <c r="E62" s="5"/>
      <c r="F62" s="5"/>
      <c r="G62" s="5"/>
      <c r="H62" s="5"/>
      <c r="I62" s="5"/>
      <c r="J62" s="5"/>
      <c r="K62" s="5"/>
    </row>
    <row r="63" spans="2:11" ht="24" x14ac:dyDescent="0.25">
      <c r="B63" s="886"/>
      <c r="C63" s="94"/>
      <c r="D63" s="46" t="s">
        <v>205</v>
      </c>
      <c r="E63" s="5"/>
      <c r="F63" s="5"/>
      <c r="G63" s="5"/>
      <c r="H63" s="5"/>
      <c r="I63" s="5"/>
      <c r="J63" s="5"/>
      <c r="K63" s="5"/>
    </row>
    <row r="64" spans="2:11" x14ac:dyDescent="0.25">
      <c r="B64" s="886"/>
      <c r="C64" s="94"/>
      <c r="D64" s="53" t="s">
        <v>141</v>
      </c>
      <c r="E64" s="5"/>
      <c r="F64" s="5"/>
      <c r="G64" s="5"/>
      <c r="H64" s="5"/>
      <c r="I64" s="5"/>
      <c r="J64" s="5"/>
      <c r="K64" s="5"/>
    </row>
    <row r="65" spans="2:11" ht="15.75" thickBot="1" x14ac:dyDescent="0.3">
      <c r="B65" s="887"/>
      <c r="C65" s="2"/>
      <c r="D65" s="68"/>
      <c r="E65" s="5"/>
      <c r="F65" s="5"/>
      <c r="G65" s="5"/>
      <c r="H65" s="5"/>
      <c r="I65" s="5"/>
      <c r="J65" s="5"/>
      <c r="K65" s="5"/>
    </row>
    <row r="66" spans="2:11" ht="24.75" thickBot="1" x14ac:dyDescent="0.3">
      <c r="B66" s="47" t="s">
        <v>72</v>
      </c>
      <c r="C66" s="2"/>
      <c r="D66" s="40"/>
      <c r="E66" s="5"/>
      <c r="F66" s="5"/>
      <c r="G66" s="5"/>
      <c r="H66" s="5"/>
      <c r="I66" s="5"/>
      <c r="J66" s="5"/>
      <c r="K66" s="5"/>
    </row>
    <row r="67" spans="2:11" ht="156" x14ac:dyDescent="0.25">
      <c r="B67" s="885" t="s">
        <v>73</v>
      </c>
      <c r="C67" s="94"/>
      <c r="D67" s="46" t="s">
        <v>206</v>
      </c>
      <c r="E67" s="5"/>
      <c r="F67" s="5"/>
      <c r="G67" s="5"/>
      <c r="H67" s="5"/>
      <c r="I67" s="5"/>
      <c r="J67" s="5"/>
      <c r="K67" s="5"/>
    </row>
    <row r="68" spans="2:11" ht="132" x14ac:dyDescent="0.25">
      <c r="B68" s="886"/>
      <c r="C68" s="94"/>
      <c r="D68" s="46" t="s">
        <v>207</v>
      </c>
      <c r="E68" s="5"/>
      <c r="F68" s="5"/>
      <c r="G68" s="5"/>
      <c r="H68" s="5"/>
      <c r="I68" s="5"/>
      <c r="J68" s="5"/>
      <c r="K68" s="5"/>
    </row>
    <row r="69" spans="2:11" ht="216" x14ac:dyDescent="0.25">
      <c r="B69" s="886"/>
      <c r="C69" s="94"/>
      <c r="D69" s="46" t="s">
        <v>208</v>
      </c>
      <c r="E69" s="5"/>
      <c r="F69" s="5"/>
      <c r="G69" s="5"/>
      <c r="H69" s="5"/>
      <c r="I69" s="5"/>
      <c r="J69" s="5"/>
      <c r="K69" s="5"/>
    </row>
    <row r="70" spans="2:11" ht="72" x14ac:dyDescent="0.25">
      <c r="B70" s="886"/>
      <c r="C70" s="94"/>
      <c r="D70" s="46" t="s">
        <v>209</v>
      </c>
      <c r="E70" s="5"/>
      <c r="F70" s="5"/>
      <c r="G70" s="5"/>
      <c r="H70" s="5"/>
      <c r="I70" s="5"/>
      <c r="J70" s="5"/>
      <c r="K70" s="5"/>
    </row>
    <row r="71" spans="2:11" ht="15.75" thickBot="1" x14ac:dyDescent="0.3">
      <c r="B71" s="887"/>
      <c r="C71" s="2"/>
      <c r="D71" s="40"/>
      <c r="E71" s="5"/>
      <c r="F71" s="5"/>
      <c r="G71" s="5"/>
      <c r="H71" s="5"/>
      <c r="I71" s="5"/>
      <c r="J71" s="5"/>
      <c r="K71" s="5"/>
    </row>
    <row r="72" spans="2:11" x14ac:dyDescent="0.25">
      <c r="B72" s="885" t="s">
        <v>90</v>
      </c>
      <c r="C72" s="94"/>
      <c r="D72" s="46"/>
      <c r="E72" s="5"/>
      <c r="F72" s="5"/>
      <c r="G72" s="5"/>
      <c r="H72" s="5"/>
      <c r="I72" s="5"/>
      <c r="J72" s="5"/>
      <c r="K72" s="5"/>
    </row>
    <row r="73" spans="2:11" x14ac:dyDescent="0.25">
      <c r="B73" s="886"/>
      <c r="C73" s="94"/>
      <c r="D73" s="16"/>
      <c r="E73" s="5"/>
      <c r="F73" s="5"/>
      <c r="G73" s="5"/>
      <c r="H73" s="5"/>
      <c r="I73" s="5"/>
      <c r="J73" s="5"/>
      <c r="K73" s="5"/>
    </row>
    <row r="74" spans="2:11" x14ac:dyDescent="0.25">
      <c r="B74" s="886"/>
      <c r="C74" s="94"/>
      <c r="D74" s="46" t="s">
        <v>91</v>
      </c>
      <c r="E74" s="5"/>
      <c r="F74" s="5"/>
      <c r="G74" s="5"/>
      <c r="H74" s="5"/>
      <c r="I74" s="5"/>
      <c r="J74" s="5"/>
      <c r="K74" s="5"/>
    </row>
    <row r="75" spans="2:11" ht="37.5" x14ac:dyDescent="0.25">
      <c r="B75" s="886"/>
      <c r="C75" s="94"/>
      <c r="D75" s="46" t="s">
        <v>210</v>
      </c>
      <c r="E75" s="5"/>
      <c r="F75" s="5"/>
      <c r="G75" s="5"/>
      <c r="H75" s="5"/>
      <c r="I75" s="5"/>
      <c r="J75" s="5"/>
      <c r="K75" s="5"/>
    </row>
    <row r="76" spans="2:11" ht="37.5" x14ac:dyDescent="0.25">
      <c r="B76" s="886"/>
      <c r="C76" s="94"/>
      <c r="D76" s="46" t="s">
        <v>211</v>
      </c>
      <c r="E76" s="5"/>
      <c r="F76" s="5"/>
      <c r="G76" s="5"/>
      <c r="H76" s="5"/>
      <c r="I76" s="5"/>
      <c r="J76" s="5"/>
      <c r="K76" s="5"/>
    </row>
    <row r="77" spans="2:11" ht="37.5" x14ac:dyDescent="0.25">
      <c r="B77" s="886"/>
      <c r="C77" s="94"/>
      <c r="D77" s="46" t="s">
        <v>212</v>
      </c>
      <c r="E77" s="5"/>
      <c r="F77" s="5"/>
      <c r="G77" s="5"/>
      <c r="H77" s="5"/>
      <c r="I77" s="5"/>
      <c r="J77" s="5"/>
      <c r="K77" s="5"/>
    </row>
    <row r="78" spans="2:11" ht="48.75" thickBot="1" x14ac:dyDescent="0.3">
      <c r="B78" s="887"/>
      <c r="C78" s="2"/>
      <c r="D78" s="40" t="s">
        <v>213</v>
      </c>
      <c r="E78" s="5"/>
      <c r="F78" s="5"/>
      <c r="G78" s="5"/>
      <c r="H78" s="5"/>
      <c r="I78" s="5"/>
      <c r="J78" s="5"/>
      <c r="K78" s="5"/>
    </row>
  </sheetData>
  <sheetProtection insertColumns="0" insertRows="0"/>
  <mergeCells count="33">
    <mergeCell ref="B10:D10"/>
    <mergeCell ref="F10:S10"/>
    <mergeCell ref="F11:S11"/>
    <mergeCell ref="E12:R12"/>
    <mergeCell ref="E13:R13"/>
    <mergeCell ref="B67:B71"/>
    <mergeCell ref="B72:B78"/>
    <mergeCell ref="B15:B22"/>
    <mergeCell ref="D15:J15"/>
    <mergeCell ref="D18:J18"/>
    <mergeCell ref="D23:J23"/>
    <mergeCell ref="D24:J24"/>
    <mergeCell ref="E38:F38"/>
    <mergeCell ref="E39:F39"/>
    <mergeCell ref="E40:F40"/>
    <mergeCell ref="B35:B41"/>
    <mergeCell ref="E37:F37"/>
    <mergeCell ref="B27:B33"/>
    <mergeCell ref="B56:B65"/>
    <mergeCell ref="B49:J50"/>
    <mergeCell ref="B45:D45"/>
    <mergeCell ref="F45:G45"/>
    <mergeCell ref="H45:I45"/>
    <mergeCell ref="E41:F41"/>
    <mergeCell ref="B43:I43"/>
    <mergeCell ref="B44:D44"/>
    <mergeCell ref="F44:G44"/>
    <mergeCell ref="H44:I44"/>
    <mergeCell ref="A1:P1"/>
    <mergeCell ref="A2:P2"/>
    <mergeCell ref="A3:P3"/>
    <mergeCell ref="A4:D4"/>
    <mergeCell ref="A5:P5"/>
  </mergeCells>
  <conditionalFormatting sqref="E12:R12">
    <cfRule type="expression" dxfId="107" priority="1">
      <formula>E11="SI SE REPORTA"</formula>
    </cfRule>
  </conditionalFormatting>
  <conditionalFormatting sqref="F10">
    <cfRule type="notContainsBlanks" dxfId="106" priority="4">
      <formula>LEN(TRIM(F10))&gt;0</formula>
    </cfRule>
  </conditionalFormatting>
  <conditionalFormatting sqref="F11:S11">
    <cfRule type="expression" dxfId="105" priority="2">
      <formula>E11="NO SE REPORTA"</formula>
    </cfRule>
    <cfRule type="expression" dxfId="104"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6:E17 E20:H21">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U127"/>
  <sheetViews>
    <sheetView showGridLines="0" zoomScale="98" zoomScaleNormal="98" workbookViewId="0">
      <selection activeCell="M34" sqref="M34"/>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8" max="8" width="11.85546875" customWidth="1"/>
    <col min="10" max="10" width="14"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220</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INFORMACION",+H27))</f>
        <v>1</v>
      </c>
      <c r="E8" s="212"/>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1975</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 customHeight="1" thickTop="1" x14ac:dyDescent="0.25">
      <c r="B15" s="930" t="s">
        <v>2</v>
      </c>
      <c r="C15" s="89"/>
      <c r="D15" s="876" t="s">
        <v>3</v>
      </c>
      <c r="E15" s="877"/>
      <c r="F15" s="877"/>
      <c r="G15" s="877"/>
      <c r="H15" s="877"/>
      <c r="I15" s="877"/>
      <c r="J15" s="877"/>
      <c r="K15" s="878"/>
    </row>
    <row r="16" spans="1:21" ht="15.75" thickBot="1" x14ac:dyDescent="0.3">
      <c r="B16" s="904"/>
      <c r="C16" s="92"/>
      <c r="D16" s="879" t="s">
        <v>252</v>
      </c>
      <c r="E16" s="880"/>
      <c r="F16" s="880"/>
      <c r="G16" s="880"/>
      <c r="H16" s="880"/>
      <c r="I16" s="880"/>
      <c r="J16" s="880"/>
      <c r="K16" s="881"/>
    </row>
    <row r="17" spans="2:11" ht="15.75" thickBot="1" x14ac:dyDescent="0.3">
      <c r="B17" s="904"/>
      <c r="C17" s="98" t="s">
        <v>19</v>
      </c>
      <c r="D17" s="38" t="s">
        <v>253</v>
      </c>
      <c r="E17" s="38" t="s">
        <v>20</v>
      </c>
      <c r="F17" s="38" t="s">
        <v>21</v>
      </c>
      <c r="G17" s="38" t="s">
        <v>22</v>
      </c>
      <c r="H17" s="38" t="s">
        <v>23</v>
      </c>
      <c r="I17" s="220"/>
      <c r="K17" s="21"/>
    </row>
    <row r="18" spans="2:11" ht="15.75" thickBot="1" x14ac:dyDescent="0.3">
      <c r="B18" s="904"/>
      <c r="C18" s="2" t="s">
        <v>152</v>
      </c>
      <c r="D18" s="39" t="s">
        <v>255</v>
      </c>
      <c r="E18" s="206">
        <v>4</v>
      </c>
      <c r="F18" s="206">
        <v>4</v>
      </c>
      <c r="G18" s="206">
        <v>4</v>
      </c>
      <c r="H18" s="206">
        <v>4</v>
      </c>
      <c r="I18" s="255"/>
      <c r="K18" s="21"/>
    </row>
    <row r="19" spans="2:11" ht="15.75" thickBot="1" x14ac:dyDescent="0.3">
      <c r="B19" s="904"/>
      <c r="C19" s="2" t="s">
        <v>154</v>
      </c>
      <c r="D19" s="39" t="s">
        <v>256</v>
      </c>
      <c r="E19" s="206">
        <v>4</v>
      </c>
      <c r="F19" s="206">
        <v>4</v>
      </c>
      <c r="G19" s="206">
        <v>4</v>
      </c>
      <c r="H19" s="206">
        <v>4</v>
      </c>
      <c r="I19" s="255"/>
      <c r="K19" s="21"/>
    </row>
    <row r="20" spans="2:11" ht="15.75" thickBot="1" x14ac:dyDescent="0.3">
      <c r="B20" s="904"/>
      <c r="C20" s="2" t="s">
        <v>156</v>
      </c>
      <c r="D20" s="39" t="s">
        <v>257</v>
      </c>
      <c r="E20" s="206"/>
      <c r="F20" s="206"/>
      <c r="G20" s="206"/>
      <c r="H20" s="206"/>
      <c r="I20" s="255"/>
      <c r="K20" s="21"/>
    </row>
    <row r="21" spans="2:11" ht="15.75" thickBot="1" x14ac:dyDescent="0.3">
      <c r="B21" s="904"/>
      <c r="C21" s="2" t="s">
        <v>258</v>
      </c>
      <c r="D21" s="39" t="s">
        <v>259</v>
      </c>
      <c r="E21" s="206"/>
      <c r="F21" s="206"/>
      <c r="G21" s="206"/>
      <c r="H21" s="206"/>
      <c r="I21" s="255"/>
      <c r="K21" s="21"/>
    </row>
    <row r="22" spans="2:11" ht="15.75" thickBot="1" x14ac:dyDescent="0.3">
      <c r="B22" s="904"/>
      <c r="C22" s="2" t="s">
        <v>260</v>
      </c>
      <c r="D22" s="39" t="s">
        <v>261</v>
      </c>
      <c r="E22" s="206"/>
      <c r="F22" s="206"/>
      <c r="G22" s="206"/>
      <c r="H22" s="206"/>
      <c r="I22" s="255"/>
      <c r="K22" s="21"/>
    </row>
    <row r="23" spans="2:11" ht="15.75" thickBot="1" x14ac:dyDescent="0.3">
      <c r="B23" s="904"/>
      <c r="C23" s="2" t="s">
        <v>262</v>
      </c>
      <c r="D23" s="39" t="s">
        <v>263</v>
      </c>
      <c r="E23" s="206"/>
      <c r="F23" s="206"/>
      <c r="G23" s="206"/>
      <c r="H23" s="206"/>
      <c r="I23" s="255"/>
      <c r="K23" s="21"/>
    </row>
    <row r="24" spans="2:11" ht="15.75" thickBot="1" x14ac:dyDescent="0.3">
      <c r="B24" s="904"/>
      <c r="C24" s="2" t="s">
        <v>264</v>
      </c>
      <c r="D24" s="39" t="s">
        <v>265</v>
      </c>
      <c r="E24" s="185">
        <f>IFERROR(E19/E18,"N.A.")</f>
        <v>1</v>
      </c>
      <c r="F24" s="185">
        <f>IFERROR(F19/F18,"N.A.")</f>
        <v>1</v>
      </c>
      <c r="G24" s="185">
        <f>IFERROR(G19/G18,"N.A.")</f>
        <v>1</v>
      </c>
      <c r="H24" s="185">
        <f>IFERROR(H19/H18,"N.A.")</f>
        <v>1</v>
      </c>
      <c r="I24" s="237"/>
      <c r="K24" s="21"/>
    </row>
    <row r="25" spans="2:11" ht="15.75" thickBot="1" x14ac:dyDescent="0.3">
      <c r="B25" s="904"/>
      <c r="C25" s="2" t="s">
        <v>266</v>
      </c>
      <c r="D25" s="39" t="s">
        <v>267</v>
      </c>
      <c r="E25" s="185" t="str">
        <f>IFERROR(E21/E20,"N.A.")</f>
        <v>N.A.</v>
      </c>
      <c r="F25" s="185" t="str">
        <f>IFERROR(F21/F20,"N.A.")</f>
        <v>N.A.</v>
      </c>
      <c r="G25" s="185" t="str">
        <f>IFERROR(G21/G20,"N.A.")</f>
        <v>N.A.</v>
      </c>
      <c r="H25" s="185" t="str">
        <f>IFERROR(H21/H20,"N.A.")</f>
        <v>N.A.</v>
      </c>
      <c r="I25" s="237"/>
      <c r="K25" s="21"/>
    </row>
    <row r="26" spans="2:11" ht="15.75" thickBot="1" x14ac:dyDescent="0.3">
      <c r="B26" s="904"/>
      <c r="C26" s="2" t="s">
        <v>268</v>
      </c>
      <c r="D26" s="39" t="s">
        <v>269</v>
      </c>
      <c r="E26" s="185" t="str">
        <f>IFERROR(E23/E22,"N.A.")</f>
        <v>N.A.</v>
      </c>
      <c r="F26" s="185" t="str">
        <f>IFERROR(F23/F22,"N.A.")</f>
        <v>N.A.</v>
      </c>
      <c r="G26" s="185" t="str">
        <f>IFERROR(G23/G22,"N.A.")</f>
        <v>N.A.</v>
      </c>
      <c r="H26" s="185" t="str">
        <f>IFERROR(H23/H22,"N.A.")</f>
        <v>N.A.</v>
      </c>
      <c r="I26" s="237"/>
      <c r="K26" s="21"/>
    </row>
    <row r="27" spans="2:11" ht="15.75" thickBot="1" x14ac:dyDescent="0.3">
      <c r="B27" s="252"/>
      <c r="C27" s="101"/>
      <c r="D27" s="253" t="s">
        <v>1208</v>
      </c>
      <c r="E27" s="185">
        <f>IFERROR(AVERAGE(E24:E26),"N.A.")</f>
        <v>1</v>
      </c>
      <c r="F27" s="185">
        <f>IFERROR(AVERAGE(F24:F26),"N.A.")</f>
        <v>1</v>
      </c>
      <c r="G27" s="185">
        <f>IFERROR(AVERAGE(G24:G26),"N.A.")</f>
        <v>1</v>
      </c>
      <c r="H27" s="185">
        <f>IFERROR(AVERAGE(H24:H26),"N.A.")</f>
        <v>1</v>
      </c>
      <c r="I27" s="237"/>
      <c r="K27" s="21"/>
    </row>
    <row r="28" spans="2:11" x14ac:dyDescent="0.25">
      <c r="B28" s="218"/>
      <c r="C28" s="92"/>
      <c r="D28" s="867"/>
      <c r="E28" s="868"/>
      <c r="F28" s="868"/>
      <c r="G28" s="868"/>
      <c r="H28" s="868"/>
      <c r="I28" s="868"/>
      <c r="J28" s="868"/>
      <c r="K28" s="869"/>
    </row>
    <row r="29" spans="2:11" x14ac:dyDescent="0.25">
      <c r="B29" s="218"/>
      <c r="C29" s="92"/>
      <c r="D29" s="879" t="s">
        <v>246</v>
      </c>
      <c r="E29" s="880"/>
      <c r="F29" s="880"/>
      <c r="G29" s="880"/>
      <c r="H29" s="880"/>
      <c r="I29" s="880"/>
      <c r="J29" s="880"/>
      <c r="K29" s="881"/>
    </row>
    <row r="30" spans="2:11" ht="15.75" thickBot="1" x14ac:dyDescent="0.3">
      <c r="B30" s="218"/>
      <c r="C30" s="92"/>
      <c r="D30" s="870" t="s">
        <v>247</v>
      </c>
      <c r="E30" s="871"/>
      <c r="F30" s="871"/>
      <c r="G30" s="871"/>
      <c r="H30" s="871"/>
      <c r="I30" s="871"/>
      <c r="J30" s="871"/>
      <c r="K30" s="872"/>
    </row>
    <row r="31" spans="2:11" ht="15.75" thickBot="1" x14ac:dyDescent="0.3">
      <c r="B31" s="218"/>
      <c r="C31" s="98" t="s">
        <v>19</v>
      </c>
      <c r="D31" s="43" t="s">
        <v>270</v>
      </c>
      <c r="E31" s="43" t="s">
        <v>271</v>
      </c>
      <c r="F31" s="43" t="s">
        <v>272</v>
      </c>
      <c r="G31" s="43" t="s">
        <v>273</v>
      </c>
      <c r="H31" s="43" t="s">
        <v>274</v>
      </c>
      <c r="I31" s="43" t="s">
        <v>275</v>
      </c>
      <c r="J31" s="43" t="s">
        <v>55</v>
      </c>
      <c r="K31" s="114"/>
    </row>
    <row r="32" spans="2:11" s="188" customFormat="1" ht="24.75" thickBot="1" x14ac:dyDescent="0.3">
      <c r="B32" s="217"/>
      <c r="C32" s="8">
        <v>1</v>
      </c>
      <c r="D32" s="29" t="s">
        <v>1976</v>
      </c>
      <c r="E32" s="160" t="s">
        <v>11</v>
      </c>
      <c r="F32" s="207">
        <v>1000000000</v>
      </c>
      <c r="G32" s="207">
        <v>1000000000</v>
      </c>
      <c r="H32" s="207">
        <v>336762764</v>
      </c>
      <c r="I32" s="207">
        <v>168381382</v>
      </c>
      <c r="J32" s="30"/>
      <c r="K32" s="112"/>
    </row>
    <row r="33" spans="2:11" s="188" customFormat="1" ht="15.75" thickBot="1" x14ac:dyDescent="0.3">
      <c r="B33" s="217"/>
      <c r="C33" s="8">
        <v>2</v>
      </c>
      <c r="D33" s="30"/>
      <c r="E33" s="160"/>
      <c r="F33" s="207"/>
      <c r="G33" s="207"/>
      <c r="H33" s="207"/>
      <c r="I33" s="207"/>
      <c r="J33" s="30"/>
      <c r="K33" s="112"/>
    </row>
    <row r="34" spans="2:11" s="188" customFormat="1" ht="15.75" thickBot="1" x14ac:dyDescent="0.3">
      <c r="B34" s="217"/>
      <c r="C34" s="8">
        <v>3</v>
      </c>
      <c r="D34" s="30"/>
      <c r="E34" s="160"/>
      <c r="F34" s="207"/>
      <c r="G34" s="207"/>
      <c r="H34" s="207"/>
      <c r="I34" s="207"/>
      <c r="J34" s="30"/>
      <c r="K34" s="112"/>
    </row>
    <row r="35" spans="2:11" s="188" customFormat="1" ht="15.75" thickBot="1" x14ac:dyDescent="0.3">
      <c r="B35" s="217"/>
      <c r="C35" s="8">
        <v>4</v>
      </c>
      <c r="D35" s="30"/>
      <c r="E35" s="160"/>
      <c r="F35" s="207"/>
      <c r="G35" s="207"/>
      <c r="H35" s="207"/>
      <c r="I35" s="207"/>
      <c r="J35" s="30"/>
      <c r="K35" s="112"/>
    </row>
    <row r="36" spans="2:11" s="188" customFormat="1" ht="15.75" thickBot="1" x14ac:dyDescent="0.3">
      <c r="B36" s="217"/>
      <c r="C36" s="8">
        <v>5</v>
      </c>
      <c r="D36" s="30"/>
      <c r="E36" s="160"/>
      <c r="F36" s="207"/>
      <c r="G36" s="207"/>
      <c r="H36" s="207"/>
      <c r="I36" s="207"/>
      <c r="J36" s="30"/>
      <c r="K36" s="112"/>
    </row>
    <row r="37" spans="2:11" s="188" customFormat="1" ht="15.75" thickBot="1" x14ac:dyDescent="0.3">
      <c r="B37" s="217"/>
      <c r="C37" s="8">
        <v>6</v>
      </c>
      <c r="D37" s="30"/>
      <c r="E37" s="160"/>
      <c r="F37" s="207"/>
      <c r="G37" s="207"/>
      <c r="H37" s="207"/>
      <c r="I37" s="207"/>
      <c r="J37" s="30"/>
      <c r="K37" s="112"/>
    </row>
    <row r="38" spans="2:11" s="188" customFormat="1" ht="15.75" thickBot="1" x14ac:dyDescent="0.3">
      <c r="B38" s="217"/>
      <c r="C38" s="8">
        <v>7</v>
      </c>
      <c r="D38" s="30"/>
      <c r="E38" s="160"/>
      <c r="F38" s="207"/>
      <c r="G38" s="207"/>
      <c r="H38" s="207"/>
      <c r="I38" s="207"/>
      <c r="J38" s="30"/>
      <c r="K38" s="112"/>
    </row>
    <row r="39" spans="2:11" s="188" customFormat="1" ht="15.75" thickBot="1" x14ac:dyDescent="0.3">
      <c r="B39" s="217"/>
      <c r="C39" s="8">
        <v>8</v>
      </c>
      <c r="D39" s="30"/>
      <c r="E39" s="160"/>
      <c r="F39" s="207"/>
      <c r="G39" s="207"/>
      <c r="H39" s="207"/>
      <c r="I39" s="207"/>
      <c r="J39" s="30"/>
      <c r="K39" s="112"/>
    </row>
    <row r="40" spans="2:11" s="188" customFormat="1" ht="15.75" thickBot="1" x14ac:dyDescent="0.3">
      <c r="B40" s="217"/>
      <c r="C40" s="8">
        <v>9</v>
      </c>
      <c r="D40" s="30"/>
      <c r="E40" s="160"/>
      <c r="F40" s="207"/>
      <c r="G40" s="207"/>
      <c r="H40" s="207"/>
      <c r="I40" s="207"/>
      <c r="J40" s="30"/>
      <c r="K40" s="112"/>
    </row>
    <row r="41" spans="2:11" s="188" customFormat="1" ht="15.75" thickBot="1" x14ac:dyDescent="0.3">
      <c r="B41" s="217"/>
      <c r="C41" s="8">
        <v>10</v>
      </c>
      <c r="D41" s="30"/>
      <c r="E41" s="160"/>
      <c r="F41" s="207"/>
      <c r="G41" s="207"/>
      <c r="H41" s="207"/>
      <c r="I41" s="207"/>
      <c r="J41" s="30"/>
      <c r="K41" s="112"/>
    </row>
    <row r="42" spans="2:11" s="188" customFormat="1" ht="15.75" thickBot="1" x14ac:dyDescent="0.3">
      <c r="B42" s="217"/>
      <c r="C42" s="8">
        <v>11</v>
      </c>
      <c r="D42" s="30"/>
      <c r="E42" s="160"/>
      <c r="F42" s="207"/>
      <c r="G42" s="207"/>
      <c r="H42" s="207"/>
      <c r="I42" s="207"/>
      <c r="J42" s="30"/>
      <c r="K42" s="112"/>
    </row>
    <row r="43" spans="2:11" s="188" customFormat="1" ht="15.75" thickBot="1" x14ac:dyDescent="0.3">
      <c r="B43" s="217"/>
      <c r="C43" s="8">
        <v>12</v>
      </c>
      <c r="D43" s="30"/>
      <c r="E43" s="160"/>
      <c r="F43" s="207"/>
      <c r="G43" s="207"/>
      <c r="H43" s="207"/>
      <c r="I43" s="207"/>
      <c r="J43" s="30"/>
      <c r="K43" s="112"/>
    </row>
    <row r="44" spans="2:11" s="188" customFormat="1" ht="15.75" thickBot="1" x14ac:dyDescent="0.3">
      <c r="B44" s="217"/>
      <c r="C44" s="8">
        <v>13</v>
      </c>
      <c r="D44" s="30"/>
      <c r="E44" s="160"/>
      <c r="F44" s="207"/>
      <c r="G44" s="207"/>
      <c r="H44" s="207"/>
      <c r="I44" s="207"/>
      <c r="J44" s="30"/>
      <c r="K44" s="112"/>
    </row>
    <row r="45" spans="2:11" s="188" customFormat="1" ht="15.75" thickBot="1" x14ac:dyDescent="0.3">
      <c r="B45" s="217"/>
      <c r="C45" s="8">
        <v>14</v>
      </c>
      <c r="D45" s="30"/>
      <c r="E45" s="160"/>
      <c r="F45" s="207"/>
      <c r="G45" s="207"/>
      <c r="H45" s="207"/>
      <c r="I45" s="207"/>
      <c r="J45" s="30"/>
      <c r="K45" s="112"/>
    </row>
    <row r="46" spans="2:11" s="188" customFormat="1" ht="15.75" thickBot="1" x14ac:dyDescent="0.3">
      <c r="B46" s="217"/>
      <c r="C46" s="8">
        <v>15</v>
      </c>
      <c r="D46" s="30"/>
      <c r="E46" s="160"/>
      <c r="F46" s="207"/>
      <c r="G46" s="207"/>
      <c r="H46" s="207"/>
      <c r="I46" s="207"/>
      <c r="J46" s="30"/>
      <c r="K46" s="112"/>
    </row>
    <row r="47" spans="2:11" s="188" customFormat="1" ht="15.75" thickBot="1" x14ac:dyDescent="0.3">
      <c r="B47" s="217"/>
      <c r="C47" s="8">
        <v>16</v>
      </c>
      <c r="D47" s="30"/>
      <c r="E47" s="160"/>
      <c r="F47" s="207"/>
      <c r="G47" s="207"/>
      <c r="H47" s="207"/>
      <c r="I47" s="207"/>
      <c r="J47" s="30"/>
      <c r="K47" s="112"/>
    </row>
    <row r="48" spans="2:11" s="188" customFormat="1" ht="15.75" thickBot="1" x14ac:dyDescent="0.3">
      <c r="B48" s="217"/>
      <c r="C48" s="8">
        <v>17</v>
      </c>
      <c r="D48" s="30"/>
      <c r="E48" s="160"/>
      <c r="F48" s="207"/>
      <c r="G48" s="207"/>
      <c r="H48" s="207"/>
      <c r="I48" s="207"/>
      <c r="J48" s="30"/>
      <c r="K48" s="112"/>
    </row>
    <row r="49" spans="2:11" s="188" customFormat="1" ht="15.75" thickBot="1" x14ac:dyDescent="0.3">
      <c r="B49" s="217"/>
      <c r="C49" s="8">
        <v>18</v>
      </c>
      <c r="D49" s="30"/>
      <c r="E49" s="160"/>
      <c r="F49" s="207"/>
      <c r="G49" s="207"/>
      <c r="H49" s="207"/>
      <c r="I49" s="207"/>
      <c r="J49" s="30"/>
      <c r="K49" s="112"/>
    </row>
    <row r="50" spans="2:11" s="188" customFormat="1" ht="15.75" thickBot="1" x14ac:dyDescent="0.3">
      <c r="B50" s="217"/>
      <c r="C50" s="8">
        <v>19</v>
      </c>
      <c r="D50" s="30"/>
      <c r="E50" s="160"/>
      <c r="F50" s="207"/>
      <c r="G50" s="207"/>
      <c r="H50" s="207"/>
      <c r="I50" s="207"/>
      <c r="J50" s="30"/>
      <c r="K50" s="112"/>
    </row>
    <row r="51" spans="2:11" ht="15.75" thickBot="1" x14ac:dyDescent="0.3">
      <c r="B51" s="218"/>
      <c r="C51" s="2"/>
      <c r="D51" s="40" t="s">
        <v>151</v>
      </c>
      <c r="E51" s="40"/>
      <c r="F51" s="136">
        <f>SUM(F32:F50)</f>
        <v>1000000000</v>
      </c>
      <c r="G51" s="136">
        <f>SUM(G32:G50)</f>
        <v>1000000000</v>
      </c>
      <c r="H51" s="136">
        <f>SUM(H32:H50)</f>
        <v>336762764</v>
      </c>
      <c r="I51" s="136">
        <f>SUM(I32:I50)</f>
        <v>168381382</v>
      </c>
      <c r="J51" s="30"/>
      <c r="K51" s="116"/>
    </row>
    <row r="52" spans="2:11" ht="15.75" thickBot="1" x14ac:dyDescent="0.3">
      <c r="B52" s="47"/>
      <c r="C52" s="93"/>
      <c r="D52" s="888" t="s">
        <v>276</v>
      </c>
      <c r="E52" s="889"/>
      <c r="F52" s="889"/>
      <c r="G52" s="889"/>
      <c r="H52" s="889"/>
      <c r="I52" s="889"/>
      <c r="J52" s="889"/>
      <c r="K52" s="890"/>
    </row>
    <row r="53" spans="2:11" ht="36" customHeight="1" thickBot="1" x14ac:dyDescent="0.3">
      <c r="B53" s="72" t="s">
        <v>34</v>
      </c>
      <c r="C53" s="107"/>
      <c r="D53" s="888" t="s">
        <v>277</v>
      </c>
      <c r="E53" s="889"/>
      <c r="F53" s="889"/>
      <c r="G53" s="889"/>
      <c r="H53" s="889"/>
      <c r="I53" s="889"/>
      <c r="J53" s="889"/>
      <c r="K53" s="890"/>
    </row>
    <row r="54" spans="2:11" ht="23.25" thickBot="1" x14ac:dyDescent="0.3">
      <c r="B54" s="72" t="s">
        <v>36</v>
      </c>
      <c r="C54" s="107"/>
      <c r="D54" s="888" t="s">
        <v>278</v>
      </c>
      <c r="E54" s="889"/>
      <c r="F54" s="889"/>
      <c r="G54" s="889"/>
      <c r="H54" s="889"/>
      <c r="I54" s="889"/>
      <c r="J54" s="889"/>
      <c r="K54" s="890"/>
    </row>
    <row r="55" spans="2:11" ht="15.75" thickBot="1" x14ac:dyDescent="0.3">
      <c r="B55" s="1"/>
      <c r="C55" s="76"/>
      <c r="D55" s="5"/>
      <c r="E55" s="5"/>
      <c r="F55" s="5"/>
      <c r="G55" s="5"/>
      <c r="H55" s="5"/>
      <c r="I55" s="5"/>
      <c r="J55" s="5"/>
      <c r="K55" s="5"/>
    </row>
    <row r="56" spans="2:11" ht="24" customHeight="1" thickBot="1" x14ac:dyDescent="0.3">
      <c r="B56" s="894" t="s">
        <v>38</v>
      </c>
      <c r="C56" s="895"/>
      <c r="D56" s="895"/>
      <c r="E56" s="896"/>
      <c r="F56" s="5"/>
      <c r="G56" s="5"/>
      <c r="H56" s="5"/>
      <c r="I56" s="5"/>
      <c r="J56" s="5"/>
      <c r="K56" s="5"/>
    </row>
    <row r="57" spans="2:11" ht="15.75" thickBot="1" x14ac:dyDescent="0.3">
      <c r="B57" s="885">
        <v>1</v>
      </c>
      <c r="C57" s="94"/>
      <c r="D57" s="48" t="s">
        <v>39</v>
      </c>
      <c r="E57" s="30" t="s">
        <v>1962</v>
      </c>
      <c r="F57" s="5"/>
      <c r="G57" s="5"/>
      <c r="H57" s="5"/>
      <c r="I57" s="5"/>
      <c r="J57" s="5"/>
      <c r="K57" s="5"/>
    </row>
    <row r="58" spans="2:11" ht="15.75" thickBot="1" x14ac:dyDescent="0.3">
      <c r="B58" s="886"/>
      <c r="C58" s="94"/>
      <c r="D58" s="40" t="s">
        <v>40</v>
      </c>
      <c r="E58" s="30" t="s">
        <v>1963</v>
      </c>
      <c r="F58" s="5"/>
      <c r="G58" s="5"/>
      <c r="H58" s="5"/>
      <c r="I58" s="5"/>
      <c r="J58" s="5"/>
      <c r="K58" s="5"/>
    </row>
    <row r="59" spans="2:11" ht="15.75" thickBot="1" x14ac:dyDescent="0.3">
      <c r="B59" s="886"/>
      <c r="C59" s="94"/>
      <c r="D59" s="40" t="s">
        <v>41</v>
      </c>
      <c r="E59" s="30" t="s">
        <v>1964</v>
      </c>
      <c r="F59" s="5"/>
      <c r="G59" s="5"/>
      <c r="H59" s="5"/>
      <c r="I59" s="5"/>
      <c r="J59" s="5"/>
      <c r="K59" s="5"/>
    </row>
    <row r="60" spans="2:11" ht="15.75" thickBot="1" x14ac:dyDescent="0.3">
      <c r="B60" s="886"/>
      <c r="C60" s="94"/>
      <c r="D60" s="40" t="s">
        <v>42</v>
      </c>
      <c r="E60" s="30" t="s">
        <v>1958</v>
      </c>
      <c r="F60" s="5"/>
      <c r="G60" s="5"/>
      <c r="H60" s="5"/>
      <c r="I60" s="5"/>
      <c r="J60" s="5"/>
      <c r="K60" s="5"/>
    </row>
    <row r="61" spans="2:11" ht="15.75" thickBot="1" x14ac:dyDescent="0.3">
      <c r="B61" s="886"/>
      <c r="C61" s="94"/>
      <c r="D61" s="40" t="s">
        <v>43</v>
      </c>
      <c r="E61" s="30" t="s">
        <v>1965</v>
      </c>
      <c r="F61" s="5"/>
      <c r="G61" s="5"/>
      <c r="H61" s="5"/>
      <c r="I61" s="5"/>
      <c r="J61" s="5"/>
      <c r="K61" s="5"/>
    </row>
    <row r="62" spans="2:11" ht="15.75" thickBot="1" x14ac:dyDescent="0.3">
      <c r="B62" s="886"/>
      <c r="C62" s="94"/>
      <c r="D62" s="40" t="s">
        <v>44</v>
      </c>
      <c r="E62" s="30">
        <v>4380200</v>
      </c>
      <c r="F62" s="5"/>
      <c r="G62" s="5"/>
      <c r="H62" s="5"/>
      <c r="I62" s="5"/>
      <c r="J62" s="5"/>
      <c r="K62" s="5"/>
    </row>
    <row r="63" spans="2:11" ht="15.75" thickBot="1" x14ac:dyDescent="0.3">
      <c r="B63" s="887"/>
      <c r="C63" s="2"/>
      <c r="D63" s="40" t="s">
        <v>45</v>
      </c>
      <c r="E63" s="30" t="s">
        <v>1966</v>
      </c>
      <c r="F63" s="5"/>
      <c r="G63" s="5"/>
      <c r="H63" s="5"/>
      <c r="I63" s="5"/>
      <c r="J63" s="5"/>
      <c r="K63" s="5"/>
    </row>
    <row r="64" spans="2:11" ht="15.75" thickBot="1" x14ac:dyDescent="0.3">
      <c r="B64" s="1"/>
      <c r="C64" s="76"/>
      <c r="D64" s="5"/>
      <c r="E64" s="5"/>
      <c r="F64" s="5"/>
      <c r="G64" s="5"/>
      <c r="H64" s="5"/>
      <c r="I64" s="5"/>
      <c r="J64" s="5"/>
      <c r="K64" s="5"/>
    </row>
    <row r="65" spans="2:11" ht="15.75" thickBot="1" x14ac:dyDescent="0.3">
      <c r="B65" s="894" t="s">
        <v>46</v>
      </c>
      <c r="C65" s="895"/>
      <c r="D65" s="895"/>
      <c r="E65" s="896"/>
      <c r="F65" s="5"/>
      <c r="G65" s="5"/>
      <c r="H65" s="5"/>
      <c r="I65" s="5"/>
      <c r="J65" s="5"/>
      <c r="K65" s="5"/>
    </row>
    <row r="66" spans="2:11" ht="15.75" thickBot="1" x14ac:dyDescent="0.3">
      <c r="B66" s="885">
        <v>1</v>
      </c>
      <c r="C66" s="94"/>
      <c r="D66" s="48" t="s">
        <v>39</v>
      </c>
      <c r="E66" s="219" t="s">
        <v>47</v>
      </c>
      <c r="F66" s="5"/>
      <c r="G66" s="5"/>
      <c r="H66" s="5"/>
      <c r="I66" s="5"/>
      <c r="J66" s="5"/>
      <c r="K66" s="5"/>
    </row>
    <row r="67" spans="2:11" ht="15.75" thickBot="1" x14ac:dyDescent="0.3">
      <c r="B67" s="886"/>
      <c r="C67" s="94"/>
      <c r="D67" s="40" t="s">
        <v>40</v>
      </c>
      <c r="E67" s="219" t="s">
        <v>48</v>
      </c>
      <c r="F67" s="5"/>
      <c r="G67" s="5"/>
      <c r="H67" s="5"/>
      <c r="I67" s="5"/>
      <c r="J67" s="5"/>
      <c r="K67" s="5"/>
    </row>
    <row r="68" spans="2:11" ht="15.75" thickBot="1" x14ac:dyDescent="0.3">
      <c r="B68" s="886"/>
      <c r="C68" s="94"/>
      <c r="D68" s="40" t="s">
        <v>41</v>
      </c>
      <c r="E68" s="236"/>
      <c r="F68" s="5"/>
      <c r="G68" s="5"/>
      <c r="H68" s="5"/>
      <c r="I68" s="5"/>
      <c r="J68" s="5"/>
      <c r="K68" s="5"/>
    </row>
    <row r="69" spans="2:11" ht="15.75" thickBot="1" x14ac:dyDescent="0.3">
      <c r="B69" s="886"/>
      <c r="C69" s="94"/>
      <c r="D69" s="40" t="s">
        <v>42</v>
      </c>
      <c r="E69" s="236"/>
      <c r="F69" s="5"/>
      <c r="G69" s="5"/>
      <c r="H69" s="5"/>
      <c r="I69" s="5"/>
      <c r="J69" s="5"/>
      <c r="K69" s="5"/>
    </row>
    <row r="70" spans="2:11" ht="15.75" thickBot="1" x14ac:dyDescent="0.3">
      <c r="B70" s="886"/>
      <c r="C70" s="94"/>
      <c r="D70" s="40" t="s">
        <v>43</v>
      </c>
      <c r="E70" s="236"/>
      <c r="F70" s="5"/>
      <c r="G70" s="5"/>
      <c r="H70" s="5"/>
      <c r="I70" s="5"/>
      <c r="J70" s="5"/>
      <c r="K70" s="5"/>
    </row>
    <row r="71" spans="2:11" ht="15.75" thickBot="1" x14ac:dyDescent="0.3">
      <c r="B71" s="886"/>
      <c r="C71" s="94"/>
      <c r="D71" s="40" t="s">
        <v>44</v>
      </c>
      <c r="E71" s="236"/>
      <c r="F71" s="5"/>
      <c r="G71" s="5"/>
      <c r="H71" s="5"/>
      <c r="I71" s="5"/>
      <c r="J71" s="5"/>
      <c r="K71" s="5"/>
    </row>
    <row r="72" spans="2:11" ht="15.75" thickBot="1" x14ac:dyDescent="0.3">
      <c r="B72" s="887"/>
      <c r="C72" s="2"/>
      <c r="D72" s="40" t="s">
        <v>45</v>
      </c>
      <c r="E72" s="236"/>
      <c r="F72" s="5"/>
      <c r="G72" s="5"/>
      <c r="H72" s="5"/>
      <c r="I72" s="5"/>
      <c r="J72" s="5"/>
      <c r="K72" s="5"/>
    </row>
    <row r="73" spans="2:11" ht="15.75" thickBot="1" x14ac:dyDescent="0.3">
      <c r="B73" s="1"/>
      <c r="C73" s="76"/>
      <c r="D73" s="5"/>
      <c r="E73" s="5"/>
      <c r="F73" s="5"/>
      <c r="G73" s="5"/>
      <c r="H73" s="5"/>
      <c r="I73" s="5"/>
      <c r="J73" s="5"/>
      <c r="K73" s="5"/>
    </row>
    <row r="74" spans="2:11" ht="15.75" thickBot="1" x14ac:dyDescent="0.3">
      <c r="B74" s="894" t="s">
        <v>49</v>
      </c>
      <c r="C74" s="895"/>
      <c r="D74" s="895"/>
      <c r="E74" s="895"/>
      <c r="F74" s="896"/>
      <c r="G74" s="5"/>
      <c r="H74" s="5"/>
      <c r="I74" s="5"/>
      <c r="J74" s="5"/>
      <c r="K74" s="5"/>
    </row>
    <row r="75" spans="2:11" ht="24.75" thickBot="1" x14ac:dyDescent="0.3">
      <c r="B75" s="47" t="s">
        <v>50</v>
      </c>
      <c r="C75" s="40" t="s">
        <v>51</v>
      </c>
      <c r="D75" s="40" t="s">
        <v>52</v>
      </c>
      <c r="E75" s="40" t="s">
        <v>53</v>
      </c>
      <c r="F75" s="5"/>
      <c r="G75" s="5"/>
      <c r="H75" s="5"/>
      <c r="I75" s="5"/>
      <c r="J75" s="5"/>
    </row>
    <row r="76" spans="2:11" ht="96.75" thickBot="1" x14ac:dyDescent="0.3">
      <c r="B76" s="49">
        <v>42401</v>
      </c>
      <c r="C76" s="40">
        <v>0.01</v>
      </c>
      <c r="D76" s="68" t="s">
        <v>279</v>
      </c>
      <c r="E76" s="40"/>
      <c r="F76" s="5"/>
      <c r="G76" s="5"/>
      <c r="H76" s="5"/>
      <c r="I76" s="5"/>
      <c r="J76" s="5"/>
    </row>
    <row r="77" spans="2:11" ht="15.75" thickBot="1" x14ac:dyDescent="0.3">
      <c r="B77" s="1"/>
      <c r="C77" s="76"/>
      <c r="D77" s="5"/>
      <c r="E77" s="5"/>
      <c r="F77" s="5"/>
      <c r="G77" s="5"/>
      <c r="H77" s="5"/>
      <c r="I77" s="5"/>
      <c r="J77" s="5"/>
      <c r="K77" s="5"/>
    </row>
    <row r="78" spans="2:11" ht="15.75" thickBot="1" x14ac:dyDescent="0.3">
      <c r="B78" s="4" t="s">
        <v>55</v>
      </c>
      <c r="C78" s="96"/>
      <c r="D78" s="5"/>
      <c r="E78" s="5"/>
      <c r="F78" s="5"/>
      <c r="G78" s="5"/>
      <c r="H78" s="5"/>
      <c r="I78" s="5"/>
      <c r="J78" s="5"/>
      <c r="K78" s="5"/>
    </row>
    <row r="79" spans="2:11" x14ac:dyDescent="0.25">
      <c r="B79" s="925"/>
      <c r="C79" s="926"/>
      <c r="D79" s="926"/>
      <c r="E79" s="926"/>
      <c r="F79" s="926"/>
      <c r="G79" s="926"/>
      <c r="H79" s="926"/>
      <c r="I79" s="926"/>
      <c r="J79" s="926"/>
      <c r="K79" s="5"/>
    </row>
    <row r="80" spans="2:11" ht="15.75" thickBot="1" x14ac:dyDescent="0.3">
      <c r="B80" s="925"/>
      <c r="C80" s="926"/>
      <c r="D80" s="926"/>
      <c r="E80" s="926"/>
      <c r="F80" s="926"/>
      <c r="G80" s="926"/>
      <c r="H80" s="926"/>
      <c r="I80" s="926"/>
      <c r="J80" s="926"/>
      <c r="K80" s="5"/>
    </row>
    <row r="81" spans="2:11" ht="15.75" thickBot="1" x14ac:dyDescent="0.3">
      <c r="B81" s="894" t="s">
        <v>56</v>
      </c>
      <c r="C81" s="895"/>
      <c r="D81" s="896"/>
      <c r="E81" s="5"/>
      <c r="F81" s="5"/>
      <c r="G81" s="5"/>
      <c r="H81" s="5"/>
      <c r="I81" s="5"/>
      <c r="J81" s="5"/>
      <c r="K81" s="5"/>
    </row>
    <row r="82" spans="2:11" ht="120.75" thickBot="1" x14ac:dyDescent="0.3">
      <c r="B82" s="47" t="s">
        <v>57</v>
      </c>
      <c r="C82" s="2"/>
      <c r="D82" s="40" t="s">
        <v>221</v>
      </c>
      <c r="E82" s="5"/>
      <c r="F82" s="5"/>
      <c r="G82" s="5"/>
      <c r="H82" s="5"/>
      <c r="I82" s="5"/>
      <c r="J82" s="5"/>
      <c r="K82" s="5"/>
    </row>
    <row r="83" spans="2:11" x14ac:dyDescent="0.25">
      <c r="B83" s="885" t="s">
        <v>59</v>
      </c>
      <c r="C83" s="94"/>
      <c r="D83" s="53" t="s">
        <v>60</v>
      </c>
      <c r="E83" s="5"/>
      <c r="F83" s="5"/>
      <c r="G83" s="5"/>
      <c r="H83" s="5"/>
      <c r="I83" s="5"/>
      <c r="J83" s="5"/>
      <c r="K83" s="5"/>
    </row>
    <row r="84" spans="2:11" ht="72" x14ac:dyDescent="0.25">
      <c r="B84" s="886"/>
      <c r="C84" s="94"/>
      <c r="D84" s="46" t="s">
        <v>222</v>
      </c>
      <c r="E84" s="5"/>
      <c r="F84" s="5"/>
      <c r="G84" s="5"/>
      <c r="H84" s="5"/>
      <c r="I84" s="5"/>
      <c r="J84" s="5"/>
      <c r="K84" s="5"/>
    </row>
    <row r="85" spans="2:11" ht="48" x14ac:dyDescent="0.25">
      <c r="B85" s="886"/>
      <c r="C85" s="94"/>
      <c r="D85" s="46" t="s">
        <v>223</v>
      </c>
      <c r="E85" s="5"/>
      <c r="F85" s="5"/>
      <c r="G85" s="5"/>
      <c r="H85" s="5"/>
      <c r="I85" s="5"/>
      <c r="J85" s="5"/>
      <c r="K85" s="5"/>
    </row>
    <row r="86" spans="2:11" x14ac:dyDescent="0.25">
      <c r="B86" s="886"/>
      <c r="C86" s="94"/>
      <c r="D86" s="53" t="s">
        <v>224</v>
      </c>
      <c r="E86" s="5"/>
      <c r="F86" s="5"/>
      <c r="G86" s="5"/>
      <c r="H86" s="5"/>
      <c r="I86" s="5"/>
      <c r="J86" s="5"/>
      <c r="K86" s="5"/>
    </row>
    <row r="87" spans="2:11" x14ac:dyDescent="0.25">
      <c r="B87" s="886"/>
      <c r="C87" s="94"/>
      <c r="D87" s="46" t="s">
        <v>64</v>
      </c>
      <c r="E87" s="5"/>
      <c r="F87" s="5"/>
      <c r="G87" s="5"/>
      <c r="H87" s="5"/>
      <c r="I87" s="5"/>
      <c r="J87" s="5"/>
      <c r="K87" s="5"/>
    </row>
    <row r="88" spans="2:11" x14ac:dyDescent="0.25">
      <c r="B88" s="886"/>
      <c r="C88" s="94"/>
      <c r="D88" s="46" t="s">
        <v>165</v>
      </c>
      <c r="E88" s="5"/>
      <c r="F88" s="5"/>
      <c r="G88" s="5"/>
      <c r="H88" s="5"/>
      <c r="I88" s="5"/>
      <c r="J88" s="5"/>
      <c r="K88" s="5"/>
    </row>
    <row r="89" spans="2:11" ht="15.75" thickBot="1" x14ac:dyDescent="0.3">
      <c r="B89" s="887"/>
      <c r="C89" s="2"/>
      <c r="D89" s="40" t="s">
        <v>225</v>
      </c>
      <c r="E89" s="5"/>
      <c r="F89" s="5"/>
      <c r="G89" s="5"/>
      <c r="H89" s="5"/>
      <c r="I89" s="5"/>
      <c r="J89" s="5"/>
      <c r="K89" s="5"/>
    </row>
    <row r="90" spans="2:11" ht="24.75" thickBot="1" x14ac:dyDescent="0.3">
      <c r="B90" s="47" t="s">
        <v>72</v>
      </c>
      <c r="C90" s="2"/>
      <c r="D90" s="40"/>
      <c r="E90" s="5"/>
      <c r="F90" s="5"/>
      <c r="G90" s="5"/>
      <c r="H90" s="5"/>
      <c r="I90" s="5"/>
      <c r="J90" s="5"/>
      <c r="K90" s="5"/>
    </row>
    <row r="91" spans="2:11" ht="156" x14ac:dyDescent="0.25">
      <c r="B91" s="885" t="s">
        <v>73</v>
      </c>
      <c r="C91" s="94"/>
      <c r="D91" s="46" t="s">
        <v>226</v>
      </c>
      <c r="E91" s="5"/>
      <c r="F91" s="5"/>
      <c r="G91" s="5"/>
      <c r="H91" s="5"/>
      <c r="I91" s="5"/>
      <c r="J91" s="5"/>
      <c r="K91" s="5"/>
    </row>
    <row r="92" spans="2:11" ht="132.75" thickBot="1" x14ac:dyDescent="0.3">
      <c r="B92" s="887"/>
      <c r="C92" s="2"/>
      <c r="D92" s="40" t="s">
        <v>227</v>
      </c>
      <c r="E92" s="5"/>
      <c r="F92" s="5"/>
      <c r="G92" s="5"/>
      <c r="H92" s="5"/>
      <c r="I92" s="5"/>
      <c r="J92" s="5"/>
      <c r="K92" s="5"/>
    </row>
    <row r="93" spans="2:11" ht="29.45" customHeight="1" x14ac:dyDescent="0.25">
      <c r="B93" s="885" t="s">
        <v>90</v>
      </c>
      <c r="C93" s="94"/>
      <c r="D93" s="46" t="s">
        <v>91</v>
      </c>
      <c r="E93" s="5"/>
      <c r="F93" s="5"/>
      <c r="G93" s="5"/>
      <c r="H93" s="5"/>
      <c r="I93" s="5"/>
      <c r="J93" s="5"/>
      <c r="K93" s="5"/>
    </row>
    <row r="94" spans="2:11" ht="73.5" x14ac:dyDescent="0.25">
      <c r="B94" s="886"/>
      <c r="C94" s="94"/>
      <c r="D94" s="46" t="s">
        <v>228</v>
      </c>
      <c r="E94" s="5"/>
      <c r="F94" s="5"/>
      <c r="G94" s="5"/>
      <c r="H94" s="5"/>
      <c r="I94" s="5"/>
      <c r="J94" s="5"/>
      <c r="K94" s="5"/>
    </row>
    <row r="95" spans="2:11" ht="37.5" x14ac:dyDescent="0.25">
      <c r="B95" s="886"/>
      <c r="C95" s="94"/>
      <c r="D95" s="46" t="s">
        <v>229</v>
      </c>
      <c r="E95" s="5"/>
      <c r="F95" s="5"/>
      <c r="G95" s="5"/>
      <c r="H95" s="5"/>
      <c r="I95" s="5"/>
      <c r="J95" s="5"/>
      <c r="K95" s="5"/>
    </row>
    <row r="96" spans="2:11" ht="37.5" x14ac:dyDescent="0.25">
      <c r="B96" s="886"/>
      <c r="C96" s="94"/>
      <c r="D96" s="46" t="s">
        <v>230</v>
      </c>
      <c r="E96" s="5"/>
      <c r="F96" s="5"/>
      <c r="G96" s="5"/>
      <c r="H96" s="5"/>
      <c r="I96" s="5"/>
      <c r="J96" s="5"/>
      <c r="K96" s="5"/>
    </row>
    <row r="97" spans="2:11" ht="37.5" x14ac:dyDescent="0.25">
      <c r="B97" s="886"/>
      <c r="C97" s="94"/>
      <c r="D97" s="46" t="s">
        <v>231</v>
      </c>
      <c r="E97" s="5"/>
      <c r="F97" s="5"/>
      <c r="G97" s="5"/>
      <c r="H97" s="5"/>
      <c r="I97" s="5"/>
      <c r="J97" s="5"/>
      <c r="K97" s="5"/>
    </row>
    <row r="98" spans="2:11" x14ac:dyDescent="0.25">
      <c r="B98" s="886"/>
      <c r="C98" s="94"/>
      <c r="D98" s="46" t="s">
        <v>232</v>
      </c>
      <c r="E98" s="5"/>
      <c r="F98" s="5"/>
      <c r="G98" s="5"/>
      <c r="H98" s="5"/>
      <c r="I98" s="5"/>
      <c r="J98" s="5"/>
      <c r="K98" s="5"/>
    </row>
    <row r="99" spans="2:11" x14ac:dyDescent="0.25">
      <c r="B99" s="886"/>
      <c r="C99" s="94"/>
      <c r="D99" s="46" t="s">
        <v>233</v>
      </c>
      <c r="E99" s="5"/>
      <c r="F99" s="5"/>
      <c r="G99" s="5"/>
      <c r="H99" s="5"/>
      <c r="I99" s="5"/>
      <c r="J99" s="5"/>
      <c r="K99" s="5"/>
    </row>
    <row r="100" spans="2:11" x14ac:dyDescent="0.25">
      <c r="B100" s="886"/>
      <c r="C100" s="94"/>
      <c r="D100" s="46" t="s">
        <v>234</v>
      </c>
      <c r="E100" s="5"/>
      <c r="F100" s="5"/>
      <c r="G100" s="5"/>
      <c r="H100" s="5"/>
      <c r="I100" s="5"/>
      <c r="J100" s="5"/>
      <c r="K100" s="5"/>
    </row>
    <row r="101" spans="2:11" x14ac:dyDescent="0.25">
      <c r="B101" s="886"/>
      <c r="C101" s="94"/>
      <c r="D101" s="46" t="s">
        <v>99</v>
      </c>
      <c r="E101" s="5"/>
      <c r="F101" s="5"/>
      <c r="G101" s="5"/>
      <c r="H101" s="5"/>
      <c r="I101" s="5"/>
      <c r="J101" s="5"/>
      <c r="K101" s="5"/>
    </row>
    <row r="102" spans="2:11" ht="84" x14ac:dyDescent="0.25">
      <c r="B102" s="886"/>
      <c r="C102" s="94"/>
      <c r="D102" s="54" t="s">
        <v>235</v>
      </c>
      <c r="E102" s="5"/>
      <c r="F102" s="5"/>
      <c r="G102" s="5"/>
      <c r="H102" s="5"/>
      <c r="I102" s="5"/>
      <c r="J102" s="5"/>
      <c r="K102" s="5"/>
    </row>
    <row r="103" spans="2:11" ht="24" x14ac:dyDescent="0.25">
      <c r="B103" s="886"/>
      <c r="C103" s="94"/>
      <c r="D103" s="53" t="s">
        <v>236</v>
      </c>
      <c r="E103" s="5"/>
      <c r="F103" s="5"/>
      <c r="G103" s="5"/>
      <c r="H103" s="5"/>
      <c r="I103" s="5"/>
      <c r="J103" s="5"/>
      <c r="K103" s="5"/>
    </row>
    <row r="104" spans="2:11" x14ac:dyDescent="0.25">
      <c r="B104" s="886"/>
      <c r="C104" s="94"/>
      <c r="D104" s="16"/>
      <c r="E104" s="5"/>
      <c r="F104" s="5"/>
      <c r="G104" s="5"/>
      <c r="H104" s="5"/>
      <c r="I104" s="5"/>
      <c r="J104" s="5"/>
      <c r="K104" s="5"/>
    </row>
    <row r="105" spans="2:11" x14ac:dyDescent="0.25">
      <c r="B105" s="886"/>
      <c r="C105" s="94"/>
      <c r="D105" s="46" t="s">
        <v>91</v>
      </c>
      <c r="E105" s="5"/>
      <c r="F105" s="5"/>
      <c r="G105" s="5"/>
      <c r="H105" s="5"/>
      <c r="I105" s="5"/>
      <c r="J105" s="5"/>
      <c r="K105" s="5"/>
    </row>
    <row r="106" spans="2:11" ht="37.5" x14ac:dyDescent="0.25">
      <c r="B106" s="886"/>
      <c r="C106" s="94"/>
      <c r="D106" s="46" t="s">
        <v>229</v>
      </c>
      <c r="E106" s="5"/>
      <c r="F106" s="5"/>
      <c r="G106" s="5"/>
      <c r="H106" s="5"/>
      <c r="I106" s="5"/>
      <c r="J106" s="5"/>
      <c r="K106" s="5"/>
    </row>
    <row r="107" spans="2:11" ht="25.5" x14ac:dyDescent="0.25">
      <c r="B107" s="886"/>
      <c r="C107" s="94"/>
      <c r="D107" s="46" t="s">
        <v>237</v>
      </c>
      <c r="E107" s="5"/>
      <c r="F107" s="5"/>
      <c r="G107" s="5"/>
      <c r="H107" s="5"/>
      <c r="I107" s="5"/>
      <c r="J107" s="5"/>
      <c r="K107" s="5"/>
    </row>
    <row r="108" spans="2:11" x14ac:dyDescent="0.25">
      <c r="B108" s="886"/>
      <c r="C108" s="94"/>
      <c r="D108" s="46" t="s">
        <v>238</v>
      </c>
      <c r="E108" s="5"/>
      <c r="F108" s="5"/>
      <c r="G108" s="5"/>
      <c r="H108" s="5"/>
      <c r="I108" s="5"/>
      <c r="J108" s="5"/>
      <c r="K108" s="5"/>
    </row>
    <row r="109" spans="2:11" x14ac:dyDescent="0.25">
      <c r="B109" s="886"/>
      <c r="C109" s="94"/>
      <c r="D109" s="53" t="s">
        <v>239</v>
      </c>
      <c r="E109" s="5"/>
      <c r="F109" s="5"/>
      <c r="G109" s="5"/>
      <c r="H109" s="5"/>
      <c r="I109" s="5"/>
      <c r="J109" s="5"/>
      <c r="K109" s="5"/>
    </row>
    <row r="110" spans="2:11" x14ac:dyDescent="0.25">
      <c r="B110" s="886"/>
      <c r="C110" s="94"/>
      <c r="D110" s="16"/>
      <c r="E110" s="5"/>
      <c r="F110" s="5"/>
      <c r="G110" s="5"/>
      <c r="H110" s="5"/>
      <c r="I110" s="5"/>
      <c r="J110" s="5"/>
      <c r="K110" s="5"/>
    </row>
    <row r="111" spans="2:11" x14ac:dyDescent="0.25">
      <c r="B111" s="886"/>
      <c r="C111" s="94"/>
      <c r="D111" s="46" t="s">
        <v>91</v>
      </c>
      <c r="E111" s="5"/>
      <c r="F111" s="5"/>
      <c r="G111" s="5"/>
      <c r="H111" s="5"/>
      <c r="I111" s="5"/>
      <c r="J111" s="5"/>
      <c r="K111" s="5"/>
    </row>
    <row r="112" spans="2:11" ht="37.5" x14ac:dyDescent="0.25">
      <c r="B112" s="886"/>
      <c r="C112" s="94"/>
      <c r="D112" s="46" t="s">
        <v>230</v>
      </c>
      <c r="E112" s="5"/>
      <c r="F112" s="5"/>
      <c r="G112" s="5"/>
      <c r="H112" s="5"/>
      <c r="I112" s="5"/>
      <c r="J112" s="5"/>
      <c r="K112" s="5"/>
    </row>
    <row r="113" spans="2:11" ht="25.5" x14ac:dyDescent="0.25">
      <c r="B113" s="886"/>
      <c r="C113" s="94"/>
      <c r="D113" s="46" t="s">
        <v>240</v>
      </c>
      <c r="E113" s="5"/>
      <c r="F113" s="5"/>
      <c r="G113" s="5"/>
      <c r="H113" s="5"/>
      <c r="I113" s="5"/>
      <c r="J113" s="5"/>
      <c r="K113" s="5"/>
    </row>
    <row r="114" spans="2:11" x14ac:dyDescent="0.25">
      <c r="B114" s="886"/>
      <c r="C114" s="94"/>
      <c r="D114" s="46" t="s">
        <v>241</v>
      </c>
      <c r="E114" s="5"/>
      <c r="F114" s="5"/>
      <c r="G114" s="5"/>
      <c r="H114" s="5"/>
      <c r="I114" s="5"/>
      <c r="J114" s="5"/>
      <c r="K114" s="5"/>
    </row>
    <row r="115" spans="2:11" x14ac:dyDescent="0.25">
      <c r="B115" s="886"/>
      <c r="C115" s="94"/>
      <c r="D115" s="53" t="s">
        <v>242</v>
      </c>
      <c r="E115" s="5"/>
      <c r="F115" s="5"/>
      <c r="G115" s="5"/>
      <c r="H115" s="5"/>
      <c r="I115" s="5"/>
      <c r="J115" s="5"/>
      <c r="K115" s="5"/>
    </row>
    <row r="116" spans="2:11" x14ac:dyDescent="0.25">
      <c r="B116" s="886"/>
      <c r="C116" s="94"/>
      <c r="D116" s="16"/>
      <c r="E116" s="5"/>
      <c r="F116" s="5"/>
      <c r="G116" s="5"/>
      <c r="H116" s="5"/>
      <c r="I116" s="5"/>
      <c r="J116" s="5"/>
      <c r="K116" s="5"/>
    </row>
    <row r="117" spans="2:11" x14ac:dyDescent="0.25">
      <c r="B117" s="886"/>
      <c r="C117" s="94"/>
      <c r="D117" s="46" t="s">
        <v>91</v>
      </c>
      <c r="E117" s="5"/>
      <c r="F117" s="5"/>
      <c r="G117" s="5"/>
      <c r="H117" s="5"/>
      <c r="I117" s="5"/>
      <c r="J117" s="5"/>
      <c r="K117" s="5"/>
    </row>
    <row r="118" spans="2:11" ht="37.5" x14ac:dyDescent="0.25">
      <c r="B118" s="886"/>
      <c r="C118" s="94"/>
      <c r="D118" s="46" t="s">
        <v>243</v>
      </c>
      <c r="E118" s="5"/>
      <c r="F118" s="5"/>
      <c r="G118" s="5"/>
      <c r="H118" s="5"/>
      <c r="I118" s="5"/>
      <c r="J118" s="5"/>
      <c r="K118" s="5"/>
    </row>
    <row r="119" spans="2:11" ht="25.5" x14ac:dyDescent="0.25">
      <c r="B119" s="886"/>
      <c r="C119" s="94"/>
      <c r="D119" s="46" t="s">
        <v>244</v>
      </c>
      <c r="E119" s="5"/>
      <c r="F119" s="5"/>
      <c r="G119" s="5"/>
      <c r="H119" s="5"/>
      <c r="I119" s="5"/>
      <c r="J119" s="5"/>
      <c r="K119" s="5"/>
    </row>
    <row r="120" spans="2:11" x14ac:dyDescent="0.25">
      <c r="B120" s="886"/>
      <c r="C120" s="94"/>
      <c r="D120" s="46" t="s">
        <v>245</v>
      </c>
      <c r="E120" s="5"/>
      <c r="F120" s="5"/>
      <c r="G120" s="5"/>
      <c r="H120" s="5"/>
      <c r="I120" s="5"/>
      <c r="J120" s="5"/>
      <c r="K120" s="5"/>
    </row>
    <row r="121" spans="2:11" x14ac:dyDescent="0.25">
      <c r="B121" s="886"/>
      <c r="C121" s="94"/>
      <c r="D121" s="53" t="s">
        <v>246</v>
      </c>
      <c r="E121" s="5"/>
      <c r="F121" s="5"/>
      <c r="G121" s="5"/>
      <c r="H121" s="5"/>
      <c r="I121" s="5"/>
      <c r="J121" s="5"/>
      <c r="K121" s="5"/>
    </row>
    <row r="122" spans="2:11" ht="36" x14ac:dyDescent="0.25">
      <c r="B122" s="886"/>
      <c r="C122" s="94"/>
      <c r="D122" s="53" t="s">
        <v>247</v>
      </c>
      <c r="E122" s="5"/>
      <c r="F122" s="5"/>
      <c r="G122" s="5"/>
      <c r="H122" s="5"/>
      <c r="I122" s="5"/>
      <c r="J122" s="5"/>
      <c r="K122" s="5"/>
    </row>
    <row r="123" spans="2:11" x14ac:dyDescent="0.25">
      <c r="B123" s="886"/>
      <c r="C123" s="94"/>
      <c r="D123" s="46" t="s">
        <v>248</v>
      </c>
      <c r="E123" s="5"/>
      <c r="F123" s="5"/>
      <c r="G123" s="5"/>
      <c r="H123" s="5"/>
      <c r="I123" s="5"/>
      <c r="J123" s="5"/>
      <c r="K123" s="5"/>
    </row>
    <row r="124" spans="2:11" x14ac:dyDescent="0.25">
      <c r="B124" s="886"/>
      <c r="C124" s="94"/>
      <c r="D124" s="46" t="s">
        <v>91</v>
      </c>
      <c r="E124" s="5"/>
      <c r="F124" s="5"/>
      <c r="G124" s="5"/>
      <c r="H124" s="5"/>
      <c r="I124" s="5"/>
      <c r="J124" s="5"/>
      <c r="K124" s="5"/>
    </row>
    <row r="125" spans="2:11" ht="49.5" x14ac:dyDescent="0.25">
      <c r="B125" s="886"/>
      <c r="C125" s="94"/>
      <c r="D125" s="46" t="s">
        <v>249</v>
      </c>
      <c r="E125" s="5"/>
      <c r="F125" s="5"/>
      <c r="G125" s="5"/>
      <c r="H125" s="5"/>
      <c r="I125" s="5"/>
      <c r="J125" s="5"/>
      <c r="K125" s="5"/>
    </row>
    <row r="126" spans="2:11" ht="49.5" x14ac:dyDescent="0.25">
      <c r="B126" s="886"/>
      <c r="C126" s="94"/>
      <c r="D126" s="46" t="s">
        <v>250</v>
      </c>
      <c r="E126" s="5"/>
      <c r="F126" s="5"/>
      <c r="G126" s="5"/>
      <c r="H126" s="5"/>
      <c r="I126" s="5"/>
      <c r="J126" s="5"/>
      <c r="K126" s="5"/>
    </row>
    <row r="127" spans="2:11" ht="50.25" thickBot="1" x14ac:dyDescent="0.3">
      <c r="B127" s="887"/>
      <c r="C127" s="2"/>
      <c r="D127" s="40" t="s">
        <v>251</v>
      </c>
      <c r="E127" s="5"/>
      <c r="F127" s="5"/>
      <c r="G127" s="5"/>
      <c r="H127" s="5"/>
      <c r="I127" s="5"/>
      <c r="J127" s="5"/>
      <c r="K127" s="5"/>
    </row>
  </sheetData>
  <sheetProtection insertRows="0"/>
  <mergeCells count="29">
    <mergeCell ref="B93:B127"/>
    <mergeCell ref="B66:B72"/>
    <mergeCell ref="B74:F74"/>
    <mergeCell ref="B10:D10"/>
    <mergeCell ref="F10:S10"/>
    <mergeCell ref="F11:S11"/>
    <mergeCell ref="E12:R12"/>
    <mergeCell ref="E13:R13"/>
    <mergeCell ref="D52:K52"/>
    <mergeCell ref="B15:B26"/>
    <mergeCell ref="B81:D81"/>
    <mergeCell ref="B83:B89"/>
    <mergeCell ref="B91:B92"/>
    <mergeCell ref="D15:K15"/>
    <mergeCell ref="D16:K16"/>
    <mergeCell ref="D28:K28"/>
    <mergeCell ref="B79:J80"/>
    <mergeCell ref="B57:B63"/>
    <mergeCell ref="B65:E65"/>
    <mergeCell ref="D29:K29"/>
    <mergeCell ref="D30:K30"/>
    <mergeCell ref="D53:K53"/>
    <mergeCell ref="D54:K54"/>
    <mergeCell ref="B56:E56"/>
    <mergeCell ref="A1:P1"/>
    <mergeCell ref="A2:P2"/>
    <mergeCell ref="A3:P3"/>
    <mergeCell ref="A4:D4"/>
    <mergeCell ref="A5:P5"/>
  </mergeCells>
  <conditionalFormatting sqref="E12:R12">
    <cfRule type="expression" dxfId="103" priority="1">
      <formula>E11="SI SE REPORTA"</formula>
    </cfRule>
  </conditionalFormatting>
  <conditionalFormatting sqref="F10">
    <cfRule type="notContainsBlanks" dxfId="102" priority="4">
      <formula>LEN(TRIM(F10))&gt;0</formula>
    </cfRule>
  </conditionalFormatting>
  <conditionalFormatting sqref="F11:S11">
    <cfRule type="expression" dxfId="101" priority="2">
      <formula>E11="NO SE REPORTA"</formula>
    </cfRule>
    <cfRule type="expression" dxfId="100" priority="3">
      <formula>E10="NO APLICA"</formula>
    </cfRule>
  </conditionalFormatting>
  <dataValidations count="5">
    <dataValidation type="whole" operator="greaterThanOrEqual" allowBlank="1" showErrorMessage="1" errorTitle="ERROR" error="Escriba un número igual o mayor que 0" promptTitle="ERROR" prompt="Escriba un número igual o mayor que 0" sqref="E18:H23">
      <formula1>0</formula1>
    </dataValidation>
    <dataValidation type="whole" operator="greaterThanOrEqual" allowBlank="1" showInputMessage="1" showErrorMessage="1" errorTitle="ERROR" error="Valor en PESOS (sin centavos)" sqref="F32:I50">
      <formula1>0</formula1>
    </dataValidation>
    <dataValidation type="textLength" allowBlank="1" showInputMessage="1" showErrorMessage="1" errorTitle="ERROR" error="Escriba POMCA, PMM o PMA" promptTitle="ESCRIBA" prompt="POMCA, PMA o PMM" sqref="E32:E50">
      <formula1>1</formula1>
      <formula2>5</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U101"/>
  <sheetViews>
    <sheetView showGridLines="0" zoomScale="98" zoomScaleNormal="98" workbookViewId="0">
      <selection activeCell="F17" sqref="F17"/>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280</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t="str">
        <f>IF(E10="NO APLICA","NO APLICA",IF(E11="NO SE REPORTA","SIN INFORMACION",+H19))</f>
        <v>SIN INFORMACION</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xml:space="preserve">      ESCRIBA EL NÚMERO DEL ACUERDO DEL CONSEJO DIRECTIVO EN LA CUAL SE APRUEBA LA AGENDA DE IMPLEMENTACION DEL INDICADOR</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1252</v>
      </c>
      <c r="F11" s="856" t="s">
        <v>1977</v>
      </c>
      <c r="G11" s="857"/>
      <c r="H11" s="857"/>
      <c r="I11" s="857"/>
      <c r="J11" s="857"/>
      <c r="K11" s="857"/>
      <c r="L11" s="857"/>
      <c r="M11" s="857"/>
      <c r="N11" s="857"/>
      <c r="O11" s="857"/>
      <c r="P11" s="857"/>
      <c r="Q11" s="857"/>
      <c r="R11" s="857"/>
      <c r="S11" s="857"/>
    </row>
    <row r="12" spans="1:21" ht="27" customHeight="1" x14ac:dyDescent="0.25">
      <c r="B12" s="364"/>
      <c r="C12" s="88"/>
      <c r="D12" s="171" t="str">
        <f>IF(E11="SI SE REPORTA","¿Qué programas o proyectos del Plan de Acción están asociados al indicador? ","")</f>
        <v/>
      </c>
      <c r="E12" s="858" t="s">
        <v>1978</v>
      </c>
      <c r="F12" s="858"/>
      <c r="G12" s="858"/>
      <c r="H12" s="858"/>
      <c r="I12" s="858"/>
      <c r="J12" s="858"/>
      <c r="K12" s="858"/>
      <c r="L12" s="858"/>
      <c r="M12" s="858"/>
      <c r="N12" s="858"/>
      <c r="O12" s="858"/>
      <c r="P12" s="858"/>
      <c r="Q12" s="858"/>
      <c r="R12" s="858"/>
    </row>
    <row r="13" spans="1:21" ht="21.95" customHeight="1" x14ac:dyDescent="0.25">
      <c r="B13" s="364"/>
      <c r="C13" s="88"/>
      <c r="D13" s="171" t="s">
        <v>1256</v>
      </c>
      <c r="E13" s="859" t="s">
        <v>1979</v>
      </c>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6" customHeight="1" thickTop="1" thickBot="1" x14ac:dyDescent="0.3">
      <c r="B15" s="930" t="s">
        <v>2</v>
      </c>
      <c r="C15" s="89"/>
      <c r="D15" s="888" t="s">
        <v>3</v>
      </c>
      <c r="E15" s="889"/>
      <c r="F15" s="889"/>
      <c r="G15" s="889"/>
      <c r="H15" s="889"/>
      <c r="I15" s="890"/>
      <c r="J15" s="5"/>
      <c r="K15" s="5"/>
    </row>
    <row r="16" spans="1:21" ht="15.75" thickBot="1" x14ac:dyDescent="0.3">
      <c r="B16" s="904"/>
      <c r="C16" s="94"/>
      <c r="D16" s="43" t="s">
        <v>150</v>
      </c>
      <c r="E16" s="38" t="s">
        <v>20</v>
      </c>
      <c r="F16" s="38" t="s">
        <v>21</v>
      </c>
      <c r="G16" s="38" t="s">
        <v>22</v>
      </c>
      <c r="H16" s="38" t="s">
        <v>23</v>
      </c>
      <c r="I16" s="256"/>
      <c r="J16" s="5"/>
      <c r="K16" s="5"/>
    </row>
    <row r="17" spans="2:11" ht="60.75" thickBot="1" x14ac:dyDescent="0.3">
      <c r="B17" s="904"/>
      <c r="C17" s="94"/>
      <c r="D17" s="257" t="s">
        <v>305</v>
      </c>
      <c r="E17" s="206">
        <v>10</v>
      </c>
      <c r="F17" s="206">
        <v>10</v>
      </c>
      <c r="G17" s="206">
        <v>10</v>
      </c>
      <c r="H17" s="206"/>
      <c r="I17" s="254"/>
      <c r="J17" s="5"/>
      <c r="K17" s="5"/>
    </row>
    <row r="18" spans="2:11" ht="60.75" thickBot="1" x14ac:dyDescent="0.3">
      <c r="B18" s="904"/>
      <c r="C18" s="94"/>
      <c r="D18" s="257" t="s">
        <v>306</v>
      </c>
      <c r="E18" s="206">
        <v>10</v>
      </c>
      <c r="F18" s="206">
        <v>10</v>
      </c>
      <c r="G18" s="206">
        <v>9</v>
      </c>
      <c r="H18" s="206"/>
      <c r="I18" s="254"/>
      <c r="J18" s="5"/>
      <c r="K18" s="5"/>
    </row>
    <row r="19" spans="2:11" ht="60.75" thickBot="1" x14ac:dyDescent="0.3">
      <c r="B19" s="904"/>
      <c r="C19" s="94"/>
      <c r="D19" s="257" t="s">
        <v>307</v>
      </c>
      <c r="E19" s="185">
        <f>IFERROR(E18/E17,"N.A.")</f>
        <v>1</v>
      </c>
      <c r="F19" s="185">
        <f>IFERROR(F18/F17,"N.A.")</f>
        <v>1</v>
      </c>
      <c r="G19" s="185">
        <f>IFERROR(G18/G17,"N.A.")</f>
        <v>0.9</v>
      </c>
      <c r="H19" s="185" t="str">
        <f>IFERROR(H18/H17,"N.A.")</f>
        <v>N.A.</v>
      </c>
      <c r="I19" s="237"/>
      <c r="J19" s="5"/>
      <c r="K19" s="5"/>
    </row>
    <row r="20" spans="2:11" ht="15.75" thickBot="1" x14ac:dyDescent="0.3">
      <c r="B20" s="904"/>
      <c r="C20" s="92"/>
      <c r="D20" s="876" t="s">
        <v>308</v>
      </c>
      <c r="E20" s="877"/>
      <c r="F20" s="877"/>
      <c r="G20" s="877"/>
      <c r="H20" s="877"/>
      <c r="I20" s="878"/>
      <c r="J20" s="5"/>
      <c r="K20" s="5"/>
    </row>
    <row r="21" spans="2:11" ht="21" customHeight="1" x14ac:dyDescent="0.25">
      <c r="B21" s="218"/>
      <c r="C21" s="933" t="s">
        <v>19</v>
      </c>
      <c r="D21" s="935" t="s">
        <v>309</v>
      </c>
      <c r="E21" s="931" t="s">
        <v>313</v>
      </c>
      <c r="F21" s="931" t="s">
        <v>310</v>
      </c>
      <c r="G21" s="931" t="s">
        <v>55</v>
      </c>
      <c r="I21" s="21"/>
      <c r="J21" s="5"/>
      <c r="K21" s="5"/>
    </row>
    <row r="22" spans="2:11" ht="15.75" thickBot="1" x14ac:dyDescent="0.3">
      <c r="B22" s="218"/>
      <c r="C22" s="934"/>
      <c r="D22" s="936"/>
      <c r="E22" s="932"/>
      <c r="F22" s="932"/>
      <c r="G22" s="932"/>
      <c r="I22" s="21"/>
      <c r="J22" s="5"/>
      <c r="K22" s="5"/>
    </row>
    <row r="23" spans="2:11" s="188" customFormat="1" ht="15.75" thickBot="1" x14ac:dyDescent="0.3">
      <c r="B23" s="217"/>
      <c r="C23" s="8">
        <v>1</v>
      </c>
      <c r="D23" s="30"/>
      <c r="E23" s="6"/>
      <c r="F23" s="29"/>
      <c r="G23" s="29"/>
      <c r="I23" s="19"/>
      <c r="J23" s="18"/>
      <c r="K23" s="18"/>
    </row>
    <row r="24" spans="2:11" s="188" customFormat="1" ht="15.75" thickBot="1" x14ac:dyDescent="0.3">
      <c r="B24" s="217"/>
      <c r="C24" s="8">
        <v>2</v>
      </c>
      <c r="D24" s="30"/>
      <c r="E24" s="6"/>
      <c r="F24" s="29"/>
      <c r="G24" s="29"/>
      <c r="I24" s="19"/>
      <c r="J24" s="18"/>
      <c r="K24" s="18"/>
    </row>
    <row r="25" spans="2:11" s="188" customFormat="1" ht="15.75" thickBot="1" x14ac:dyDescent="0.3">
      <c r="B25" s="217"/>
      <c r="C25" s="8">
        <v>3</v>
      </c>
      <c r="D25" s="30"/>
      <c r="E25" s="6"/>
      <c r="F25" s="29"/>
      <c r="G25" s="29"/>
      <c r="H25" s="259"/>
      <c r="I25" s="19"/>
      <c r="J25" s="18"/>
      <c r="K25" s="18"/>
    </row>
    <row r="26" spans="2:11" s="188" customFormat="1" ht="15.75" thickBot="1" x14ac:dyDescent="0.3">
      <c r="B26" s="217"/>
      <c r="C26" s="8">
        <v>4</v>
      </c>
      <c r="D26" s="30"/>
      <c r="E26" s="6"/>
      <c r="F26" s="29"/>
      <c r="G26" s="29"/>
      <c r="H26" s="259"/>
      <c r="I26" s="19"/>
      <c r="J26" s="18"/>
      <c r="K26" s="18"/>
    </row>
    <row r="27" spans="2:11" s="188" customFormat="1" ht="15.75" thickBot="1" x14ac:dyDescent="0.3">
      <c r="B27" s="217"/>
      <c r="C27" s="8">
        <v>5</v>
      </c>
      <c r="D27" s="30"/>
      <c r="E27" s="6"/>
      <c r="F27" s="29"/>
      <c r="G27" s="29"/>
      <c r="H27" s="259"/>
      <c r="I27" s="19"/>
      <c r="J27" s="18"/>
      <c r="K27" s="18"/>
    </row>
    <row r="28" spans="2:11" s="188" customFormat="1" ht="15.75" thickBot="1" x14ac:dyDescent="0.3">
      <c r="B28" s="217"/>
      <c r="C28" s="8">
        <v>6</v>
      </c>
      <c r="D28" s="30"/>
      <c r="E28" s="6"/>
      <c r="F28" s="29"/>
      <c r="G28" s="29"/>
      <c r="H28" s="259"/>
      <c r="I28" s="19"/>
      <c r="J28" s="18"/>
      <c r="K28" s="18"/>
    </row>
    <row r="29" spans="2:11" s="188" customFormat="1" ht="15.75" thickBot="1" x14ac:dyDescent="0.3">
      <c r="B29" s="217"/>
      <c r="C29" s="8">
        <v>7</v>
      </c>
      <c r="D29" s="30"/>
      <c r="E29" s="6"/>
      <c r="F29" s="29"/>
      <c r="G29" s="29"/>
      <c r="H29" s="259"/>
      <c r="I29" s="19"/>
      <c r="J29" s="18"/>
      <c r="K29" s="18"/>
    </row>
    <row r="30" spans="2:11" s="188" customFormat="1" ht="15.75" thickBot="1" x14ac:dyDescent="0.3">
      <c r="B30" s="217"/>
      <c r="C30" s="8">
        <v>8</v>
      </c>
      <c r="D30" s="30"/>
      <c r="E30" s="6"/>
      <c r="F30" s="29"/>
      <c r="G30" s="29"/>
      <c r="H30" s="259"/>
      <c r="I30" s="19"/>
      <c r="J30" s="18"/>
      <c r="K30" s="18"/>
    </row>
    <row r="31" spans="2:11" s="188" customFormat="1" ht="15.75" thickBot="1" x14ac:dyDescent="0.3">
      <c r="B31" s="217"/>
      <c r="C31" s="8">
        <v>9</v>
      </c>
      <c r="D31" s="30"/>
      <c r="E31" s="6"/>
      <c r="F31" s="29"/>
      <c r="G31" s="29"/>
      <c r="H31" s="259"/>
      <c r="I31" s="19"/>
      <c r="J31" s="18"/>
      <c r="K31" s="18"/>
    </row>
    <row r="32" spans="2:11" s="188" customFormat="1" ht="15.75" thickBot="1" x14ac:dyDescent="0.3">
      <c r="B32" s="217"/>
      <c r="C32" s="8">
        <v>10</v>
      </c>
      <c r="D32" s="30"/>
      <c r="E32" s="6"/>
      <c r="F32" s="29"/>
      <c r="G32" s="29"/>
      <c r="H32" s="259"/>
      <c r="I32" s="19"/>
      <c r="J32" s="18"/>
      <c r="K32" s="18"/>
    </row>
    <row r="33" spans="2:11" s="188" customFormat="1" ht="15.75" thickBot="1" x14ac:dyDescent="0.3">
      <c r="B33" s="217"/>
      <c r="C33" s="8">
        <v>11</v>
      </c>
      <c r="D33" s="30"/>
      <c r="E33" s="6"/>
      <c r="F33" s="29"/>
      <c r="G33" s="29"/>
      <c r="H33" s="259"/>
      <c r="I33" s="19"/>
      <c r="J33" s="18"/>
      <c r="K33" s="18"/>
    </row>
    <row r="34" spans="2:11" s="188" customFormat="1" ht="15.75" thickBot="1" x14ac:dyDescent="0.3">
      <c r="B34" s="217"/>
      <c r="C34" s="8">
        <v>12</v>
      </c>
      <c r="D34" s="30"/>
      <c r="E34" s="6"/>
      <c r="F34" s="29"/>
      <c r="G34" s="29"/>
      <c r="H34" s="259"/>
      <c r="I34" s="19"/>
      <c r="J34" s="18"/>
      <c r="K34" s="18"/>
    </row>
    <row r="35" spans="2:11" s="188" customFormat="1" ht="15.75" thickBot="1" x14ac:dyDescent="0.3">
      <c r="B35" s="217"/>
      <c r="C35" s="8">
        <v>13</v>
      </c>
      <c r="D35" s="30"/>
      <c r="E35" s="6"/>
      <c r="F35" s="29"/>
      <c r="G35" s="29"/>
      <c r="H35" s="259"/>
      <c r="I35" s="19"/>
      <c r="J35" s="18"/>
      <c r="K35" s="18"/>
    </row>
    <row r="36" spans="2:11" s="188" customFormat="1" ht="15.75" thickBot="1" x14ac:dyDescent="0.3">
      <c r="B36" s="217"/>
      <c r="C36" s="8">
        <v>14</v>
      </c>
      <c r="D36" s="30"/>
      <c r="E36" s="6"/>
      <c r="F36" s="29"/>
      <c r="G36" s="29"/>
      <c r="H36" s="259"/>
      <c r="I36" s="19"/>
      <c r="J36" s="18"/>
      <c r="K36" s="18"/>
    </row>
    <row r="37" spans="2:11" s="188" customFormat="1" ht="15.75" thickBot="1" x14ac:dyDescent="0.3">
      <c r="B37" s="217"/>
      <c r="C37" s="8">
        <v>15</v>
      </c>
      <c r="D37" s="30"/>
      <c r="E37" s="6"/>
      <c r="F37" s="29"/>
      <c r="G37" s="29"/>
      <c r="H37" s="259"/>
      <c r="I37" s="19"/>
      <c r="J37" s="18"/>
      <c r="K37" s="18"/>
    </row>
    <row r="38" spans="2:11" s="188" customFormat="1" ht="15.75" thickBot="1" x14ac:dyDescent="0.3">
      <c r="B38" s="217"/>
      <c r="C38" s="8">
        <v>16</v>
      </c>
      <c r="D38" s="30"/>
      <c r="E38" s="6"/>
      <c r="F38" s="29"/>
      <c r="G38" s="29"/>
      <c r="H38" s="259"/>
      <c r="I38" s="19"/>
      <c r="J38" s="18"/>
      <c r="K38" s="18"/>
    </row>
    <row r="39" spans="2:11" s="188" customFormat="1" ht="15.75" thickBot="1" x14ac:dyDescent="0.3">
      <c r="B39" s="217"/>
      <c r="C39" s="8">
        <v>17</v>
      </c>
      <c r="D39" s="30"/>
      <c r="E39" s="6"/>
      <c r="F39" s="29"/>
      <c r="G39" s="29"/>
      <c r="H39" s="259"/>
      <c r="I39" s="19"/>
      <c r="J39" s="18"/>
      <c r="K39" s="18"/>
    </row>
    <row r="40" spans="2:11" s="188" customFormat="1" ht="15.75" thickBot="1" x14ac:dyDescent="0.3">
      <c r="B40" s="217"/>
      <c r="C40" s="8">
        <v>18</v>
      </c>
      <c r="D40" s="30"/>
      <c r="E40" s="6"/>
      <c r="F40" s="29"/>
      <c r="G40" s="29"/>
      <c r="H40" s="259"/>
      <c r="I40" s="19"/>
      <c r="J40" s="18"/>
      <c r="K40" s="18"/>
    </row>
    <row r="41" spans="2:11" s="188" customFormat="1" ht="15.75" thickBot="1" x14ac:dyDescent="0.3">
      <c r="B41" s="217"/>
      <c r="C41" s="8">
        <v>19</v>
      </c>
      <c r="D41" s="30"/>
      <c r="E41" s="6"/>
      <c r="F41" s="29"/>
      <c r="G41" s="29"/>
      <c r="I41" s="19"/>
      <c r="J41" s="18"/>
      <c r="K41" s="18"/>
    </row>
    <row r="42" spans="2:11" s="188" customFormat="1" ht="15.75" thickBot="1" x14ac:dyDescent="0.3">
      <c r="B42" s="179"/>
      <c r="C42" s="8">
        <v>20</v>
      </c>
      <c r="D42" s="30"/>
      <c r="E42" s="6"/>
      <c r="F42" s="29"/>
      <c r="G42" s="29"/>
      <c r="I42" s="191"/>
      <c r="J42" s="18"/>
      <c r="K42" s="18"/>
    </row>
    <row r="43" spans="2:11" ht="36" customHeight="1" thickBot="1" x14ac:dyDescent="0.3">
      <c r="B43" s="47" t="s">
        <v>34</v>
      </c>
      <c r="C43" s="93"/>
      <c r="D43" s="888" t="s">
        <v>311</v>
      </c>
      <c r="E43" s="889"/>
      <c r="F43" s="889"/>
      <c r="G43" s="889"/>
      <c r="H43" s="889"/>
      <c r="I43" s="890"/>
      <c r="J43" s="5"/>
      <c r="K43" s="5"/>
    </row>
    <row r="44" spans="2:11" ht="24.75" thickBot="1" x14ac:dyDescent="0.3">
      <c r="B44" s="47" t="s">
        <v>36</v>
      </c>
      <c r="C44" s="93"/>
      <c r="D44" s="888" t="s">
        <v>278</v>
      </c>
      <c r="E44" s="889"/>
      <c r="F44" s="889"/>
      <c r="G44" s="889"/>
      <c r="H44" s="889"/>
      <c r="I44" s="890"/>
      <c r="J44" s="5"/>
      <c r="K44" s="5"/>
    </row>
    <row r="45" spans="2:11" ht="15.75" thickBot="1" x14ac:dyDescent="0.3">
      <c r="B45" s="1"/>
      <c r="C45" s="76"/>
      <c r="D45" s="5"/>
      <c r="E45" s="5"/>
      <c r="F45" s="5"/>
      <c r="G45" s="5"/>
      <c r="H45" s="5"/>
      <c r="I45" s="5"/>
      <c r="J45" s="5"/>
      <c r="K45" s="5"/>
    </row>
    <row r="46" spans="2:11" ht="24" customHeight="1" thickBot="1" x14ac:dyDescent="0.3">
      <c r="B46" s="894" t="s">
        <v>38</v>
      </c>
      <c r="C46" s="895"/>
      <c r="D46" s="895"/>
      <c r="E46" s="896"/>
      <c r="F46" s="5"/>
      <c r="G46" s="5"/>
      <c r="H46" s="5"/>
      <c r="I46" s="5"/>
      <c r="J46" s="5"/>
      <c r="K46" s="5"/>
    </row>
    <row r="47" spans="2:11" ht="15.75" thickBot="1" x14ac:dyDescent="0.3">
      <c r="B47" s="885">
        <v>1</v>
      </c>
      <c r="C47" s="94"/>
      <c r="D47" s="48" t="s">
        <v>39</v>
      </c>
      <c r="E47" s="30" t="s">
        <v>1962</v>
      </c>
      <c r="F47" s="5"/>
      <c r="G47" s="5"/>
      <c r="H47" s="5"/>
      <c r="I47" s="5"/>
      <c r="J47" s="5"/>
      <c r="K47" s="5"/>
    </row>
    <row r="48" spans="2:11" ht="15.75" thickBot="1" x14ac:dyDescent="0.3">
      <c r="B48" s="886"/>
      <c r="C48" s="94"/>
      <c r="D48" s="40" t="s">
        <v>40</v>
      </c>
      <c r="E48" s="30" t="s">
        <v>1963</v>
      </c>
      <c r="F48" s="5"/>
      <c r="G48" s="5"/>
      <c r="H48" s="5"/>
      <c r="I48" s="5"/>
      <c r="J48" s="5"/>
      <c r="K48" s="5"/>
    </row>
    <row r="49" spans="2:11" ht="15.75" thickBot="1" x14ac:dyDescent="0.3">
      <c r="B49" s="886"/>
      <c r="C49" s="94"/>
      <c r="D49" s="40" t="s">
        <v>41</v>
      </c>
      <c r="E49" s="30" t="s">
        <v>1980</v>
      </c>
      <c r="F49" s="5"/>
      <c r="G49" s="5"/>
      <c r="H49" s="5"/>
      <c r="I49" s="5"/>
      <c r="J49" s="5"/>
      <c r="K49" s="5"/>
    </row>
    <row r="50" spans="2:11" ht="15.75" thickBot="1" x14ac:dyDescent="0.3">
      <c r="B50" s="886"/>
      <c r="C50" s="94"/>
      <c r="D50" s="40" t="s">
        <v>42</v>
      </c>
      <c r="E50" s="30" t="s">
        <v>1958</v>
      </c>
      <c r="F50" s="5"/>
      <c r="G50" s="5"/>
      <c r="H50" s="5"/>
      <c r="I50" s="5"/>
      <c r="J50" s="5"/>
      <c r="K50" s="5"/>
    </row>
    <row r="51" spans="2:11" ht="15.75" thickBot="1" x14ac:dyDescent="0.3">
      <c r="B51" s="886"/>
      <c r="C51" s="94"/>
      <c r="D51" s="40" t="s">
        <v>43</v>
      </c>
      <c r="E51" s="30" t="s">
        <v>1981</v>
      </c>
      <c r="F51" s="5"/>
      <c r="G51" s="5"/>
      <c r="H51" s="5"/>
      <c r="I51" s="5"/>
      <c r="J51" s="5"/>
      <c r="K51" s="5"/>
    </row>
    <row r="52" spans="2:11" ht="15.75" thickBot="1" x14ac:dyDescent="0.3">
      <c r="B52" s="886"/>
      <c r="C52" s="94"/>
      <c r="D52" s="40" t="s">
        <v>44</v>
      </c>
      <c r="E52" s="30">
        <v>4380200</v>
      </c>
      <c r="F52" s="5"/>
      <c r="G52" s="5"/>
      <c r="H52" s="5"/>
      <c r="I52" s="5"/>
      <c r="J52" s="5"/>
      <c r="K52" s="5"/>
    </row>
    <row r="53" spans="2:11" ht="15.75" thickBot="1" x14ac:dyDescent="0.3">
      <c r="B53" s="887"/>
      <c r="C53" s="2"/>
      <c r="D53" s="40" t="s">
        <v>45</v>
      </c>
      <c r="E53" s="30" t="s">
        <v>1966</v>
      </c>
      <c r="F53" s="5"/>
      <c r="G53" s="5"/>
      <c r="H53" s="5"/>
      <c r="I53" s="5"/>
      <c r="J53" s="5"/>
      <c r="K53" s="5"/>
    </row>
    <row r="54" spans="2:11" ht="15.75" thickBot="1" x14ac:dyDescent="0.3">
      <c r="B54" s="1"/>
      <c r="C54" s="76"/>
      <c r="D54" s="5"/>
      <c r="E54" s="5"/>
      <c r="F54" s="5"/>
      <c r="G54" s="5"/>
      <c r="H54" s="5"/>
      <c r="I54" s="5"/>
      <c r="J54" s="5"/>
      <c r="K54" s="5"/>
    </row>
    <row r="55" spans="2:11" ht="15.75" thickBot="1" x14ac:dyDescent="0.3">
      <c r="B55" s="894" t="s">
        <v>46</v>
      </c>
      <c r="C55" s="895"/>
      <c r="D55" s="895"/>
      <c r="E55" s="896"/>
      <c r="F55" s="5"/>
      <c r="G55" s="5"/>
      <c r="H55" s="5"/>
      <c r="I55" s="5"/>
      <c r="J55" s="5"/>
      <c r="K55" s="5"/>
    </row>
    <row r="56" spans="2:11" ht="15.75" thickBot="1" x14ac:dyDescent="0.3">
      <c r="B56" s="885">
        <v>1</v>
      </c>
      <c r="C56" s="94"/>
      <c r="D56" s="48" t="s">
        <v>39</v>
      </c>
      <c r="E56" s="219" t="s">
        <v>47</v>
      </c>
      <c r="F56" s="5"/>
      <c r="G56" s="5"/>
      <c r="H56" s="5"/>
      <c r="I56" s="5"/>
      <c r="J56" s="5"/>
      <c r="K56" s="5"/>
    </row>
    <row r="57" spans="2:11" ht="15.75" thickBot="1" x14ac:dyDescent="0.3">
      <c r="B57" s="886"/>
      <c r="C57" s="94"/>
      <c r="D57" s="40" t="s">
        <v>40</v>
      </c>
      <c r="E57" s="219" t="s">
        <v>48</v>
      </c>
      <c r="F57" s="5"/>
      <c r="G57" s="5"/>
      <c r="H57" s="5"/>
      <c r="I57" s="5"/>
      <c r="J57" s="5"/>
      <c r="K57" s="5"/>
    </row>
    <row r="58" spans="2:11" ht="15.75" thickBot="1" x14ac:dyDescent="0.3">
      <c r="B58" s="886"/>
      <c r="C58" s="94"/>
      <c r="D58" s="40" t="s">
        <v>41</v>
      </c>
      <c r="E58" s="239"/>
      <c r="F58" s="5"/>
      <c r="G58" s="5"/>
      <c r="H58" s="5"/>
      <c r="I58" s="5"/>
      <c r="J58" s="5"/>
      <c r="K58" s="5"/>
    </row>
    <row r="59" spans="2:11" ht="15.75" thickBot="1" x14ac:dyDescent="0.3">
      <c r="B59" s="886"/>
      <c r="C59" s="94"/>
      <c r="D59" s="40" t="s">
        <v>42</v>
      </c>
      <c r="E59" s="239"/>
      <c r="F59" s="5"/>
      <c r="G59" s="5"/>
      <c r="H59" s="5"/>
      <c r="I59" s="5"/>
      <c r="J59" s="5"/>
      <c r="K59" s="5"/>
    </row>
    <row r="60" spans="2:11" ht="15.75" thickBot="1" x14ac:dyDescent="0.3">
      <c r="B60" s="886"/>
      <c r="C60" s="94"/>
      <c r="D60" s="40" t="s">
        <v>43</v>
      </c>
      <c r="E60" s="239"/>
      <c r="F60" s="5"/>
      <c r="G60" s="5"/>
      <c r="H60" s="5"/>
      <c r="I60" s="5"/>
      <c r="J60" s="5"/>
      <c r="K60" s="5"/>
    </row>
    <row r="61" spans="2:11" ht="15.75" thickBot="1" x14ac:dyDescent="0.3">
      <c r="B61" s="886"/>
      <c r="C61" s="94"/>
      <c r="D61" s="40" t="s">
        <v>44</v>
      </c>
      <c r="E61" s="239"/>
      <c r="F61" s="5"/>
      <c r="G61" s="5"/>
      <c r="H61" s="5"/>
      <c r="I61" s="5"/>
      <c r="J61" s="5"/>
      <c r="K61" s="5"/>
    </row>
    <row r="62" spans="2:11" ht="15.75" thickBot="1" x14ac:dyDescent="0.3">
      <c r="B62" s="887"/>
      <c r="C62" s="2"/>
      <c r="D62" s="40" t="s">
        <v>45</v>
      </c>
      <c r="E62" s="239"/>
      <c r="F62" s="5"/>
      <c r="G62" s="5"/>
      <c r="H62" s="5"/>
      <c r="I62" s="5"/>
      <c r="J62" s="5"/>
      <c r="K62" s="5"/>
    </row>
    <row r="63" spans="2:11" ht="15.75" thickBot="1" x14ac:dyDescent="0.3">
      <c r="B63" s="1"/>
      <c r="C63" s="76"/>
      <c r="D63" s="5"/>
      <c r="E63" s="5"/>
      <c r="F63" s="5"/>
      <c r="G63" s="5"/>
      <c r="H63" s="5"/>
      <c r="I63" s="5"/>
      <c r="J63" s="5"/>
      <c r="K63" s="5"/>
    </row>
    <row r="64" spans="2:11" ht="15" customHeight="1" thickBot="1" x14ac:dyDescent="0.3">
      <c r="B64" s="119" t="s">
        <v>49</v>
      </c>
      <c r="C64" s="120"/>
      <c r="D64" s="120"/>
      <c r="E64" s="121"/>
      <c r="G64" s="5"/>
      <c r="H64" s="5"/>
      <c r="I64" s="5"/>
      <c r="J64" s="5"/>
      <c r="K64" s="5"/>
    </row>
    <row r="65" spans="2:11" ht="24.75" thickBot="1" x14ac:dyDescent="0.3">
      <c r="B65" s="47" t="s">
        <v>50</v>
      </c>
      <c r="C65" s="40" t="s">
        <v>51</v>
      </c>
      <c r="D65" s="40" t="s">
        <v>52</v>
      </c>
      <c r="E65" s="40" t="s">
        <v>53</v>
      </c>
      <c r="F65" s="5"/>
      <c r="G65" s="5"/>
      <c r="H65" s="5"/>
      <c r="I65" s="5"/>
      <c r="J65" s="5"/>
    </row>
    <row r="66" spans="2:11" ht="96.75" thickBot="1" x14ac:dyDescent="0.3">
      <c r="B66" s="49">
        <v>42401</v>
      </c>
      <c r="C66" s="40">
        <v>0.01</v>
      </c>
      <c r="D66" s="68" t="s">
        <v>312</v>
      </c>
      <c r="E66" s="40"/>
      <c r="F66" s="5"/>
      <c r="G66" s="5"/>
      <c r="H66" s="5"/>
      <c r="I66" s="5"/>
      <c r="J66" s="5"/>
    </row>
    <row r="67" spans="2:11" ht="15.75" thickBot="1" x14ac:dyDescent="0.3">
      <c r="B67" s="3"/>
      <c r="C67" s="95"/>
      <c r="D67" s="5"/>
      <c r="E67" s="5"/>
      <c r="F67" s="5"/>
      <c r="G67" s="5"/>
      <c r="H67" s="5"/>
      <c r="I67" s="5"/>
      <c r="J67" s="5"/>
      <c r="K67" s="5"/>
    </row>
    <row r="68" spans="2:11" x14ac:dyDescent="0.25">
      <c r="B68" s="129" t="s">
        <v>55</v>
      </c>
      <c r="C68" s="96"/>
      <c r="D68" s="5"/>
      <c r="E68" s="5"/>
      <c r="F68" s="5"/>
      <c r="G68" s="5"/>
      <c r="H68" s="5"/>
      <c r="I68" s="5"/>
      <c r="J68" s="5"/>
      <c r="K68" s="5"/>
    </row>
    <row r="69" spans="2:11" x14ac:dyDescent="0.25">
      <c r="B69" s="912"/>
      <c r="C69" s="913"/>
      <c r="D69" s="913"/>
      <c r="E69" s="914"/>
      <c r="F69" s="5"/>
      <c r="G69" s="5"/>
      <c r="H69" s="5"/>
      <c r="I69" s="5"/>
      <c r="J69" s="5"/>
      <c r="K69" s="5"/>
    </row>
    <row r="70" spans="2:11" ht="15.75" thickBot="1" x14ac:dyDescent="0.3">
      <c r="B70" s="5"/>
      <c r="D70" s="5"/>
      <c r="E70" s="5"/>
      <c r="F70" s="5"/>
      <c r="G70" s="5"/>
      <c r="H70" s="5"/>
      <c r="I70" s="5"/>
      <c r="J70" s="5"/>
      <c r="K70" s="5"/>
    </row>
    <row r="71" spans="2:11" ht="15.75" thickBot="1" x14ac:dyDescent="0.3">
      <c r="B71" s="894" t="s">
        <v>56</v>
      </c>
      <c r="C71" s="895"/>
      <c r="D71" s="896"/>
      <c r="E71" s="5"/>
      <c r="F71" s="5"/>
      <c r="G71" s="5"/>
      <c r="H71" s="5"/>
      <c r="I71" s="5"/>
      <c r="J71" s="5"/>
      <c r="K71" s="5"/>
    </row>
    <row r="72" spans="2:11" ht="120.75" thickBot="1" x14ac:dyDescent="0.3">
      <c r="B72" s="47" t="s">
        <v>57</v>
      </c>
      <c r="C72" s="2"/>
      <c r="D72" s="40" t="s">
        <v>281</v>
      </c>
      <c r="E72" s="5"/>
      <c r="F72" s="5"/>
      <c r="G72" s="5"/>
      <c r="H72" s="5"/>
      <c r="I72" s="5"/>
      <c r="J72" s="5"/>
      <c r="K72" s="5"/>
    </row>
    <row r="73" spans="2:11" x14ac:dyDescent="0.25">
      <c r="B73" s="885" t="s">
        <v>59</v>
      </c>
      <c r="C73" s="94"/>
      <c r="D73" s="53" t="s">
        <v>60</v>
      </c>
      <c r="E73" s="5"/>
      <c r="F73" s="5"/>
      <c r="G73" s="5"/>
      <c r="H73" s="5"/>
      <c r="I73" s="5"/>
      <c r="J73" s="5"/>
      <c r="K73" s="5"/>
    </row>
    <row r="74" spans="2:11" ht="96" x14ac:dyDescent="0.25">
      <c r="B74" s="886"/>
      <c r="C74" s="94"/>
      <c r="D74" s="46" t="s">
        <v>282</v>
      </c>
      <c r="E74" s="5"/>
      <c r="F74" s="5"/>
      <c r="G74" s="5"/>
      <c r="H74" s="5"/>
      <c r="I74" s="5"/>
      <c r="J74" s="5"/>
      <c r="K74" s="5"/>
    </row>
    <row r="75" spans="2:11" ht="60" x14ac:dyDescent="0.25">
      <c r="B75" s="886"/>
      <c r="C75" s="94"/>
      <c r="D75" s="46" t="s">
        <v>283</v>
      </c>
      <c r="E75" s="5"/>
      <c r="F75" s="5"/>
      <c r="G75" s="5"/>
      <c r="H75" s="5"/>
      <c r="I75" s="5"/>
      <c r="J75" s="5"/>
      <c r="K75" s="5"/>
    </row>
    <row r="76" spans="2:11" x14ac:dyDescent="0.25">
      <c r="B76" s="886"/>
      <c r="C76" s="94"/>
      <c r="D76" s="53" t="s">
        <v>63</v>
      </c>
      <c r="E76" s="5"/>
      <c r="F76" s="5"/>
      <c r="G76" s="5"/>
      <c r="H76" s="5"/>
      <c r="I76" s="5"/>
      <c r="J76" s="5"/>
      <c r="K76" s="5"/>
    </row>
    <row r="77" spans="2:11" ht="24" x14ac:dyDescent="0.25">
      <c r="B77" s="886"/>
      <c r="C77" s="94"/>
      <c r="D77" s="46" t="s">
        <v>284</v>
      </c>
      <c r="E77" s="5"/>
      <c r="F77" s="5"/>
      <c r="G77" s="5"/>
      <c r="H77" s="5"/>
      <c r="I77" s="5"/>
      <c r="J77" s="5"/>
      <c r="K77" s="5"/>
    </row>
    <row r="78" spans="2:11" ht="48" x14ac:dyDescent="0.25">
      <c r="B78" s="886"/>
      <c r="C78" s="94"/>
      <c r="D78" s="46" t="s">
        <v>285</v>
      </c>
      <c r="E78" s="5"/>
      <c r="F78" s="5"/>
      <c r="G78" s="5"/>
      <c r="H78" s="5"/>
      <c r="I78" s="5"/>
      <c r="J78" s="5"/>
      <c r="K78" s="5"/>
    </row>
    <row r="79" spans="2:11" x14ac:dyDescent="0.25">
      <c r="B79" s="886"/>
      <c r="C79" s="94"/>
      <c r="D79" s="46" t="s">
        <v>286</v>
      </c>
      <c r="E79" s="5"/>
      <c r="F79" s="5"/>
      <c r="G79" s="5"/>
      <c r="H79" s="5"/>
      <c r="I79" s="5"/>
      <c r="J79" s="5"/>
      <c r="K79" s="5"/>
    </row>
    <row r="80" spans="2:11" ht="36" x14ac:dyDescent="0.25">
      <c r="B80" s="886"/>
      <c r="C80" s="94"/>
      <c r="D80" s="46" t="s">
        <v>287</v>
      </c>
      <c r="E80" s="5"/>
      <c r="F80" s="5"/>
      <c r="G80" s="5"/>
      <c r="H80" s="5"/>
      <c r="I80" s="5"/>
      <c r="J80" s="5"/>
      <c r="K80" s="5"/>
    </row>
    <row r="81" spans="2:11" x14ac:dyDescent="0.25">
      <c r="B81" s="886"/>
      <c r="C81" s="94"/>
      <c r="D81" s="53" t="s">
        <v>288</v>
      </c>
      <c r="E81" s="5"/>
      <c r="F81" s="5"/>
      <c r="G81" s="5"/>
      <c r="H81" s="5"/>
      <c r="I81" s="5"/>
      <c r="J81" s="5"/>
      <c r="K81" s="5"/>
    </row>
    <row r="82" spans="2:11" x14ac:dyDescent="0.25">
      <c r="B82" s="886"/>
      <c r="C82" s="94"/>
      <c r="D82" s="46" t="s">
        <v>289</v>
      </c>
      <c r="E82" s="5"/>
      <c r="F82" s="5"/>
      <c r="G82" s="5"/>
      <c r="H82" s="5"/>
      <c r="I82" s="5"/>
      <c r="J82" s="5"/>
      <c r="K82" s="5"/>
    </row>
    <row r="83" spans="2:11" ht="36" x14ac:dyDescent="0.25">
      <c r="B83" s="886"/>
      <c r="C83" s="94"/>
      <c r="D83" s="46" t="s">
        <v>290</v>
      </c>
      <c r="E83" s="5"/>
      <c r="F83" s="5"/>
      <c r="G83" s="5"/>
      <c r="H83" s="5"/>
      <c r="I83" s="5"/>
      <c r="J83" s="5"/>
      <c r="K83" s="5"/>
    </row>
    <row r="84" spans="2:11" ht="45.75" thickBot="1" x14ac:dyDescent="0.3">
      <c r="B84" s="887"/>
      <c r="C84" s="2"/>
      <c r="D84" s="258" t="s">
        <v>291</v>
      </c>
      <c r="E84" s="5"/>
      <c r="F84" s="5"/>
      <c r="G84" s="5"/>
      <c r="H84" s="5"/>
      <c r="I84" s="5"/>
      <c r="J84" s="5"/>
      <c r="K84" s="5"/>
    </row>
    <row r="85" spans="2:11" ht="24.75" thickBot="1" x14ac:dyDescent="0.3">
      <c r="B85" s="47" t="s">
        <v>72</v>
      </c>
      <c r="C85" s="2"/>
      <c r="D85" s="40"/>
      <c r="E85" s="5"/>
      <c r="F85" s="5"/>
      <c r="G85" s="5"/>
      <c r="H85" s="5"/>
      <c r="I85" s="5"/>
      <c r="J85" s="5"/>
      <c r="K85" s="5"/>
    </row>
    <row r="86" spans="2:11" ht="228" x14ac:dyDescent="0.25">
      <c r="B86" s="885" t="s">
        <v>73</v>
      </c>
      <c r="C86" s="94"/>
      <c r="D86" s="46" t="s">
        <v>292</v>
      </c>
      <c r="E86" s="5"/>
      <c r="F86" s="5"/>
      <c r="G86" s="5"/>
      <c r="H86" s="5"/>
      <c r="I86" s="5"/>
      <c r="J86" s="5"/>
      <c r="K86" s="5"/>
    </row>
    <row r="87" spans="2:11" ht="180" x14ac:dyDescent="0.25">
      <c r="B87" s="886"/>
      <c r="C87" s="94"/>
      <c r="D87" s="46" t="s">
        <v>293</v>
      </c>
      <c r="E87" s="5"/>
      <c r="F87" s="5"/>
      <c r="G87" s="5"/>
      <c r="H87" s="5"/>
      <c r="I87" s="5"/>
      <c r="J87" s="5"/>
      <c r="K87" s="5"/>
    </row>
    <row r="88" spans="2:11" ht="72" x14ac:dyDescent="0.25">
      <c r="B88" s="886"/>
      <c r="C88" s="94"/>
      <c r="D88" s="46" t="s">
        <v>294</v>
      </c>
      <c r="E88" s="5"/>
      <c r="F88" s="5"/>
      <c r="G88" s="5"/>
      <c r="H88" s="5"/>
      <c r="I88" s="5"/>
      <c r="J88" s="5"/>
      <c r="K88" s="5"/>
    </row>
    <row r="89" spans="2:11" ht="24" x14ac:dyDescent="0.25">
      <c r="B89" s="886"/>
      <c r="C89" s="94"/>
      <c r="D89" s="46" t="s">
        <v>295</v>
      </c>
      <c r="E89" s="5"/>
      <c r="F89" s="5"/>
      <c r="G89" s="5"/>
      <c r="H89" s="5"/>
      <c r="I89" s="5"/>
      <c r="J89" s="5"/>
      <c r="K89" s="5"/>
    </row>
    <row r="90" spans="2:11" ht="72" x14ac:dyDescent="0.25">
      <c r="B90" s="886"/>
      <c r="C90" s="94"/>
      <c r="D90" s="61" t="s">
        <v>296</v>
      </c>
      <c r="E90" s="5"/>
      <c r="F90" s="5"/>
      <c r="G90" s="5"/>
      <c r="H90" s="5"/>
      <c r="I90" s="5"/>
      <c r="J90" s="5"/>
      <c r="K90" s="5"/>
    </row>
    <row r="91" spans="2:11" ht="84" x14ac:dyDescent="0.25">
      <c r="B91" s="886"/>
      <c r="C91" s="94"/>
      <c r="D91" s="61" t="s">
        <v>297</v>
      </c>
      <c r="E91" s="5"/>
      <c r="F91" s="5"/>
      <c r="G91" s="5"/>
      <c r="H91" s="5"/>
      <c r="I91" s="5"/>
      <c r="J91" s="5"/>
      <c r="K91" s="5"/>
    </row>
    <row r="92" spans="2:11" ht="36" x14ac:dyDescent="0.25">
      <c r="B92" s="886"/>
      <c r="C92" s="94"/>
      <c r="D92" s="61" t="s">
        <v>298</v>
      </c>
      <c r="E92" s="5"/>
      <c r="F92" s="5"/>
      <c r="G92" s="5"/>
      <c r="H92" s="5"/>
      <c r="I92" s="5"/>
      <c r="J92" s="5"/>
      <c r="K92" s="5"/>
    </row>
    <row r="93" spans="2:11" ht="36" x14ac:dyDescent="0.25">
      <c r="B93" s="886"/>
      <c r="C93" s="94"/>
      <c r="D93" s="61" t="s">
        <v>299</v>
      </c>
      <c r="E93" s="5"/>
      <c r="F93" s="5"/>
      <c r="G93" s="5"/>
      <c r="H93" s="5"/>
      <c r="I93" s="5"/>
      <c r="J93" s="5"/>
      <c r="K93" s="5"/>
    </row>
    <row r="94" spans="2:11" ht="48" x14ac:dyDescent="0.25">
      <c r="B94" s="886"/>
      <c r="C94" s="94"/>
      <c r="D94" s="61" t="s">
        <v>300</v>
      </c>
      <c r="E94" s="5"/>
      <c r="F94" s="5"/>
      <c r="G94" s="5"/>
      <c r="H94" s="5"/>
      <c r="I94" s="5"/>
      <c r="J94" s="5"/>
      <c r="K94" s="5"/>
    </row>
    <row r="95" spans="2:11" ht="60.75" thickBot="1" x14ac:dyDescent="0.3">
      <c r="B95" s="887"/>
      <c r="C95" s="2"/>
      <c r="D95" s="62" t="s">
        <v>301</v>
      </c>
      <c r="E95" s="5"/>
      <c r="F95" s="5"/>
      <c r="G95" s="5"/>
      <c r="H95" s="5"/>
      <c r="I95" s="5"/>
      <c r="J95" s="5"/>
      <c r="K95" s="5"/>
    </row>
    <row r="96" spans="2:11" x14ac:dyDescent="0.25">
      <c r="B96" s="885" t="s">
        <v>90</v>
      </c>
      <c r="C96" s="94"/>
      <c r="D96" s="46"/>
      <c r="E96" s="5"/>
      <c r="F96" s="5"/>
      <c r="G96" s="5"/>
      <c r="H96" s="5"/>
      <c r="I96" s="5"/>
      <c r="J96" s="5"/>
      <c r="K96" s="5"/>
    </row>
    <row r="97" spans="2:11" x14ac:dyDescent="0.25">
      <c r="B97" s="886"/>
      <c r="C97" s="94"/>
      <c r="D97" s="16"/>
      <c r="E97" s="5"/>
      <c r="F97" s="5"/>
      <c r="G97" s="5"/>
      <c r="H97" s="5"/>
      <c r="I97" s="5"/>
      <c r="J97" s="5"/>
      <c r="K97" s="5"/>
    </row>
    <row r="98" spans="2:11" x14ac:dyDescent="0.25">
      <c r="B98" s="886"/>
      <c r="C98" s="94"/>
      <c r="D98" s="46" t="s">
        <v>91</v>
      </c>
      <c r="E98" s="5"/>
      <c r="F98" s="5"/>
      <c r="G98" s="5"/>
      <c r="H98" s="5"/>
      <c r="I98" s="5"/>
      <c r="J98" s="5"/>
      <c r="K98" s="5"/>
    </row>
    <row r="99" spans="2:11" ht="61.5" x14ac:dyDescent="0.25">
      <c r="B99" s="886"/>
      <c r="C99" s="94"/>
      <c r="D99" s="46" t="s">
        <v>302</v>
      </c>
      <c r="E99" s="5"/>
      <c r="F99" s="5"/>
      <c r="G99" s="5"/>
      <c r="H99" s="5"/>
      <c r="I99" s="5"/>
      <c r="J99" s="5"/>
      <c r="K99" s="5"/>
    </row>
    <row r="100" spans="2:11" ht="61.5" x14ac:dyDescent="0.25">
      <c r="B100" s="886"/>
      <c r="C100" s="94"/>
      <c r="D100" s="46" t="s">
        <v>303</v>
      </c>
      <c r="E100" s="5"/>
      <c r="F100" s="5"/>
      <c r="G100" s="5"/>
      <c r="H100" s="5"/>
      <c r="I100" s="5"/>
      <c r="J100" s="5"/>
      <c r="K100" s="5"/>
    </row>
    <row r="101" spans="2:11" ht="62.25" thickBot="1" x14ac:dyDescent="0.3">
      <c r="B101" s="887"/>
      <c r="C101" s="2"/>
      <c r="D101" s="40" t="s">
        <v>304</v>
      </c>
      <c r="E101" s="5"/>
      <c r="F101" s="5"/>
      <c r="G101" s="5"/>
      <c r="H101" s="5"/>
      <c r="I101" s="5"/>
      <c r="J101" s="5"/>
      <c r="K101" s="5"/>
    </row>
  </sheetData>
  <mergeCells count="29">
    <mergeCell ref="B10:D10"/>
    <mergeCell ref="F10:S10"/>
    <mergeCell ref="F11:S11"/>
    <mergeCell ref="E12:R12"/>
    <mergeCell ref="E13:R13"/>
    <mergeCell ref="B71:D71"/>
    <mergeCell ref="B73:B84"/>
    <mergeCell ref="B86:B95"/>
    <mergeCell ref="B96:B101"/>
    <mergeCell ref="C21:C22"/>
    <mergeCell ref="D21:D22"/>
    <mergeCell ref="B56:B62"/>
    <mergeCell ref="B69:E69"/>
    <mergeCell ref="D44:I44"/>
    <mergeCell ref="B46:E46"/>
    <mergeCell ref="B47:B53"/>
    <mergeCell ref="B55:E55"/>
    <mergeCell ref="D15:I15"/>
    <mergeCell ref="D20:I20"/>
    <mergeCell ref="D43:I43"/>
    <mergeCell ref="E21:E22"/>
    <mergeCell ref="B15:B20"/>
    <mergeCell ref="F21:F22"/>
    <mergeCell ref="G21:G22"/>
    <mergeCell ref="A1:P1"/>
    <mergeCell ref="A2:P2"/>
    <mergeCell ref="A3:P3"/>
    <mergeCell ref="A4:D4"/>
    <mergeCell ref="A5:P5"/>
  </mergeCells>
  <conditionalFormatting sqref="E12:R12">
    <cfRule type="expression" dxfId="99" priority="1">
      <formula>E11="SI SE REPORTA"</formula>
    </cfRule>
  </conditionalFormatting>
  <conditionalFormatting sqref="F10">
    <cfRule type="notContainsBlanks" dxfId="98" priority="4">
      <formula>LEN(TRIM(F10))&gt;0</formula>
    </cfRule>
  </conditionalFormatting>
  <conditionalFormatting sqref="F11:S11">
    <cfRule type="expression" dxfId="97" priority="2">
      <formula>E11="NO SE REPORTA"</formula>
    </cfRule>
    <cfRule type="expression" dxfId="96"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7:H18 E23:E42">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D84" r:id="rId1" display="http://cambioclimatico.minambiente.gov.co/"/>
    <hyperlink ref="B9" location="'ANEXO 3'!A1" display="VOLVER AL INDICE"/>
  </hyperlinks>
  <pageMargins left="0.25" right="0.25" top="0.75" bottom="0.75" header="0.3" footer="0.3"/>
  <pageSetup paperSize="178" orientation="landscape" horizontalDpi="1200" verticalDpi="120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U99"/>
  <sheetViews>
    <sheetView showGridLines="0" topLeftCell="A7" zoomScale="98" zoomScaleNormal="98" workbookViewId="0">
      <selection activeCell="D30" sqref="D30"/>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9" max="9" width="13.42578125" customWidth="1"/>
    <col min="11" max="11" width="13"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314</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INFORMACION",+H19))</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1982</v>
      </c>
      <c r="F12" s="858"/>
      <c r="G12" s="858"/>
      <c r="H12" s="858"/>
      <c r="I12" s="858"/>
      <c r="J12" s="858"/>
      <c r="K12" s="858"/>
      <c r="L12" s="858"/>
      <c r="M12" s="858"/>
      <c r="N12" s="858"/>
      <c r="O12" s="858"/>
      <c r="P12" s="858"/>
      <c r="Q12" s="858"/>
      <c r="R12" s="858"/>
    </row>
    <row r="13" spans="1:21" ht="21.95" customHeight="1" x14ac:dyDescent="0.25">
      <c r="B13" s="364"/>
      <c r="C13" s="88"/>
      <c r="D13" s="171" t="s">
        <v>1256</v>
      </c>
      <c r="E13" s="859" t="s">
        <v>1983</v>
      </c>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6" customHeight="1" thickTop="1" thickBot="1" x14ac:dyDescent="0.3">
      <c r="B15" s="930" t="s">
        <v>2</v>
      </c>
      <c r="C15" s="89"/>
      <c r="D15" s="876" t="s">
        <v>336</v>
      </c>
      <c r="E15" s="877"/>
      <c r="F15" s="877"/>
      <c r="G15" s="877"/>
      <c r="H15" s="877"/>
      <c r="I15" s="877"/>
      <c r="J15" s="877"/>
      <c r="K15" s="878"/>
    </row>
    <row r="16" spans="1:21" ht="15.75" thickBot="1" x14ac:dyDescent="0.3">
      <c r="A16" s="188"/>
      <c r="B16" s="904"/>
      <c r="C16" s="98" t="s">
        <v>19</v>
      </c>
      <c r="D16" s="43" t="s">
        <v>1200</v>
      </c>
      <c r="E16" s="43" t="s">
        <v>20</v>
      </c>
      <c r="F16" s="43" t="s">
        <v>21</v>
      </c>
      <c r="G16" s="43" t="s">
        <v>22</v>
      </c>
      <c r="H16" s="43" t="s">
        <v>23</v>
      </c>
      <c r="I16" s="180"/>
      <c r="J16" s="188"/>
      <c r="K16" s="21"/>
    </row>
    <row r="17" spans="2:11" ht="24.75" thickBot="1" x14ac:dyDescent="0.3">
      <c r="B17" s="904"/>
      <c r="C17" s="2" t="s">
        <v>152</v>
      </c>
      <c r="D17" s="40" t="s">
        <v>337</v>
      </c>
      <c r="E17" s="207">
        <v>45</v>
      </c>
      <c r="F17" s="207">
        <v>39</v>
      </c>
      <c r="G17" s="207">
        <v>40</v>
      </c>
      <c r="H17" s="207">
        <v>41</v>
      </c>
      <c r="I17" s="189"/>
      <c r="J17" s="188"/>
      <c r="K17" s="21"/>
    </row>
    <row r="18" spans="2:11" ht="24.75" thickBot="1" x14ac:dyDescent="0.3">
      <c r="B18" s="904"/>
      <c r="C18" s="2" t="s">
        <v>154</v>
      </c>
      <c r="D18" s="40" t="s">
        <v>338</v>
      </c>
      <c r="E18" s="207">
        <v>0</v>
      </c>
      <c r="F18" s="207">
        <v>39</v>
      </c>
      <c r="G18" s="207">
        <v>40</v>
      </c>
      <c r="H18" s="207">
        <v>41</v>
      </c>
      <c r="I18" s="189"/>
      <c r="J18" s="188"/>
      <c r="K18" s="21"/>
    </row>
    <row r="19" spans="2:11" ht="24.75" thickBot="1" x14ac:dyDescent="0.3">
      <c r="B19" s="904"/>
      <c r="C19" s="2" t="s">
        <v>156</v>
      </c>
      <c r="D19" s="40" t="s">
        <v>339</v>
      </c>
      <c r="E19" s="185">
        <f>IFERROR(E18/E17,"N.A.")</f>
        <v>0</v>
      </c>
      <c r="F19" s="185">
        <f>IFERROR(F18/F17,"N.A.")</f>
        <v>1</v>
      </c>
      <c r="G19" s="185">
        <f>IFERROR(G18/G17,"N.A.")</f>
        <v>1</v>
      </c>
      <c r="H19" s="185">
        <f>IFERROR(H18/H17,"N.A.")</f>
        <v>1</v>
      </c>
      <c r="I19" s="185"/>
      <c r="K19" s="21"/>
    </row>
    <row r="20" spans="2:11" x14ac:dyDescent="0.25">
      <c r="B20" s="218"/>
      <c r="C20" s="92"/>
      <c r="D20" s="937" t="s">
        <v>1199</v>
      </c>
      <c r="E20" s="938"/>
      <c r="F20" s="938"/>
      <c r="G20" s="938"/>
      <c r="H20" s="938"/>
      <c r="I20" s="938"/>
      <c r="J20" s="938"/>
      <c r="K20" s="939"/>
    </row>
    <row r="21" spans="2:11" x14ac:dyDescent="0.25">
      <c r="B21" s="218"/>
      <c r="C21" s="92"/>
      <c r="D21" s="879" t="s">
        <v>246</v>
      </c>
      <c r="E21" s="880"/>
      <c r="F21" s="880"/>
      <c r="G21" s="880"/>
      <c r="H21" s="880"/>
      <c r="I21" s="880"/>
      <c r="J21" s="880"/>
      <c r="K21" s="881"/>
    </row>
    <row r="22" spans="2:11" x14ac:dyDescent="0.25">
      <c r="B22" s="218"/>
      <c r="C22" s="92"/>
      <c r="D22" s="879" t="s">
        <v>333</v>
      </c>
      <c r="E22" s="880"/>
      <c r="F22" s="880"/>
      <c r="G22" s="880"/>
      <c r="H22" s="880"/>
      <c r="I22" s="880"/>
      <c r="J22" s="880"/>
      <c r="K22" s="881"/>
    </row>
    <row r="23" spans="2:11" ht="15.75" thickBot="1" x14ac:dyDescent="0.3">
      <c r="B23" s="218"/>
      <c r="C23" s="92"/>
      <c r="D23" s="891" t="s">
        <v>340</v>
      </c>
      <c r="E23" s="892"/>
      <c r="F23" s="892"/>
      <c r="G23" s="892"/>
      <c r="H23" s="892"/>
      <c r="I23" s="892"/>
      <c r="J23" s="892"/>
      <c r="K23" s="893"/>
    </row>
    <row r="24" spans="2:11" ht="36.75" thickBot="1" x14ac:dyDescent="0.3">
      <c r="B24" s="218"/>
      <c r="C24" s="98" t="s">
        <v>19</v>
      </c>
      <c r="D24" s="43" t="s">
        <v>270</v>
      </c>
      <c r="E24" s="43" t="s">
        <v>341</v>
      </c>
      <c r="F24" s="43" t="s">
        <v>342</v>
      </c>
      <c r="G24" s="43" t="s">
        <v>343</v>
      </c>
      <c r="H24" s="43" t="s">
        <v>344</v>
      </c>
      <c r="I24" s="43" t="s">
        <v>274</v>
      </c>
      <c r="J24" s="43" t="s">
        <v>275</v>
      </c>
      <c r="K24" s="43" t="s">
        <v>55</v>
      </c>
    </row>
    <row r="25" spans="2:11" s="188" customFormat="1" ht="36.75" thickBot="1" x14ac:dyDescent="0.3">
      <c r="B25" s="217"/>
      <c r="C25" s="8">
        <v>1</v>
      </c>
      <c r="D25" s="29" t="s">
        <v>1984</v>
      </c>
      <c r="E25" s="30" t="s">
        <v>1986</v>
      </c>
      <c r="F25" s="207">
        <v>17</v>
      </c>
      <c r="G25" s="207">
        <v>1389848263.0799999</v>
      </c>
      <c r="H25" s="207">
        <v>637534286</v>
      </c>
      <c r="I25" s="207">
        <v>538776000</v>
      </c>
      <c r="J25" s="207">
        <v>538776000</v>
      </c>
      <c r="K25" s="207"/>
    </row>
    <row r="26" spans="2:11" s="188" customFormat="1" ht="72.75" thickBot="1" x14ac:dyDescent="0.3">
      <c r="B26" s="217"/>
      <c r="C26" s="8">
        <v>2</v>
      </c>
      <c r="D26" s="29" t="s">
        <v>1985</v>
      </c>
      <c r="E26" s="30" t="s">
        <v>1986</v>
      </c>
      <c r="F26" s="207">
        <v>75</v>
      </c>
      <c r="G26" s="207">
        <v>9057327022</v>
      </c>
      <c r="H26" s="207">
        <v>9057327022</v>
      </c>
      <c r="I26" s="207">
        <v>5660927934</v>
      </c>
      <c r="J26" s="207">
        <v>5660927934</v>
      </c>
      <c r="K26" s="207"/>
    </row>
    <row r="27" spans="2:11" s="188" customFormat="1" ht="15.75" thickBot="1" x14ac:dyDescent="0.3">
      <c r="B27" s="217"/>
      <c r="C27" s="8">
        <v>3</v>
      </c>
      <c r="D27" s="30"/>
      <c r="E27" s="30"/>
      <c r="F27" s="207"/>
      <c r="G27" s="207"/>
      <c r="H27" s="207"/>
      <c r="I27" s="207"/>
      <c r="J27" s="207"/>
      <c r="K27" s="207"/>
    </row>
    <row r="28" spans="2:11" s="188" customFormat="1" ht="15.75" thickBot="1" x14ac:dyDescent="0.3">
      <c r="B28" s="217"/>
      <c r="C28" s="8">
        <v>4</v>
      </c>
      <c r="D28" s="30"/>
      <c r="E28" s="30"/>
      <c r="F28" s="207"/>
      <c r="G28" s="207"/>
      <c r="H28" s="207"/>
      <c r="I28" s="207"/>
      <c r="J28" s="207"/>
      <c r="K28" s="207"/>
    </row>
    <row r="29" spans="2:11" s="188" customFormat="1" ht="15.75" thickBot="1" x14ac:dyDescent="0.3">
      <c r="B29" s="217"/>
      <c r="C29" s="8">
        <v>5</v>
      </c>
      <c r="D29" s="30"/>
      <c r="E29" s="30"/>
      <c r="F29" s="207"/>
      <c r="G29" s="207"/>
      <c r="H29" s="207"/>
      <c r="I29" s="207"/>
      <c r="J29" s="207"/>
      <c r="K29" s="207"/>
    </row>
    <row r="30" spans="2:11" s="188" customFormat="1" ht="15.75" thickBot="1" x14ac:dyDescent="0.3">
      <c r="B30" s="217"/>
      <c r="C30" s="8">
        <v>6</v>
      </c>
      <c r="D30" s="30"/>
      <c r="E30" s="30"/>
      <c r="F30" s="207"/>
      <c r="G30" s="207"/>
      <c r="H30" s="207"/>
      <c r="I30" s="207"/>
      <c r="J30" s="207"/>
      <c r="K30" s="207"/>
    </row>
    <row r="31" spans="2:11" s="188" customFormat="1" ht="15.75" thickBot="1" x14ac:dyDescent="0.3">
      <c r="B31" s="217"/>
      <c r="C31" s="8">
        <v>7</v>
      </c>
      <c r="D31" s="30"/>
      <c r="E31" s="30"/>
      <c r="F31" s="207"/>
      <c r="G31" s="207"/>
      <c r="H31" s="207"/>
      <c r="I31" s="207"/>
      <c r="J31" s="207"/>
      <c r="K31" s="207"/>
    </row>
    <row r="32" spans="2:11" s="188" customFormat="1" ht="15.75" thickBot="1" x14ac:dyDescent="0.3">
      <c r="B32" s="217"/>
      <c r="C32" s="8">
        <v>8</v>
      </c>
      <c r="D32" s="30"/>
      <c r="E32" s="30"/>
      <c r="F32" s="207"/>
      <c r="G32" s="207"/>
      <c r="H32" s="207"/>
      <c r="I32" s="207"/>
      <c r="J32" s="207"/>
      <c r="K32" s="207"/>
    </row>
    <row r="33" spans="2:11" s="188" customFormat="1" ht="15.75" thickBot="1" x14ac:dyDescent="0.3">
      <c r="B33" s="217"/>
      <c r="C33" s="8">
        <v>9</v>
      </c>
      <c r="D33" s="30"/>
      <c r="E33" s="30"/>
      <c r="F33" s="207"/>
      <c r="G33" s="207"/>
      <c r="H33" s="207"/>
      <c r="I33" s="207"/>
      <c r="J33" s="207"/>
      <c r="K33" s="207"/>
    </row>
    <row r="34" spans="2:11" s="188" customFormat="1" ht="15.75" thickBot="1" x14ac:dyDescent="0.3">
      <c r="B34" s="217"/>
      <c r="C34" s="8">
        <v>10</v>
      </c>
      <c r="D34" s="30"/>
      <c r="E34" s="30"/>
      <c r="F34" s="207"/>
      <c r="G34" s="207"/>
      <c r="H34" s="207"/>
      <c r="I34" s="207"/>
      <c r="J34" s="207"/>
      <c r="K34" s="207"/>
    </row>
    <row r="35" spans="2:11" s="188" customFormat="1" ht="15.75" thickBot="1" x14ac:dyDescent="0.3">
      <c r="B35" s="217"/>
      <c r="C35" s="8">
        <v>11</v>
      </c>
      <c r="D35" s="30"/>
      <c r="E35" s="30"/>
      <c r="F35" s="207"/>
      <c r="G35" s="207"/>
      <c r="H35" s="207"/>
      <c r="I35" s="207"/>
      <c r="J35" s="207"/>
      <c r="K35" s="207"/>
    </row>
    <row r="36" spans="2:11" s="188" customFormat="1" ht="15.75" thickBot="1" x14ac:dyDescent="0.3">
      <c r="B36" s="217"/>
      <c r="C36" s="8">
        <v>12</v>
      </c>
      <c r="D36" s="30"/>
      <c r="E36" s="30"/>
      <c r="F36" s="207"/>
      <c r="G36" s="207"/>
      <c r="H36" s="207"/>
      <c r="I36" s="207"/>
      <c r="J36" s="207"/>
      <c r="K36" s="207"/>
    </row>
    <row r="37" spans="2:11" ht="15.75" thickBot="1" x14ac:dyDescent="0.3">
      <c r="B37" s="47"/>
      <c r="C37" s="2"/>
      <c r="D37" s="40" t="s">
        <v>151</v>
      </c>
      <c r="E37" s="40"/>
      <c r="F37" s="136">
        <f>SUM(F25:F36)</f>
        <v>92</v>
      </c>
      <c r="G37" s="136">
        <f>SUM(G25:G36)</f>
        <v>10447175285.08</v>
      </c>
      <c r="H37" s="136">
        <f>SUM(H25:H36)</f>
        <v>9694861308</v>
      </c>
      <c r="I37" s="136">
        <f>SUM(I25:I36)</f>
        <v>6199703934</v>
      </c>
      <c r="J37" s="136">
        <f>SUM(J25:J36)</f>
        <v>6199703934</v>
      </c>
      <c r="K37" s="12"/>
    </row>
    <row r="38" spans="2:11" ht="24" customHeight="1" thickBot="1" x14ac:dyDescent="0.3">
      <c r="B38" s="72" t="s">
        <v>34</v>
      </c>
      <c r="C38" s="107"/>
      <c r="D38" s="888" t="s">
        <v>345</v>
      </c>
      <c r="E38" s="889"/>
      <c r="F38" s="889"/>
      <c r="G38" s="889"/>
      <c r="H38" s="889"/>
      <c r="I38" s="889"/>
      <c r="J38" s="889"/>
      <c r="K38" s="890"/>
    </row>
    <row r="39" spans="2:11" ht="24" customHeight="1" thickBot="1" x14ac:dyDescent="0.3">
      <c r="B39" s="72" t="s">
        <v>36</v>
      </c>
      <c r="C39" s="107"/>
      <c r="D39" s="888" t="s">
        <v>346</v>
      </c>
      <c r="E39" s="889"/>
      <c r="F39" s="889"/>
      <c r="G39" s="889"/>
      <c r="H39" s="889"/>
      <c r="I39" s="889"/>
      <c r="J39" s="889"/>
      <c r="K39" s="890"/>
    </row>
    <row r="40" spans="2:11" ht="15.75" thickBot="1" x14ac:dyDescent="0.3">
      <c r="B40" s="1"/>
      <c r="C40" s="76"/>
      <c r="D40" s="5"/>
      <c r="E40" s="5"/>
      <c r="F40" s="5"/>
      <c r="G40" s="5"/>
      <c r="H40" s="5"/>
      <c r="I40" s="5"/>
      <c r="J40" s="5"/>
      <c r="K40" s="5"/>
    </row>
    <row r="41" spans="2:11" ht="24" customHeight="1" thickBot="1" x14ac:dyDescent="0.3">
      <c r="B41" s="894" t="s">
        <v>38</v>
      </c>
      <c r="C41" s="895"/>
      <c r="D41" s="895"/>
      <c r="E41" s="896"/>
      <c r="F41" s="5"/>
      <c r="G41" s="5"/>
      <c r="H41" s="5"/>
      <c r="I41" s="5"/>
      <c r="J41" s="5"/>
      <c r="K41" s="5"/>
    </row>
    <row r="42" spans="2:11" ht="15.75" thickBot="1" x14ac:dyDescent="0.3">
      <c r="B42" s="885">
        <v>1</v>
      </c>
      <c r="C42" s="94"/>
      <c r="D42" s="48" t="s">
        <v>39</v>
      </c>
      <c r="E42" s="30" t="s">
        <v>1962</v>
      </c>
      <c r="F42" s="5"/>
      <c r="G42" s="5"/>
      <c r="H42" s="5"/>
      <c r="I42" s="5"/>
      <c r="J42" s="5"/>
      <c r="K42" s="5"/>
    </row>
    <row r="43" spans="2:11" ht="15.75" thickBot="1" x14ac:dyDescent="0.3">
      <c r="B43" s="886"/>
      <c r="C43" s="94"/>
      <c r="D43" s="40" t="s">
        <v>40</v>
      </c>
      <c r="E43" s="30" t="s">
        <v>1963</v>
      </c>
      <c r="F43" s="5"/>
      <c r="G43" s="5"/>
      <c r="H43" s="5"/>
      <c r="I43" s="5"/>
      <c r="J43" s="5"/>
      <c r="K43" s="5"/>
    </row>
    <row r="44" spans="2:11" ht="15.75" thickBot="1" x14ac:dyDescent="0.3">
      <c r="B44" s="886"/>
      <c r="C44" s="94"/>
      <c r="D44" s="40" t="s">
        <v>41</v>
      </c>
      <c r="E44" s="30" t="s">
        <v>1964</v>
      </c>
      <c r="F44" s="5"/>
      <c r="G44" s="5"/>
      <c r="H44" s="5"/>
      <c r="I44" s="5"/>
      <c r="J44" s="5"/>
      <c r="K44" s="5"/>
    </row>
    <row r="45" spans="2:11" ht="15.75" thickBot="1" x14ac:dyDescent="0.3">
      <c r="B45" s="886"/>
      <c r="C45" s="94"/>
      <c r="D45" s="40" t="s">
        <v>42</v>
      </c>
      <c r="E45" s="30" t="s">
        <v>1958</v>
      </c>
      <c r="F45" s="5"/>
      <c r="G45" s="5"/>
      <c r="H45" s="5"/>
      <c r="I45" s="5"/>
      <c r="J45" s="5"/>
      <c r="K45" s="5"/>
    </row>
    <row r="46" spans="2:11" ht="15.75" thickBot="1" x14ac:dyDescent="0.3">
      <c r="B46" s="886"/>
      <c r="C46" s="94"/>
      <c r="D46" s="40" t="s">
        <v>43</v>
      </c>
      <c r="E46" s="529" t="s">
        <v>1965</v>
      </c>
      <c r="F46" s="5"/>
      <c r="G46" s="5"/>
      <c r="H46" s="5"/>
      <c r="I46" s="5"/>
      <c r="J46" s="5"/>
      <c r="K46" s="5"/>
    </row>
    <row r="47" spans="2:11" ht="15.75" thickBot="1" x14ac:dyDescent="0.3">
      <c r="B47" s="886"/>
      <c r="C47" s="94"/>
      <c r="D47" s="40" t="s">
        <v>44</v>
      </c>
      <c r="E47" s="30">
        <v>4380200</v>
      </c>
      <c r="F47" s="5"/>
      <c r="G47" s="5"/>
      <c r="H47" s="5"/>
      <c r="I47" s="5"/>
      <c r="J47" s="5"/>
      <c r="K47" s="5"/>
    </row>
    <row r="48" spans="2:11" ht="15.75" thickBot="1" x14ac:dyDescent="0.3">
      <c r="B48" s="887"/>
      <c r="C48" s="2"/>
      <c r="D48" s="40" t="s">
        <v>45</v>
      </c>
      <c r="E48" s="30" t="s">
        <v>1966</v>
      </c>
      <c r="F48" s="5"/>
      <c r="G48" s="5"/>
      <c r="H48" s="5"/>
      <c r="I48" s="5"/>
      <c r="J48" s="5"/>
      <c r="K48" s="5"/>
    </row>
    <row r="49" spans="2:11" ht="15.75" thickBot="1" x14ac:dyDescent="0.3">
      <c r="B49" s="1"/>
      <c r="C49" s="76"/>
      <c r="D49" s="5"/>
      <c r="E49" s="5"/>
      <c r="F49" s="5"/>
      <c r="G49" s="5"/>
      <c r="H49" s="5"/>
      <c r="I49" s="5"/>
      <c r="J49" s="5"/>
      <c r="K49" s="5"/>
    </row>
    <row r="50" spans="2:11" ht="15.75" thickBot="1" x14ac:dyDescent="0.3">
      <c r="B50" s="894" t="s">
        <v>46</v>
      </c>
      <c r="C50" s="895"/>
      <c r="D50" s="895"/>
      <c r="E50" s="896"/>
      <c r="F50" s="5"/>
      <c r="G50" s="5"/>
      <c r="H50" s="5"/>
      <c r="I50" s="5"/>
      <c r="J50" s="5"/>
      <c r="K50" s="5"/>
    </row>
    <row r="51" spans="2:11" ht="15.75" thickBot="1" x14ac:dyDescent="0.3">
      <c r="B51" s="885">
        <v>1</v>
      </c>
      <c r="C51" s="94"/>
      <c r="D51" s="48" t="s">
        <v>39</v>
      </c>
      <c r="E51" s="219" t="s">
        <v>47</v>
      </c>
      <c r="F51" s="5"/>
      <c r="G51" s="5"/>
      <c r="H51" s="5"/>
      <c r="I51" s="5"/>
      <c r="J51" s="5"/>
      <c r="K51" s="5"/>
    </row>
    <row r="52" spans="2:11" ht="15.75" thickBot="1" x14ac:dyDescent="0.3">
      <c r="B52" s="886"/>
      <c r="C52" s="94"/>
      <c r="D52" s="40" t="s">
        <v>40</v>
      </c>
      <c r="E52" s="219" t="s">
        <v>160</v>
      </c>
      <c r="F52" s="5"/>
      <c r="G52" s="5"/>
      <c r="H52" s="5"/>
      <c r="I52" s="5"/>
      <c r="J52" s="5"/>
      <c r="K52" s="5"/>
    </row>
    <row r="53" spans="2:11" ht="15.75" thickBot="1" x14ac:dyDescent="0.3">
      <c r="B53" s="886"/>
      <c r="C53" s="94"/>
      <c r="D53" s="40" t="s">
        <v>41</v>
      </c>
      <c r="E53" s="239"/>
      <c r="F53" s="5"/>
      <c r="G53" s="5"/>
      <c r="H53" s="5"/>
      <c r="I53" s="5"/>
      <c r="J53" s="5"/>
      <c r="K53" s="5"/>
    </row>
    <row r="54" spans="2:11" ht="15.75" thickBot="1" x14ac:dyDescent="0.3">
      <c r="B54" s="886"/>
      <c r="C54" s="94"/>
      <c r="D54" s="40" t="s">
        <v>42</v>
      </c>
      <c r="E54" s="239"/>
      <c r="F54" s="5"/>
      <c r="G54" s="5"/>
      <c r="H54" s="5"/>
      <c r="I54" s="5"/>
      <c r="J54" s="5"/>
      <c r="K54" s="5"/>
    </row>
    <row r="55" spans="2:11" ht="15.75" thickBot="1" x14ac:dyDescent="0.3">
      <c r="B55" s="886"/>
      <c r="C55" s="94"/>
      <c r="D55" s="40" t="s">
        <v>43</v>
      </c>
      <c r="E55" s="239"/>
      <c r="F55" s="5"/>
      <c r="G55" s="5"/>
      <c r="H55" s="5"/>
      <c r="I55" s="5"/>
      <c r="J55" s="5"/>
      <c r="K55" s="5"/>
    </row>
    <row r="56" spans="2:11" ht="15.75" thickBot="1" x14ac:dyDescent="0.3">
      <c r="B56" s="886"/>
      <c r="C56" s="94"/>
      <c r="D56" s="40" t="s">
        <v>44</v>
      </c>
      <c r="E56" s="239"/>
      <c r="F56" s="5"/>
      <c r="G56" s="5"/>
      <c r="H56" s="5"/>
      <c r="I56" s="5"/>
      <c r="J56" s="5"/>
      <c r="K56" s="5"/>
    </row>
    <row r="57" spans="2:11" ht="15.75" thickBot="1" x14ac:dyDescent="0.3">
      <c r="B57" s="887"/>
      <c r="C57" s="2"/>
      <c r="D57" s="40" t="s">
        <v>45</v>
      </c>
      <c r="E57" s="239"/>
      <c r="F57" s="5"/>
      <c r="G57" s="5"/>
      <c r="H57" s="5"/>
      <c r="I57" s="5"/>
      <c r="J57" s="5"/>
      <c r="K57" s="5"/>
    </row>
    <row r="58" spans="2:11" ht="15.75" thickBot="1" x14ac:dyDescent="0.3">
      <c r="B58" s="1"/>
      <c r="C58" s="76"/>
      <c r="D58" s="5"/>
      <c r="E58" s="5"/>
      <c r="F58" s="5"/>
      <c r="G58" s="5"/>
      <c r="H58" s="5"/>
      <c r="I58" s="5"/>
      <c r="J58" s="5"/>
      <c r="K58" s="5"/>
    </row>
    <row r="59" spans="2:11" ht="15" customHeight="1" thickBot="1" x14ac:dyDescent="0.3">
      <c r="B59" s="119" t="s">
        <v>49</v>
      </c>
      <c r="C59" s="120"/>
      <c r="D59" s="120"/>
      <c r="E59" s="121"/>
      <c r="G59" s="5"/>
      <c r="H59" s="5"/>
      <c r="I59" s="5"/>
      <c r="J59" s="5"/>
      <c r="K59" s="5"/>
    </row>
    <row r="60" spans="2:11" ht="24.75" thickBot="1" x14ac:dyDescent="0.3">
      <c r="B60" s="47" t="s">
        <v>50</v>
      </c>
      <c r="C60" s="40" t="s">
        <v>51</v>
      </c>
      <c r="D60" s="40" t="s">
        <v>52</v>
      </c>
      <c r="E60" s="40" t="s">
        <v>53</v>
      </c>
      <c r="F60" s="5"/>
      <c r="G60" s="5"/>
      <c r="H60" s="5"/>
      <c r="I60" s="5"/>
      <c r="J60" s="5"/>
    </row>
    <row r="61" spans="2:11" ht="72.75" thickBot="1" x14ac:dyDescent="0.3">
      <c r="B61" s="49">
        <v>42401</v>
      </c>
      <c r="C61" s="40">
        <v>0.01</v>
      </c>
      <c r="D61" s="50" t="s">
        <v>347</v>
      </c>
      <c r="E61" s="40"/>
      <c r="F61" s="5"/>
      <c r="G61" s="5"/>
      <c r="H61" s="5"/>
      <c r="I61" s="5"/>
      <c r="J61" s="5"/>
    </row>
    <row r="62" spans="2:11" ht="15.75" thickBot="1" x14ac:dyDescent="0.3">
      <c r="B62" s="3"/>
      <c r="C62" s="95"/>
      <c r="D62" s="5"/>
      <c r="E62" s="5"/>
      <c r="F62" s="5"/>
      <c r="G62" s="5"/>
      <c r="H62" s="5"/>
      <c r="I62" s="5"/>
      <c r="J62" s="5"/>
      <c r="K62" s="5"/>
    </row>
    <row r="63" spans="2:11" ht="15.75" thickBot="1" x14ac:dyDescent="0.3">
      <c r="B63" s="4" t="s">
        <v>55</v>
      </c>
      <c r="C63" s="96"/>
      <c r="D63" s="5"/>
      <c r="E63" s="5"/>
      <c r="F63" s="5"/>
      <c r="G63" s="5"/>
      <c r="H63" s="5"/>
      <c r="I63" s="5"/>
      <c r="J63" s="5"/>
      <c r="K63" s="5"/>
    </row>
    <row r="64" spans="2:11" x14ac:dyDescent="0.25">
      <c r="B64" s="925"/>
      <c r="C64" s="926"/>
      <c r="D64" s="926"/>
      <c r="E64" s="926"/>
      <c r="F64" s="5"/>
      <c r="G64" s="5"/>
      <c r="H64" s="5"/>
      <c r="I64" s="5"/>
      <c r="J64" s="5"/>
      <c r="K64" s="5"/>
    </row>
    <row r="65" spans="2:11" x14ac:dyDescent="0.25">
      <c r="B65" s="925"/>
      <c r="C65" s="926"/>
      <c r="D65" s="926"/>
      <c r="E65" s="926"/>
      <c r="F65" s="5"/>
      <c r="G65" s="5"/>
      <c r="H65" s="5"/>
      <c r="I65" s="5"/>
      <c r="J65" s="5"/>
      <c r="K65" s="5"/>
    </row>
    <row r="66" spans="2:11" ht="15.75" thickBot="1" x14ac:dyDescent="0.3">
      <c r="B66" s="5"/>
      <c r="D66" s="5"/>
      <c r="E66" s="5"/>
      <c r="F66" s="5"/>
      <c r="G66" s="5"/>
      <c r="H66" s="5"/>
      <c r="I66" s="5"/>
      <c r="J66" s="5"/>
      <c r="K66" s="5"/>
    </row>
    <row r="67" spans="2:11" ht="24.75" thickBot="1" x14ac:dyDescent="0.3">
      <c r="B67" s="51" t="s">
        <v>56</v>
      </c>
      <c r="C67" s="97"/>
      <c r="D67" s="5"/>
      <c r="E67" s="5"/>
      <c r="F67" s="5"/>
      <c r="G67" s="5"/>
      <c r="H67" s="5"/>
      <c r="I67" s="5"/>
      <c r="J67" s="5"/>
      <c r="K67" s="5"/>
    </row>
    <row r="68" spans="2:11" ht="15.75" thickBot="1" x14ac:dyDescent="0.3">
      <c r="B68" s="37"/>
      <c r="C68" s="88"/>
      <c r="D68" s="5"/>
      <c r="E68" s="5"/>
      <c r="F68" s="5"/>
      <c r="G68" s="5"/>
      <c r="H68" s="5"/>
      <c r="I68" s="5"/>
      <c r="J68" s="5"/>
      <c r="K68" s="5"/>
    </row>
    <row r="69" spans="2:11" ht="60.75" thickBot="1" x14ac:dyDescent="0.3">
      <c r="B69" s="52" t="s">
        <v>57</v>
      </c>
      <c r="C69" s="98"/>
      <c r="D69" s="43" t="s">
        <v>315</v>
      </c>
      <c r="E69" s="5"/>
      <c r="F69" s="5"/>
      <c r="G69" s="5"/>
      <c r="H69" s="5"/>
      <c r="I69" s="5"/>
      <c r="J69" s="5"/>
      <c r="K69" s="5"/>
    </row>
    <row r="70" spans="2:11" x14ac:dyDescent="0.25">
      <c r="B70" s="885" t="s">
        <v>59</v>
      </c>
      <c r="C70" s="94"/>
      <c r="D70" s="53" t="s">
        <v>60</v>
      </c>
      <c r="E70" s="5"/>
      <c r="F70" s="5"/>
      <c r="G70" s="5"/>
      <c r="H70" s="5"/>
      <c r="I70" s="5"/>
      <c r="J70" s="5"/>
      <c r="K70" s="5"/>
    </row>
    <row r="71" spans="2:11" ht="72" x14ac:dyDescent="0.25">
      <c r="B71" s="886"/>
      <c r="C71" s="94"/>
      <c r="D71" s="46" t="s">
        <v>316</v>
      </c>
      <c r="E71" s="5"/>
      <c r="F71" s="5"/>
      <c r="G71" s="5"/>
      <c r="H71" s="5"/>
      <c r="I71" s="5"/>
      <c r="J71" s="5"/>
      <c r="K71" s="5"/>
    </row>
    <row r="72" spans="2:11" x14ac:dyDescent="0.25">
      <c r="B72" s="886"/>
      <c r="C72" s="94"/>
      <c r="D72" s="53" t="s">
        <v>317</v>
      </c>
      <c r="E72" s="5"/>
      <c r="F72" s="5"/>
      <c r="G72" s="5"/>
      <c r="H72" s="5"/>
      <c r="I72" s="5"/>
      <c r="J72" s="5"/>
      <c r="K72" s="5"/>
    </row>
    <row r="73" spans="2:11" x14ac:dyDescent="0.25">
      <c r="B73" s="886"/>
      <c r="C73" s="94"/>
      <c r="D73" s="46" t="s">
        <v>318</v>
      </c>
      <c r="E73" s="5"/>
      <c r="F73" s="5"/>
      <c r="G73" s="5"/>
      <c r="H73" s="5"/>
      <c r="I73" s="5"/>
      <c r="J73" s="5"/>
      <c r="K73" s="5"/>
    </row>
    <row r="74" spans="2:11" ht="60" x14ac:dyDescent="0.25">
      <c r="B74" s="886"/>
      <c r="C74" s="94"/>
      <c r="D74" s="46" t="s">
        <v>319</v>
      </c>
      <c r="E74" s="5"/>
      <c r="F74" s="5"/>
      <c r="G74" s="5"/>
      <c r="H74" s="5"/>
      <c r="I74" s="5"/>
      <c r="J74" s="5"/>
      <c r="K74" s="5"/>
    </row>
    <row r="75" spans="2:11" ht="252" x14ac:dyDescent="0.25">
      <c r="B75" s="886"/>
      <c r="C75" s="94"/>
      <c r="D75" s="46" t="s">
        <v>320</v>
      </c>
      <c r="E75" s="5"/>
      <c r="F75" s="5"/>
      <c r="G75" s="5"/>
      <c r="H75" s="5"/>
      <c r="I75" s="5"/>
      <c r="J75" s="5"/>
      <c r="K75" s="5"/>
    </row>
    <row r="76" spans="2:11" x14ac:dyDescent="0.25">
      <c r="B76" s="886"/>
      <c r="C76" s="94"/>
      <c r="D76" s="53" t="s">
        <v>288</v>
      </c>
      <c r="E76" s="5"/>
      <c r="F76" s="5"/>
      <c r="G76" s="5"/>
      <c r="H76" s="5"/>
      <c r="I76" s="5"/>
      <c r="J76" s="5"/>
      <c r="K76" s="5"/>
    </row>
    <row r="77" spans="2:11" ht="15.75" thickBot="1" x14ac:dyDescent="0.3">
      <c r="B77" s="887"/>
      <c r="C77" s="2"/>
      <c r="D77" s="40" t="s">
        <v>321</v>
      </c>
      <c r="E77" s="5"/>
      <c r="F77" s="5"/>
      <c r="G77" s="5"/>
      <c r="H77" s="5"/>
      <c r="I77" s="5"/>
      <c r="J77" s="5"/>
      <c r="K77" s="5"/>
    </row>
    <row r="78" spans="2:11" x14ac:dyDescent="0.25">
      <c r="B78" s="885" t="s">
        <v>72</v>
      </c>
      <c r="C78" s="99"/>
      <c r="D78" s="885"/>
      <c r="E78" s="5"/>
      <c r="F78" s="5"/>
      <c r="G78" s="5"/>
      <c r="H78" s="5"/>
      <c r="I78" s="5"/>
      <c r="J78" s="5"/>
      <c r="K78" s="5"/>
    </row>
    <row r="79" spans="2:11" ht="15.75" thickBot="1" x14ac:dyDescent="0.3">
      <c r="B79" s="887"/>
      <c r="C79" s="100"/>
      <c r="D79" s="887"/>
      <c r="E79" s="5"/>
      <c r="F79" s="5"/>
      <c r="G79" s="5"/>
      <c r="H79" s="5"/>
      <c r="I79" s="5"/>
      <c r="J79" s="5"/>
      <c r="K79" s="5"/>
    </row>
    <row r="80" spans="2:11" ht="180" x14ac:dyDescent="0.25">
      <c r="B80" s="885" t="s">
        <v>73</v>
      </c>
      <c r="C80" s="94"/>
      <c r="D80" s="46" t="s">
        <v>322</v>
      </c>
      <c r="E80" s="5"/>
      <c r="F80" s="5"/>
      <c r="G80" s="5"/>
      <c r="H80" s="5"/>
      <c r="I80" s="5"/>
      <c r="J80" s="5"/>
      <c r="K80" s="5"/>
    </row>
    <row r="81" spans="2:11" ht="120" x14ac:dyDescent="0.25">
      <c r="B81" s="886"/>
      <c r="C81" s="94"/>
      <c r="D81" s="46" t="s">
        <v>323</v>
      </c>
      <c r="E81" s="5"/>
      <c r="F81" s="5"/>
      <c r="G81" s="5"/>
      <c r="H81" s="5"/>
      <c r="I81" s="5"/>
      <c r="J81" s="5"/>
      <c r="K81" s="5"/>
    </row>
    <row r="82" spans="2:11" ht="120" x14ac:dyDescent="0.25">
      <c r="B82" s="886"/>
      <c r="C82" s="94"/>
      <c r="D82" s="46" t="s">
        <v>324</v>
      </c>
      <c r="E82" s="5"/>
      <c r="F82" s="5"/>
      <c r="G82" s="5"/>
      <c r="H82" s="5"/>
      <c r="I82" s="5"/>
      <c r="J82" s="5"/>
      <c r="K82" s="5"/>
    </row>
    <row r="83" spans="2:11" ht="84" x14ac:dyDescent="0.25">
      <c r="B83" s="886"/>
      <c r="C83" s="94"/>
      <c r="D83" s="46" t="s">
        <v>325</v>
      </c>
      <c r="E83" s="5"/>
      <c r="F83" s="5"/>
      <c r="G83" s="5"/>
      <c r="H83" s="5"/>
      <c r="I83" s="5"/>
      <c r="J83" s="5"/>
      <c r="K83" s="5"/>
    </row>
    <row r="84" spans="2:11" ht="72" x14ac:dyDescent="0.25">
      <c r="B84" s="886"/>
      <c r="C84" s="94"/>
      <c r="D84" s="46" t="s">
        <v>326</v>
      </c>
      <c r="E84" s="5"/>
      <c r="F84" s="5"/>
      <c r="G84" s="5"/>
      <c r="H84" s="5"/>
      <c r="I84" s="5"/>
      <c r="J84" s="5"/>
      <c r="K84" s="5"/>
    </row>
    <row r="85" spans="2:11" ht="192" x14ac:dyDescent="0.25">
      <c r="B85" s="886"/>
      <c r="C85" s="94"/>
      <c r="D85" s="46" t="s">
        <v>327</v>
      </c>
      <c r="E85" s="5"/>
      <c r="F85" s="5"/>
      <c r="G85" s="5"/>
      <c r="H85" s="5"/>
      <c r="I85" s="5"/>
      <c r="J85" s="5"/>
      <c r="K85" s="5"/>
    </row>
    <row r="86" spans="2:11" ht="108.75" thickBot="1" x14ac:dyDescent="0.3">
      <c r="B86" s="887"/>
      <c r="C86" s="2"/>
      <c r="D86" s="40" t="s">
        <v>328</v>
      </c>
      <c r="E86" s="5"/>
      <c r="F86" s="5"/>
      <c r="G86" s="5"/>
      <c r="H86" s="5"/>
      <c r="I86" s="5"/>
      <c r="J86" s="5"/>
      <c r="K86" s="5"/>
    </row>
    <row r="87" spans="2:11" ht="24" x14ac:dyDescent="0.25">
      <c r="B87" s="885" t="s">
        <v>90</v>
      </c>
      <c r="C87" s="94"/>
      <c r="D87" s="53" t="s">
        <v>329</v>
      </c>
      <c r="E87" s="5"/>
      <c r="F87" s="5"/>
      <c r="G87" s="5"/>
      <c r="H87" s="5"/>
      <c r="I87" s="5"/>
      <c r="J87" s="5"/>
      <c r="K87" s="5"/>
    </row>
    <row r="88" spans="2:11" x14ac:dyDescent="0.25">
      <c r="B88" s="886"/>
      <c r="C88" s="94"/>
      <c r="D88" s="16"/>
      <c r="E88" s="5"/>
      <c r="F88" s="5"/>
      <c r="G88" s="5"/>
      <c r="H88" s="5"/>
      <c r="I88" s="5"/>
      <c r="J88" s="5"/>
      <c r="K88" s="5"/>
    </row>
    <row r="89" spans="2:11" x14ac:dyDescent="0.25">
      <c r="B89" s="886"/>
      <c r="C89" s="94"/>
      <c r="D89" s="46" t="s">
        <v>91</v>
      </c>
      <c r="E89" s="5"/>
      <c r="F89" s="5"/>
      <c r="G89" s="5"/>
      <c r="H89" s="5"/>
      <c r="I89" s="5"/>
      <c r="J89" s="5"/>
      <c r="K89" s="5"/>
    </row>
    <row r="90" spans="2:11" ht="37.5" x14ac:dyDescent="0.25">
      <c r="B90" s="886"/>
      <c r="C90" s="94"/>
      <c r="D90" s="46" t="s">
        <v>330</v>
      </c>
      <c r="E90" s="5"/>
      <c r="F90" s="5"/>
      <c r="G90" s="5"/>
      <c r="H90" s="5"/>
      <c r="I90" s="5"/>
      <c r="J90" s="5"/>
      <c r="K90" s="5"/>
    </row>
    <row r="91" spans="2:11" ht="37.5" x14ac:dyDescent="0.25">
      <c r="B91" s="886"/>
      <c r="C91" s="94"/>
      <c r="D91" s="46" t="s">
        <v>331</v>
      </c>
      <c r="E91" s="5"/>
      <c r="F91" s="5"/>
      <c r="G91" s="5"/>
      <c r="H91" s="5"/>
      <c r="I91" s="5"/>
      <c r="J91" s="5"/>
      <c r="K91" s="5"/>
    </row>
    <row r="92" spans="2:11" ht="37.5" x14ac:dyDescent="0.25">
      <c r="B92" s="886"/>
      <c r="C92" s="94"/>
      <c r="D92" s="46" t="s">
        <v>332</v>
      </c>
      <c r="E92" s="5"/>
      <c r="F92" s="5"/>
      <c r="G92" s="5"/>
      <c r="H92" s="5"/>
      <c r="I92" s="5"/>
      <c r="J92" s="5"/>
      <c r="K92" s="5"/>
    </row>
    <row r="93" spans="2:11" ht="84" x14ac:dyDescent="0.25">
      <c r="B93" s="886"/>
      <c r="C93" s="94"/>
      <c r="D93" s="54" t="s">
        <v>235</v>
      </c>
      <c r="E93" s="5"/>
      <c r="F93" s="5"/>
      <c r="G93" s="5"/>
      <c r="H93" s="5"/>
      <c r="I93" s="5"/>
      <c r="J93" s="5"/>
      <c r="K93" s="5"/>
    </row>
    <row r="94" spans="2:11" x14ac:dyDescent="0.25">
      <c r="B94" s="886"/>
      <c r="C94" s="94"/>
      <c r="D94" s="53" t="s">
        <v>246</v>
      </c>
      <c r="E94" s="5"/>
      <c r="F94" s="5"/>
      <c r="G94" s="5"/>
      <c r="H94" s="5"/>
      <c r="I94" s="5"/>
      <c r="J94" s="5"/>
      <c r="K94" s="5"/>
    </row>
    <row r="95" spans="2:11" ht="36" x14ac:dyDescent="0.25">
      <c r="B95" s="886"/>
      <c r="C95" s="94"/>
      <c r="D95" s="53" t="s">
        <v>333</v>
      </c>
      <c r="E95" s="5"/>
      <c r="F95" s="5"/>
      <c r="G95" s="5"/>
      <c r="H95" s="5"/>
      <c r="I95" s="5"/>
      <c r="J95" s="5"/>
      <c r="K95" s="5"/>
    </row>
    <row r="96" spans="2:11" x14ac:dyDescent="0.25">
      <c r="B96" s="886"/>
      <c r="C96" s="94"/>
      <c r="D96" s="16"/>
      <c r="E96" s="5"/>
      <c r="F96" s="5"/>
      <c r="G96" s="5"/>
      <c r="H96" s="5"/>
      <c r="I96" s="5"/>
      <c r="J96" s="5"/>
      <c r="K96" s="5"/>
    </row>
    <row r="97" spans="2:11" x14ac:dyDescent="0.25">
      <c r="B97" s="886"/>
      <c r="C97" s="94"/>
      <c r="D97" s="46" t="s">
        <v>91</v>
      </c>
      <c r="E97" s="5"/>
      <c r="F97" s="5"/>
      <c r="G97" s="5"/>
      <c r="H97" s="5"/>
      <c r="I97" s="5"/>
      <c r="J97" s="5"/>
      <c r="K97" s="5"/>
    </row>
    <row r="98" spans="2:11" ht="37.5" x14ac:dyDescent="0.25">
      <c r="B98" s="886"/>
      <c r="C98" s="94"/>
      <c r="D98" s="46" t="s">
        <v>334</v>
      </c>
      <c r="E98" s="5"/>
      <c r="F98" s="5"/>
      <c r="G98" s="5"/>
      <c r="H98" s="5"/>
      <c r="I98" s="5"/>
      <c r="J98" s="5"/>
      <c r="K98" s="5"/>
    </row>
    <row r="99" spans="2:11" ht="62.25" thickBot="1" x14ac:dyDescent="0.3">
      <c r="B99" s="887"/>
      <c r="C99" s="2"/>
      <c r="D99" s="40" t="s">
        <v>335</v>
      </c>
      <c r="E99" s="5"/>
      <c r="F99" s="5"/>
      <c r="G99" s="5"/>
      <c r="H99" s="5"/>
      <c r="I99" s="5"/>
      <c r="J99" s="5"/>
      <c r="K99" s="5"/>
    </row>
  </sheetData>
  <mergeCells count="28">
    <mergeCell ref="B10:D10"/>
    <mergeCell ref="F10:S10"/>
    <mergeCell ref="F11:S11"/>
    <mergeCell ref="E12:R12"/>
    <mergeCell ref="E13:R13"/>
    <mergeCell ref="B70:B77"/>
    <mergeCell ref="B78:B79"/>
    <mergeCell ref="D78:D79"/>
    <mergeCell ref="B80:B86"/>
    <mergeCell ref="B87:B99"/>
    <mergeCell ref="B64:E65"/>
    <mergeCell ref="D15:K15"/>
    <mergeCell ref="D20:K20"/>
    <mergeCell ref="D21:K21"/>
    <mergeCell ref="D22:K22"/>
    <mergeCell ref="B15:B19"/>
    <mergeCell ref="B51:B57"/>
    <mergeCell ref="D23:K23"/>
    <mergeCell ref="D38:K38"/>
    <mergeCell ref="D39:K39"/>
    <mergeCell ref="B41:E41"/>
    <mergeCell ref="B42:B48"/>
    <mergeCell ref="B50:E50"/>
    <mergeCell ref="A1:P1"/>
    <mergeCell ref="A2:P2"/>
    <mergeCell ref="A3:P3"/>
    <mergeCell ref="A4:D4"/>
    <mergeCell ref="A5:P5"/>
  </mergeCells>
  <conditionalFormatting sqref="E12:R12">
    <cfRule type="expression" dxfId="95" priority="1">
      <formula>E11="SI SE REPORTA"</formula>
    </cfRule>
  </conditionalFormatting>
  <conditionalFormatting sqref="F10">
    <cfRule type="notContainsBlanks" dxfId="94" priority="4">
      <formula>LEN(TRIM(F10))&gt;0</formula>
    </cfRule>
  </conditionalFormatting>
  <conditionalFormatting sqref="F11:S11">
    <cfRule type="expression" dxfId="93" priority="2">
      <formula>E11="NO SE REPORTA"</formula>
    </cfRule>
    <cfRule type="expression" dxfId="92" priority="3">
      <formula>E10="NO APLICA"</formula>
    </cfRule>
  </conditionalFormatting>
  <dataValidations count="6">
    <dataValidation type="whole" operator="greaterThanOrEqual" allowBlank="1" showInputMessage="1" showErrorMessage="1" errorTitle="ERROR" error="Valor en PESOS (sin centavos)" sqref="G25:J36">
      <formula1>0</formula1>
    </dataValidation>
    <dataValidation type="whole" operator="greaterThanOrEqual" allowBlank="1" showInputMessage="1" showErrorMessage="1" errorTitle="ERROR" error="Valor en HECTAREAS (sin decimales)_x000a_" sqref="E17:H18 F25:F36">
      <formula1>0</formula1>
    </dataValidation>
    <dataValidation allowBlank="1" showInputMessage="1" showErrorMessage="1" promptTitle="OJO" prompt="NO TOCAR" sqref="F37:J37"/>
    <dataValidation allowBlank="1" showInputMessage="1" showErrorMessage="1" sqref="E19:H19"/>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46" r:id="rId1"/>
  </hyperlinks>
  <pageMargins left="0.25" right="0.25" top="0.75" bottom="0.75" header="0.3" footer="0.3"/>
  <pageSetup paperSize="178"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U155"/>
  <sheetViews>
    <sheetView showGridLines="0" zoomScale="98" zoomScaleNormal="98" workbookViewId="0">
      <selection activeCell="P22" sqref="P22"/>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10" max="10" width="19.57031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348</v>
      </c>
      <c r="B5" s="848"/>
      <c r="C5" s="848"/>
      <c r="D5" s="848"/>
      <c r="E5" s="848"/>
      <c r="F5" s="848"/>
      <c r="G5" s="848"/>
      <c r="H5" s="848"/>
      <c r="I5" s="848"/>
      <c r="J5" s="848"/>
      <c r="K5" s="848"/>
      <c r="L5" s="848"/>
      <c r="M5" s="848"/>
      <c r="N5" s="848"/>
      <c r="O5" s="848"/>
      <c r="P5" s="849"/>
    </row>
    <row r="6" spans="1:21" x14ac:dyDescent="0.25">
      <c r="B6" s="225"/>
      <c r="C6" s="226"/>
      <c r="D6" s="5"/>
      <c r="E6" s="5"/>
      <c r="F6" s="5"/>
      <c r="G6" s="5"/>
      <c r="H6" s="5"/>
      <c r="I6" s="5"/>
      <c r="J6" s="5"/>
      <c r="K6" s="5"/>
    </row>
    <row r="7" spans="1:21" x14ac:dyDescent="0.25">
      <c r="B7" s="1" t="s">
        <v>1</v>
      </c>
      <c r="C7" s="76"/>
      <c r="D7" s="5"/>
      <c r="E7" s="74"/>
      <c r="F7" s="5" t="s">
        <v>128</v>
      </c>
      <c r="G7" s="5"/>
      <c r="H7" s="5"/>
      <c r="I7" s="5"/>
      <c r="J7" s="5"/>
      <c r="K7" s="5"/>
    </row>
    <row r="8" spans="1:21" ht="15.75" thickBot="1" x14ac:dyDescent="0.3">
      <c r="B8" s="75"/>
      <c r="C8" s="77"/>
      <c r="D8" s="5"/>
      <c r="E8" s="17"/>
      <c r="F8" s="5" t="s">
        <v>129</v>
      </c>
      <c r="G8" s="5"/>
      <c r="H8" s="5"/>
      <c r="I8" s="5"/>
      <c r="J8" s="5"/>
      <c r="K8" s="5"/>
    </row>
    <row r="9" spans="1:21" ht="15.75" thickBot="1" x14ac:dyDescent="0.3">
      <c r="B9" s="171" t="s">
        <v>1192</v>
      </c>
      <c r="C9" s="211">
        <v>2023</v>
      </c>
      <c r="D9" s="216" t="str">
        <f>IF(E11="NO APLICA","NO APLICA",IF(E12="NO SE REPORTA","SIN INFORMACION",+H96))</f>
        <v>SIN INFORMACION</v>
      </c>
      <c r="E9" s="212"/>
      <c r="F9" s="5" t="s">
        <v>130</v>
      </c>
      <c r="G9" s="5"/>
      <c r="H9" s="5"/>
      <c r="I9" s="5"/>
      <c r="J9" s="5"/>
      <c r="K9" s="5"/>
    </row>
    <row r="10" spans="1:21" x14ac:dyDescent="0.25">
      <c r="B10" s="364" t="s">
        <v>1193</v>
      </c>
      <c r="C10" s="76"/>
      <c r="D10" s="5"/>
      <c r="E10" s="5"/>
      <c r="F10" s="5"/>
      <c r="G10" s="5"/>
      <c r="H10" s="5"/>
      <c r="I10" s="5"/>
      <c r="J10" s="5"/>
      <c r="K10" s="5"/>
    </row>
    <row r="11" spans="1:21" x14ac:dyDescent="0.25">
      <c r="B11" s="855" t="s">
        <v>1254</v>
      </c>
      <c r="C11" s="855"/>
      <c r="D11" s="855"/>
      <c r="E11" s="367" t="s">
        <v>1251</v>
      </c>
      <c r="F11" s="862" t="str">
        <f>IF(E11="NO APLICA","      ESCRIBA EL NÚMERO DEL ACUERDO DEL CONSEJO DIRECTIVO EN EL CUAL DECIDE LA NO PROCEDENCIA DE LA APLICACIÓN DEL INDICADOR",IF(E12="NO SE REPORTA","      ESCRIBA EL NÚMERO DEL ACUERDO DEL CONSEJO DIRECTIVO EN LA CUAL SE APRUEBA LA AGENDA DE IMPLEMENTACION DEL INDICADOR",""))</f>
        <v xml:space="preserve">      ESCRIBA EL NÚMERO DEL ACUERDO DEL CONSEJO DIRECTIVO EN LA CUAL SE APRUEBA LA AGENDA DE IMPLEMENTACION DEL INDICADOR</v>
      </c>
      <c r="G11" s="863"/>
      <c r="H11" s="863"/>
      <c r="I11" s="863"/>
      <c r="J11" s="863"/>
      <c r="K11" s="863"/>
      <c r="L11" s="863"/>
      <c r="M11" s="863"/>
      <c r="N11" s="863"/>
      <c r="O11" s="863"/>
      <c r="P11" s="863"/>
      <c r="Q11" s="863"/>
      <c r="R11" s="863"/>
      <c r="S11" s="863"/>
      <c r="T11" s="5"/>
      <c r="U11" s="5"/>
    </row>
    <row r="12" spans="1:21" ht="14.45" customHeight="1" x14ac:dyDescent="0.25">
      <c r="B12" s="366"/>
      <c r="C12" s="88"/>
      <c r="D12" s="171" t="str">
        <f>IF(E11="SI APLICA","¿El indicador no se reporta por limitaciones de información disponible? ","")</f>
        <v xml:space="preserve">¿El indicador no se reporta por limitaciones de información disponible? </v>
      </c>
      <c r="E12" s="368" t="s">
        <v>1252</v>
      </c>
      <c r="F12" s="856" t="s">
        <v>1977</v>
      </c>
      <c r="G12" s="857"/>
      <c r="H12" s="857"/>
      <c r="I12" s="857"/>
      <c r="J12" s="857"/>
      <c r="K12" s="857"/>
      <c r="L12" s="857"/>
      <c r="M12" s="857"/>
      <c r="N12" s="857"/>
      <c r="O12" s="857"/>
      <c r="P12" s="857"/>
      <c r="Q12" s="857"/>
      <c r="R12" s="857"/>
      <c r="S12" s="857"/>
    </row>
    <row r="13" spans="1:21" ht="23.45" customHeight="1" x14ac:dyDescent="0.25">
      <c r="B13" s="364"/>
      <c r="C13" s="88"/>
      <c r="D13" s="171" t="str">
        <f>IF(E12="SI SE REPORTA","¿Qué programas o proyectos del Plan de Acción están asociados al indicador? ","")</f>
        <v/>
      </c>
      <c r="E13" s="858" t="s">
        <v>1992</v>
      </c>
      <c r="F13" s="858"/>
      <c r="G13" s="858"/>
      <c r="H13" s="858"/>
      <c r="I13" s="858"/>
      <c r="J13" s="858"/>
      <c r="K13" s="858"/>
      <c r="L13" s="858"/>
      <c r="M13" s="858"/>
      <c r="N13" s="858"/>
      <c r="O13" s="858"/>
      <c r="P13" s="858"/>
      <c r="Q13" s="858"/>
      <c r="R13" s="858"/>
    </row>
    <row r="14" spans="1:21" ht="21.95" customHeight="1" x14ac:dyDescent="0.25">
      <c r="B14" s="364"/>
      <c r="C14" s="88"/>
      <c r="D14" s="171" t="s">
        <v>1256</v>
      </c>
      <c r="E14" s="859" t="s">
        <v>1993</v>
      </c>
      <c r="F14" s="860"/>
      <c r="G14" s="860"/>
      <c r="H14" s="860"/>
      <c r="I14" s="860"/>
      <c r="J14" s="860"/>
      <c r="K14" s="860"/>
      <c r="L14" s="860"/>
      <c r="M14" s="860"/>
      <c r="N14" s="860"/>
      <c r="O14" s="860"/>
      <c r="P14" s="860"/>
      <c r="Q14" s="860"/>
      <c r="R14" s="861"/>
    </row>
    <row r="15" spans="1:21" ht="6.95" customHeight="1" thickBot="1" x14ac:dyDescent="0.3">
      <c r="B15" s="364"/>
      <c r="C15" s="76"/>
      <c r="D15" s="5"/>
      <c r="E15" s="5"/>
      <c r="F15" s="5"/>
      <c r="G15" s="5"/>
      <c r="H15" s="5"/>
      <c r="I15" s="5"/>
      <c r="J15" s="5"/>
      <c r="K15" s="5"/>
    </row>
    <row r="16" spans="1:21" ht="15" customHeight="1" thickBot="1" x14ac:dyDescent="0.3">
      <c r="B16" s="885" t="s">
        <v>2</v>
      </c>
      <c r="C16" s="89"/>
      <c r="D16" s="231" t="s">
        <v>336</v>
      </c>
      <c r="E16" s="232"/>
      <c r="F16" s="232"/>
      <c r="G16" s="232"/>
      <c r="H16" s="232"/>
      <c r="I16" s="232"/>
      <c r="J16" s="63"/>
      <c r="K16" s="5"/>
    </row>
    <row r="17" spans="2:11" x14ac:dyDescent="0.25">
      <c r="B17" s="886"/>
      <c r="C17" s="933" t="s">
        <v>19</v>
      </c>
      <c r="D17" s="931" t="s">
        <v>150</v>
      </c>
      <c r="E17" s="944" t="s">
        <v>364</v>
      </c>
      <c r="F17" s="940" t="s">
        <v>1183</v>
      </c>
      <c r="G17" s="944" t="s">
        <v>151</v>
      </c>
      <c r="H17" s="5"/>
      <c r="J17" s="21"/>
      <c r="K17" s="5"/>
    </row>
    <row r="18" spans="2:11" ht="15.75" thickBot="1" x14ac:dyDescent="0.3">
      <c r="B18" s="886"/>
      <c r="C18" s="934"/>
      <c r="D18" s="932"/>
      <c r="E18" s="945"/>
      <c r="F18" s="941"/>
      <c r="G18" s="945"/>
      <c r="H18" s="5"/>
      <c r="J18" s="21"/>
      <c r="K18" s="5"/>
    </row>
    <row r="19" spans="2:11" ht="24.75" thickBot="1" x14ac:dyDescent="0.3">
      <c r="B19" s="886"/>
      <c r="C19" s="2" t="s">
        <v>152</v>
      </c>
      <c r="D19" s="40" t="s">
        <v>1682</v>
      </c>
      <c r="E19" s="206">
        <v>1</v>
      </c>
      <c r="F19" s="206"/>
      <c r="G19" s="134">
        <f t="shared" ref="G19:G24" si="0">+E19+F19</f>
        <v>1</v>
      </c>
      <c r="H19" s="5"/>
      <c r="J19" s="21"/>
      <c r="K19" s="5"/>
    </row>
    <row r="20" spans="2:11" ht="24.75" thickBot="1" x14ac:dyDescent="0.3">
      <c r="B20" s="886"/>
      <c r="C20" s="2" t="s">
        <v>154</v>
      </c>
      <c r="D20" s="40" t="s">
        <v>1683</v>
      </c>
      <c r="E20" s="207">
        <v>63992</v>
      </c>
      <c r="F20" s="207"/>
      <c r="G20" s="134">
        <f t="shared" si="0"/>
        <v>63992</v>
      </c>
      <c r="H20" s="5"/>
      <c r="J20" s="21"/>
      <c r="K20" s="5"/>
    </row>
    <row r="21" spans="2:11" ht="36.75" thickBot="1" x14ac:dyDescent="0.3">
      <c r="B21" s="886"/>
      <c r="C21" s="2" t="s">
        <v>156</v>
      </c>
      <c r="D21" s="40" t="s">
        <v>365</v>
      </c>
      <c r="E21" s="207">
        <v>0</v>
      </c>
      <c r="F21" s="207"/>
      <c r="G21" s="134">
        <f t="shared" si="0"/>
        <v>0</v>
      </c>
      <c r="H21" s="5"/>
      <c r="J21" s="21"/>
      <c r="K21" s="5"/>
    </row>
    <row r="22" spans="2:11" ht="36.75" thickBot="1" x14ac:dyDescent="0.3">
      <c r="B22" s="886"/>
      <c r="C22" s="2" t="s">
        <v>258</v>
      </c>
      <c r="D22" s="336" t="s">
        <v>1214</v>
      </c>
      <c r="E22" s="207">
        <v>25574</v>
      </c>
      <c r="F22" s="207"/>
      <c r="G22" s="134">
        <f t="shared" si="0"/>
        <v>25574</v>
      </c>
      <c r="H22" s="5"/>
      <c r="J22" s="21"/>
      <c r="K22" s="5"/>
    </row>
    <row r="23" spans="2:11" ht="48.75" thickBot="1" x14ac:dyDescent="0.3">
      <c r="B23" s="886"/>
      <c r="C23" s="2" t="s">
        <v>260</v>
      </c>
      <c r="D23" s="40" t="s">
        <v>1684</v>
      </c>
      <c r="E23" s="206">
        <v>1</v>
      </c>
      <c r="F23" s="206"/>
      <c r="G23" s="272">
        <f t="shared" si="0"/>
        <v>1</v>
      </c>
      <c r="H23" s="5"/>
      <c r="J23" s="21"/>
      <c r="K23" s="5"/>
    </row>
    <row r="24" spans="2:11" ht="48.75" thickBot="1" x14ac:dyDescent="0.3">
      <c r="B24" s="886"/>
      <c r="C24" s="2" t="s">
        <v>262</v>
      </c>
      <c r="D24" s="40" t="s">
        <v>1685</v>
      </c>
      <c r="E24" s="134">
        <f>+E21+E22</f>
        <v>25574</v>
      </c>
      <c r="F24" s="134">
        <f>+F21+F22</f>
        <v>0</v>
      </c>
      <c r="G24" s="134">
        <f t="shared" si="0"/>
        <v>25574</v>
      </c>
      <c r="H24" s="5"/>
      <c r="J24" s="21"/>
      <c r="K24" s="5"/>
    </row>
    <row r="25" spans="2:11" ht="24" customHeight="1" x14ac:dyDescent="0.25">
      <c r="B25" s="886"/>
      <c r="C25" s="92"/>
      <c r="D25" s="942" t="s">
        <v>366</v>
      </c>
      <c r="E25" s="943"/>
      <c r="F25" s="943"/>
      <c r="G25" s="943"/>
      <c r="H25" s="943"/>
      <c r="I25" s="943"/>
      <c r="J25" s="21"/>
    </row>
    <row r="26" spans="2:11" x14ac:dyDescent="0.25">
      <c r="B26" s="886"/>
      <c r="C26" s="92"/>
      <c r="D26" s="273" t="s">
        <v>367</v>
      </c>
      <c r="E26" s="3"/>
      <c r="F26" s="3"/>
      <c r="G26" s="3"/>
      <c r="H26" s="3"/>
      <c r="I26" s="3"/>
      <c r="J26" s="21"/>
    </row>
    <row r="27" spans="2:11" ht="15.75" thickBot="1" x14ac:dyDescent="0.3">
      <c r="B27" s="886"/>
      <c r="C27" s="92"/>
      <c r="D27" s="867" t="s">
        <v>368</v>
      </c>
      <c r="E27" s="868"/>
      <c r="F27" s="868"/>
      <c r="G27" s="868"/>
      <c r="H27" s="868"/>
      <c r="I27" s="868"/>
      <c r="J27" s="869"/>
    </row>
    <row r="28" spans="2:11" ht="15.75" thickBot="1" x14ac:dyDescent="0.3">
      <c r="B28" s="886"/>
      <c r="C28" s="94"/>
      <c r="D28" s="38" t="s">
        <v>150</v>
      </c>
      <c r="E28" s="38" t="s">
        <v>20</v>
      </c>
      <c r="F28" s="38" t="s">
        <v>21</v>
      </c>
      <c r="G28" s="38" t="s">
        <v>22</v>
      </c>
      <c r="H28" s="38" t="s">
        <v>23</v>
      </c>
      <c r="I28" s="38" t="s">
        <v>151</v>
      </c>
      <c r="J28" s="21"/>
    </row>
    <row r="29" spans="2:11" ht="15.75" thickBot="1" x14ac:dyDescent="0.3">
      <c r="B29" s="886"/>
      <c r="C29" s="94"/>
      <c r="D29" s="39" t="s">
        <v>369</v>
      </c>
      <c r="E29" s="206">
        <v>0</v>
      </c>
      <c r="F29" s="206">
        <v>0</v>
      </c>
      <c r="G29" s="206">
        <v>1</v>
      </c>
      <c r="H29" s="206">
        <v>1</v>
      </c>
      <c r="I29" s="136">
        <f>SUM(E29:H29)</f>
        <v>2</v>
      </c>
      <c r="J29" s="21"/>
    </row>
    <row r="30" spans="2:11" ht="15.75" thickBot="1" x14ac:dyDescent="0.3">
      <c r="B30" s="886"/>
      <c r="C30" s="94"/>
      <c r="D30" s="39" t="s">
        <v>370</v>
      </c>
      <c r="E30" s="206">
        <v>1</v>
      </c>
      <c r="F30" s="206"/>
      <c r="G30" s="206"/>
      <c r="H30" s="206"/>
      <c r="I30" s="274"/>
      <c r="J30" s="21"/>
    </row>
    <row r="31" spans="2:11" ht="15.75" thickBot="1" x14ac:dyDescent="0.3">
      <c r="B31" s="886"/>
      <c r="C31" s="94"/>
      <c r="D31" s="39" t="s">
        <v>371</v>
      </c>
      <c r="E31" s="206">
        <v>1</v>
      </c>
      <c r="F31" s="206">
        <v>2</v>
      </c>
      <c r="G31" s="206"/>
      <c r="H31" s="206"/>
      <c r="I31" s="274"/>
      <c r="J31" s="21"/>
    </row>
    <row r="32" spans="2:11" ht="15.75" thickBot="1" x14ac:dyDescent="0.3">
      <c r="B32" s="886"/>
      <c r="C32" s="94"/>
      <c r="D32" s="39" t="s">
        <v>372</v>
      </c>
      <c r="E32" s="206"/>
      <c r="F32" s="206"/>
      <c r="G32" s="206">
        <v>1</v>
      </c>
      <c r="H32" s="206"/>
      <c r="I32" s="274"/>
      <c r="J32" s="21"/>
    </row>
    <row r="33" spans="2:10" ht="15.75" thickBot="1" x14ac:dyDescent="0.3">
      <c r="B33" s="886"/>
      <c r="C33" s="94"/>
      <c r="D33" s="39" t="s">
        <v>373</v>
      </c>
      <c r="E33" s="206"/>
      <c r="F33" s="206"/>
      <c r="G33" s="206"/>
      <c r="H33" s="206">
        <v>1</v>
      </c>
      <c r="I33" s="274"/>
      <c r="J33" s="21"/>
    </row>
    <row r="34" spans="2:10" ht="15.75" thickBot="1" x14ac:dyDescent="0.3">
      <c r="B34" s="886"/>
      <c r="C34" s="94"/>
      <c r="D34" s="39" t="s">
        <v>1210</v>
      </c>
      <c r="E34" s="270"/>
      <c r="F34" s="270"/>
      <c r="G34" s="270">
        <v>1</v>
      </c>
      <c r="H34" s="270">
        <v>1</v>
      </c>
      <c r="I34" s="274"/>
      <c r="J34" s="21"/>
    </row>
    <row r="35" spans="2:10" ht="15.75" thickBot="1" x14ac:dyDescent="0.3">
      <c r="B35" s="886"/>
      <c r="C35" s="94"/>
      <c r="D35" s="39" t="s">
        <v>151</v>
      </c>
      <c r="E35" s="136">
        <f>SUM(E30:E34)</f>
        <v>2</v>
      </c>
      <c r="F35" s="136">
        <f>SUM(F30:F34)</f>
        <v>2</v>
      </c>
      <c r="G35" s="136">
        <f>SUM(G30:G34)</f>
        <v>2</v>
      </c>
      <c r="H35" s="136">
        <f>SUM(H30:H34)</f>
        <v>2</v>
      </c>
      <c r="I35" s="274"/>
      <c r="J35" s="21"/>
    </row>
    <row r="36" spans="2:10" x14ac:dyDescent="0.25">
      <c r="B36" s="886"/>
      <c r="C36" s="92"/>
      <c r="D36" s="867" t="s">
        <v>374</v>
      </c>
      <c r="E36" s="868"/>
      <c r="F36" s="868"/>
      <c r="G36" s="868"/>
      <c r="H36" s="868"/>
      <c r="I36" s="868"/>
      <c r="J36" s="869"/>
    </row>
    <row r="37" spans="2:10" x14ac:dyDescent="0.25">
      <c r="B37" s="886"/>
      <c r="C37" s="92"/>
      <c r="D37" s="867" t="s">
        <v>375</v>
      </c>
      <c r="E37" s="868"/>
      <c r="F37" s="868"/>
      <c r="G37" s="868"/>
      <c r="H37" s="868"/>
      <c r="I37" s="868"/>
      <c r="J37" s="869"/>
    </row>
    <row r="38" spans="2:10" ht="15.75" thickBot="1" x14ac:dyDescent="0.3">
      <c r="B38" s="886"/>
      <c r="C38" s="92"/>
      <c r="D38" s="879" t="s">
        <v>376</v>
      </c>
      <c r="E38" s="880"/>
      <c r="F38" s="880"/>
      <c r="G38" s="880"/>
      <c r="H38" s="880"/>
      <c r="I38" s="880"/>
      <c r="J38" s="881"/>
    </row>
    <row r="39" spans="2:10" ht="15.75" thickBot="1" x14ac:dyDescent="0.3">
      <c r="B39" s="886"/>
      <c r="C39" s="94"/>
      <c r="D39" s="38" t="s">
        <v>150</v>
      </c>
      <c r="E39" s="38" t="s">
        <v>20</v>
      </c>
      <c r="F39" s="38" t="s">
        <v>21</v>
      </c>
      <c r="G39" s="38" t="s">
        <v>22</v>
      </c>
      <c r="H39" s="38" t="s">
        <v>23</v>
      </c>
      <c r="I39" s="38" t="s">
        <v>151</v>
      </c>
      <c r="J39" s="21"/>
    </row>
    <row r="40" spans="2:10" ht="15.75" thickBot="1" x14ac:dyDescent="0.3">
      <c r="B40" s="886"/>
      <c r="C40" s="94"/>
      <c r="D40" s="39" t="s">
        <v>369</v>
      </c>
      <c r="E40" s="207">
        <v>25574</v>
      </c>
      <c r="F40" s="207">
        <v>0</v>
      </c>
      <c r="G40" s="207">
        <v>0</v>
      </c>
      <c r="H40" s="207">
        <v>0</v>
      </c>
      <c r="I40" s="136">
        <f>SUM(E40:H40)</f>
        <v>25574</v>
      </c>
      <c r="J40" s="21"/>
    </row>
    <row r="41" spans="2:10" ht="15.75" thickBot="1" x14ac:dyDescent="0.3">
      <c r="B41" s="886"/>
      <c r="C41" s="94"/>
      <c r="D41" s="39" t="s">
        <v>370</v>
      </c>
      <c r="E41" s="207"/>
      <c r="F41" s="207"/>
      <c r="G41" s="207"/>
      <c r="H41" s="207"/>
      <c r="I41" s="275"/>
      <c r="J41" s="21"/>
    </row>
    <row r="42" spans="2:10" ht="15.75" thickBot="1" x14ac:dyDescent="0.3">
      <c r="B42" s="886"/>
      <c r="C42" s="94"/>
      <c r="D42" s="39" t="s">
        <v>371</v>
      </c>
      <c r="E42" s="207"/>
      <c r="F42" s="207"/>
      <c r="G42" s="207"/>
      <c r="H42" s="207"/>
      <c r="I42" s="275"/>
      <c r="J42" s="21"/>
    </row>
    <row r="43" spans="2:10" ht="15.75" thickBot="1" x14ac:dyDescent="0.3">
      <c r="B43" s="886"/>
      <c r="C43" s="94"/>
      <c r="D43" s="39" t="s">
        <v>372</v>
      </c>
      <c r="E43" s="207"/>
      <c r="F43" s="207"/>
      <c r="G43" s="207"/>
      <c r="H43" s="207"/>
      <c r="I43" s="275"/>
      <c r="J43" s="21"/>
    </row>
    <row r="44" spans="2:10" ht="15.75" thickBot="1" x14ac:dyDescent="0.3">
      <c r="B44" s="886"/>
      <c r="C44" s="94"/>
      <c r="D44" s="39" t="s">
        <v>373</v>
      </c>
      <c r="E44" s="207"/>
      <c r="F44" s="207"/>
      <c r="G44" s="207"/>
      <c r="H44" s="207"/>
      <c r="I44" s="275"/>
      <c r="J44" s="21"/>
    </row>
    <row r="45" spans="2:10" ht="15.75" thickBot="1" x14ac:dyDescent="0.3">
      <c r="B45" s="886"/>
      <c r="C45" s="94"/>
      <c r="D45" s="39" t="s">
        <v>1210</v>
      </c>
      <c r="E45" s="207">
        <v>25574</v>
      </c>
      <c r="F45" s="207"/>
      <c r="G45" s="207"/>
      <c r="H45" s="207"/>
      <c r="I45" s="275"/>
      <c r="J45" s="21"/>
    </row>
    <row r="46" spans="2:10" ht="15.75" thickBot="1" x14ac:dyDescent="0.3">
      <c r="B46" s="886"/>
      <c r="C46" s="94"/>
      <c r="D46" s="39" t="s">
        <v>151</v>
      </c>
      <c r="E46" s="136">
        <f>SUM(E41:E45)</f>
        <v>25574</v>
      </c>
      <c r="F46" s="136">
        <f>SUM(F41:F45)</f>
        <v>0</v>
      </c>
      <c r="G46" s="136">
        <f>SUM(G41:G45)</f>
        <v>0</v>
      </c>
      <c r="H46" s="136">
        <f>SUM(H41:H45)</f>
        <v>0</v>
      </c>
      <c r="I46" s="275"/>
      <c r="J46" s="21"/>
    </row>
    <row r="47" spans="2:10" x14ac:dyDescent="0.25">
      <c r="B47" s="886"/>
      <c r="C47" s="92"/>
      <c r="D47" s="867" t="s">
        <v>377</v>
      </c>
      <c r="E47" s="868"/>
      <c r="F47" s="868"/>
      <c r="G47" s="868"/>
      <c r="H47" s="868"/>
      <c r="I47" s="868"/>
      <c r="J47" s="869"/>
    </row>
    <row r="48" spans="2:10" x14ac:dyDescent="0.25">
      <c r="B48" s="886"/>
      <c r="C48" s="92"/>
      <c r="D48" s="867" t="s">
        <v>378</v>
      </c>
      <c r="E48" s="868"/>
      <c r="F48" s="868"/>
      <c r="G48" s="868"/>
      <c r="H48" s="868"/>
      <c r="I48" s="868"/>
      <c r="J48" s="869"/>
    </row>
    <row r="49" spans="2:10" x14ac:dyDescent="0.25">
      <c r="B49" s="886"/>
      <c r="C49" s="92"/>
      <c r="D49" s="879" t="s">
        <v>379</v>
      </c>
      <c r="E49" s="880"/>
      <c r="F49" s="880"/>
      <c r="G49" s="880"/>
      <c r="H49" s="880"/>
      <c r="I49" s="880"/>
      <c r="J49" s="881"/>
    </row>
    <row r="50" spans="2:10" ht="15.75" thickBot="1" x14ac:dyDescent="0.3">
      <c r="B50" s="886"/>
      <c r="C50" s="92"/>
      <c r="D50" s="867" t="s">
        <v>368</v>
      </c>
      <c r="E50" s="868"/>
      <c r="F50" s="868"/>
      <c r="G50" s="868"/>
      <c r="H50" s="868"/>
      <c r="I50" s="868"/>
      <c r="J50" s="869"/>
    </row>
    <row r="51" spans="2:10" ht="15.75" thickBot="1" x14ac:dyDescent="0.3">
      <c r="B51" s="886"/>
      <c r="C51" s="94"/>
      <c r="D51" s="38" t="s">
        <v>150</v>
      </c>
      <c r="E51" s="38" t="s">
        <v>20</v>
      </c>
      <c r="F51" s="38" t="s">
        <v>21</v>
      </c>
      <c r="G51" s="38" t="s">
        <v>22</v>
      </c>
      <c r="H51" s="38" t="s">
        <v>23</v>
      </c>
      <c r="I51" s="38" t="s">
        <v>151</v>
      </c>
      <c r="J51" s="21"/>
    </row>
    <row r="52" spans="2:10" ht="15.75" thickBot="1" x14ac:dyDescent="0.3">
      <c r="B52" s="886"/>
      <c r="C52" s="94"/>
      <c r="D52" s="39" t="s">
        <v>369</v>
      </c>
      <c r="E52" s="6"/>
      <c r="F52" s="6"/>
      <c r="G52" s="6"/>
      <c r="H52" s="6"/>
      <c r="I52" s="42">
        <f>SUM(E52:H52)</f>
        <v>0</v>
      </c>
      <c r="J52" s="21"/>
    </row>
    <row r="53" spans="2:10" ht="15.75" thickBot="1" x14ac:dyDescent="0.3">
      <c r="B53" s="886"/>
      <c r="C53" s="94"/>
      <c r="D53" s="39" t="s">
        <v>370</v>
      </c>
      <c r="E53" s="6"/>
      <c r="F53" s="6"/>
      <c r="G53" s="6"/>
      <c r="H53" s="6"/>
      <c r="I53" s="276"/>
      <c r="J53" s="21"/>
    </row>
    <row r="54" spans="2:10" ht="15.75" thickBot="1" x14ac:dyDescent="0.3">
      <c r="B54" s="886"/>
      <c r="C54" s="94"/>
      <c r="D54" s="39" t="s">
        <v>371</v>
      </c>
      <c r="E54" s="6"/>
      <c r="F54" s="6"/>
      <c r="G54" s="6"/>
      <c r="H54" s="6"/>
      <c r="I54" s="276"/>
      <c r="J54" s="21"/>
    </row>
    <row r="55" spans="2:10" ht="15.75" thickBot="1" x14ac:dyDescent="0.3">
      <c r="B55" s="886"/>
      <c r="C55" s="94"/>
      <c r="D55" s="39" t="s">
        <v>372</v>
      </c>
      <c r="E55" s="6"/>
      <c r="F55" s="6"/>
      <c r="G55" s="6"/>
      <c r="H55" s="6"/>
      <c r="I55" s="276"/>
      <c r="J55" s="21"/>
    </row>
    <row r="56" spans="2:10" ht="15.75" thickBot="1" x14ac:dyDescent="0.3">
      <c r="B56" s="886"/>
      <c r="C56" s="94"/>
      <c r="D56" s="39" t="s">
        <v>373</v>
      </c>
      <c r="E56" s="6"/>
      <c r="F56" s="6"/>
      <c r="G56" s="6"/>
      <c r="H56" s="6"/>
      <c r="I56" s="276"/>
      <c r="J56" s="21"/>
    </row>
    <row r="57" spans="2:10" ht="15.75" thickBot="1" x14ac:dyDescent="0.3">
      <c r="B57" s="886"/>
      <c r="C57" s="94"/>
      <c r="D57" s="39" t="s">
        <v>1210</v>
      </c>
      <c r="E57" s="271"/>
      <c r="F57" s="271"/>
      <c r="G57" s="271"/>
      <c r="H57" s="271"/>
      <c r="I57" s="276"/>
      <c r="J57" s="21"/>
    </row>
    <row r="58" spans="2:10" ht="15.75" thickBot="1" x14ac:dyDescent="0.3">
      <c r="B58" s="886"/>
      <c r="C58" s="94"/>
      <c r="D58" s="39" t="s">
        <v>151</v>
      </c>
      <c r="E58" s="136">
        <f>SUM(E53:E57)</f>
        <v>0</v>
      </c>
      <c r="F58" s="136">
        <f>SUM(F53:F57)</f>
        <v>0</v>
      </c>
      <c r="G58" s="136">
        <f>SUM(G53:G57)</f>
        <v>0</v>
      </c>
      <c r="H58" s="136">
        <f>SUM(H53:H57)</f>
        <v>0</v>
      </c>
      <c r="I58" s="276"/>
      <c r="J58" s="21"/>
    </row>
    <row r="59" spans="2:10" x14ac:dyDescent="0.25">
      <c r="B59" s="886"/>
      <c r="C59" s="92"/>
      <c r="D59" s="867" t="s">
        <v>374</v>
      </c>
      <c r="E59" s="868"/>
      <c r="F59" s="868"/>
      <c r="G59" s="868"/>
      <c r="H59" s="868"/>
      <c r="I59" s="868"/>
      <c r="J59" s="869"/>
    </row>
    <row r="60" spans="2:10" x14ac:dyDescent="0.25">
      <c r="B60" s="886"/>
      <c r="C60" s="92"/>
      <c r="D60" s="867" t="s">
        <v>375</v>
      </c>
      <c r="E60" s="868"/>
      <c r="F60" s="868"/>
      <c r="G60" s="868"/>
      <c r="H60" s="868"/>
      <c r="I60" s="868"/>
      <c r="J60" s="869"/>
    </row>
    <row r="61" spans="2:10" ht="15.75" thickBot="1" x14ac:dyDescent="0.3">
      <c r="B61" s="886"/>
      <c r="C61" s="92"/>
      <c r="D61" s="879" t="s">
        <v>376</v>
      </c>
      <c r="E61" s="880"/>
      <c r="F61" s="880"/>
      <c r="G61" s="880"/>
      <c r="H61" s="880"/>
      <c r="I61" s="880"/>
      <c r="J61" s="881"/>
    </row>
    <row r="62" spans="2:10" ht="15.75" thickBot="1" x14ac:dyDescent="0.3">
      <c r="B62" s="886"/>
      <c r="C62" s="94"/>
      <c r="D62" s="38" t="s">
        <v>150</v>
      </c>
      <c r="E62" s="38" t="s">
        <v>20</v>
      </c>
      <c r="F62" s="38" t="s">
        <v>21</v>
      </c>
      <c r="G62" s="38" t="s">
        <v>22</v>
      </c>
      <c r="H62" s="38" t="s">
        <v>23</v>
      </c>
      <c r="I62" s="38" t="s">
        <v>151</v>
      </c>
      <c r="J62" s="21"/>
    </row>
    <row r="63" spans="2:10" ht="15.75" thickBot="1" x14ac:dyDescent="0.3">
      <c r="B63" s="886"/>
      <c r="C63" s="94"/>
      <c r="D63" s="39" t="s">
        <v>369</v>
      </c>
      <c r="E63" s="186"/>
      <c r="F63" s="186"/>
      <c r="G63" s="186"/>
      <c r="H63" s="186"/>
      <c r="I63" s="136">
        <f>SUM(E63:H63)</f>
        <v>0</v>
      </c>
      <c r="J63" s="21"/>
    </row>
    <row r="64" spans="2:10" ht="15.75" thickBot="1" x14ac:dyDescent="0.3">
      <c r="B64" s="886"/>
      <c r="C64" s="94"/>
      <c r="D64" s="39" t="s">
        <v>370</v>
      </c>
      <c r="E64" s="186"/>
      <c r="F64" s="186"/>
      <c r="G64" s="186"/>
      <c r="H64" s="186"/>
      <c r="I64" s="276"/>
      <c r="J64" s="21"/>
    </row>
    <row r="65" spans="2:11" ht="15.75" thickBot="1" x14ac:dyDescent="0.3">
      <c r="B65" s="886"/>
      <c r="C65" s="94"/>
      <c r="D65" s="39" t="s">
        <v>371</v>
      </c>
      <c r="E65" s="186"/>
      <c r="F65" s="186"/>
      <c r="G65" s="186"/>
      <c r="H65" s="186"/>
      <c r="I65" s="276"/>
      <c r="J65" s="21"/>
    </row>
    <row r="66" spans="2:11" ht="15.75" thickBot="1" x14ac:dyDescent="0.3">
      <c r="B66" s="886"/>
      <c r="C66" s="94"/>
      <c r="D66" s="39" t="s">
        <v>372</v>
      </c>
      <c r="E66" s="186"/>
      <c r="F66" s="186"/>
      <c r="G66" s="186"/>
      <c r="H66" s="186"/>
      <c r="I66" s="276"/>
      <c r="J66" s="21"/>
    </row>
    <row r="67" spans="2:11" ht="15.75" thickBot="1" x14ac:dyDescent="0.3">
      <c r="B67" s="886"/>
      <c r="C67" s="94"/>
      <c r="D67" s="39" t="s">
        <v>373</v>
      </c>
      <c r="E67" s="186"/>
      <c r="F67" s="186"/>
      <c r="G67" s="186"/>
      <c r="H67" s="186"/>
      <c r="I67" s="276"/>
      <c r="J67" s="21"/>
    </row>
    <row r="68" spans="2:11" ht="15.75" thickBot="1" x14ac:dyDescent="0.3">
      <c r="B68" s="886"/>
      <c r="C68" s="94"/>
      <c r="D68" s="39" t="s">
        <v>1209</v>
      </c>
      <c r="E68" s="186"/>
      <c r="F68" s="186"/>
      <c r="G68" s="186"/>
      <c r="H68" s="186"/>
      <c r="I68" s="276"/>
      <c r="J68" s="21"/>
    </row>
    <row r="69" spans="2:11" ht="15.75" thickBot="1" x14ac:dyDescent="0.3">
      <c r="B69" s="886"/>
      <c r="C69" s="94"/>
      <c r="D69" s="39" t="s">
        <v>151</v>
      </c>
      <c r="E69" s="136">
        <f>SUM(E64:E68)</f>
        <v>0</v>
      </c>
      <c r="F69" s="136">
        <f>SUM(F64:F68)</f>
        <v>0</v>
      </c>
      <c r="G69" s="136">
        <f>SUM(G64:G68)</f>
        <v>0</v>
      </c>
      <c r="H69" s="136">
        <f>SUM(H64:H68)</f>
        <v>0</v>
      </c>
      <c r="I69" s="276"/>
      <c r="J69" s="21"/>
    </row>
    <row r="70" spans="2:11" x14ac:dyDescent="0.25">
      <c r="B70" s="886"/>
      <c r="C70" s="92"/>
      <c r="D70" s="867" t="s">
        <v>377</v>
      </c>
      <c r="E70" s="868"/>
      <c r="F70" s="868"/>
      <c r="G70" s="868"/>
      <c r="H70" s="868"/>
      <c r="I70" s="868"/>
      <c r="J70" s="869"/>
    </row>
    <row r="71" spans="2:11" x14ac:dyDescent="0.25">
      <c r="B71" s="886"/>
      <c r="C71" s="92"/>
      <c r="D71" s="867" t="s">
        <v>378</v>
      </c>
      <c r="E71" s="868"/>
      <c r="F71" s="868"/>
      <c r="G71" s="868"/>
      <c r="H71" s="868"/>
      <c r="I71" s="868"/>
      <c r="J71" s="869"/>
    </row>
    <row r="72" spans="2:11" ht="15.75" thickBot="1" x14ac:dyDescent="0.3">
      <c r="B72" s="886"/>
      <c r="C72" s="92"/>
      <c r="D72" s="870" t="s">
        <v>380</v>
      </c>
      <c r="E72" s="871"/>
      <c r="F72" s="871"/>
      <c r="G72" s="871"/>
      <c r="H72" s="871"/>
      <c r="I72" s="871"/>
      <c r="J72" s="872"/>
    </row>
    <row r="73" spans="2:11" ht="33" customHeight="1" x14ac:dyDescent="0.25">
      <c r="B73" s="886"/>
      <c r="C73" s="94"/>
      <c r="D73" s="878" t="s">
        <v>381</v>
      </c>
      <c r="E73" s="885" t="s">
        <v>382</v>
      </c>
      <c r="F73" s="885" t="s">
        <v>383</v>
      </c>
      <c r="G73" s="885" t="s">
        <v>384</v>
      </c>
      <c r="H73" s="885" t="s">
        <v>385</v>
      </c>
      <c r="I73" s="885" t="s">
        <v>386</v>
      </c>
      <c r="J73" s="63" t="s">
        <v>387</v>
      </c>
      <c r="K73" s="5"/>
    </row>
    <row r="74" spans="2:11" ht="15.75" thickBot="1" x14ac:dyDescent="0.3">
      <c r="B74" s="886"/>
      <c r="C74" s="94"/>
      <c r="D74" s="893"/>
      <c r="E74" s="887"/>
      <c r="F74" s="887"/>
      <c r="G74" s="887"/>
      <c r="H74" s="887"/>
      <c r="I74" s="887"/>
      <c r="J74" s="40" t="s">
        <v>388</v>
      </c>
      <c r="K74" s="5"/>
    </row>
    <row r="75" spans="2:11" ht="320.25" customHeight="1" thickBot="1" x14ac:dyDescent="0.3">
      <c r="B75" s="886"/>
      <c r="C75" s="94"/>
      <c r="D75" s="29" t="s">
        <v>1987</v>
      </c>
      <c r="E75" s="29" t="s">
        <v>1988</v>
      </c>
      <c r="F75" s="29" t="s">
        <v>1989</v>
      </c>
      <c r="G75" s="186">
        <v>25574</v>
      </c>
      <c r="H75" s="186">
        <v>25574</v>
      </c>
      <c r="I75" s="29" t="s">
        <v>1990</v>
      </c>
      <c r="J75" s="29" t="s">
        <v>1991</v>
      </c>
      <c r="K75" s="5"/>
    </row>
    <row r="76" spans="2:11" ht="15.75" thickBot="1" x14ac:dyDescent="0.3">
      <c r="B76" s="886"/>
      <c r="C76" s="94"/>
      <c r="D76" s="29"/>
      <c r="E76" s="29"/>
      <c r="F76" s="29"/>
      <c r="G76" s="186"/>
      <c r="H76" s="186"/>
      <c r="I76" s="29"/>
      <c r="J76" s="29"/>
      <c r="K76" s="5"/>
    </row>
    <row r="77" spans="2:11" ht="15.75" thickBot="1" x14ac:dyDescent="0.3">
      <c r="B77" s="886"/>
      <c r="C77" s="94"/>
      <c r="D77" s="29"/>
      <c r="E77" s="29"/>
      <c r="F77" s="29"/>
      <c r="G77" s="186"/>
      <c r="H77" s="186"/>
      <c r="I77" s="29"/>
      <c r="J77" s="29"/>
      <c r="K77" s="5"/>
    </row>
    <row r="78" spans="2:11" ht="15.75" thickBot="1" x14ac:dyDescent="0.3">
      <c r="B78" s="886"/>
      <c r="C78" s="94"/>
      <c r="D78" s="29"/>
      <c r="E78" s="29"/>
      <c r="F78" s="29"/>
      <c r="G78" s="186"/>
      <c r="H78" s="186"/>
      <c r="I78" s="29"/>
      <c r="J78" s="29"/>
      <c r="K78" s="5"/>
    </row>
    <row r="79" spans="2:11" ht="15.75" thickBot="1" x14ac:dyDescent="0.3">
      <c r="B79" s="886"/>
      <c r="C79" s="94"/>
      <c r="D79" s="29"/>
      <c r="E79" s="29"/>
      <c r="F79" s="29"/>
      <c r="G79" s="186"/>
      <c r="H79" s="186"/>
      <c r="I79" s="29"/>
      <c r="J79" s="29"/>
      <c r="K79" s="5"/>
    </row>
    <row r="80" spans="2:11" ht="15.75" thickBot="1" x14ac:dyDescent="0.3">
      <c r="B80" s="886"/>
      <c r="C80" s="94"/>
      <c r="D80" s="29"/>
      <c r="E80" s="29"/>
      <c r="F80" s="29"/>
      <c r="G80" s="186"/>
      <c r="H80" s="186"/>
      <c r="I80" s="29"/>
      <c r="J80" s="29"/>
      <c r="K80" s="5"/>
    </row>
    <row r="81" spans="2:11" ht="15.75" thickBot="1" x14ac:dyDescent="0.3">
      <c r="B81" s="886"/>
      <c r="C81" s="94"/>
      <c r="D81" s="29"/>
      <c r="E81" s="29"/>
      <c r="F81" s="29"/>
      <c r="G81" s="186"/>
      <c r="H81" s="186"/>
      <c r="I81" s="29"/>
      <c r="J81" s="29"/>
      <c r="K81" s="5"/>
    </row>
    <row r="82" spans="2:11" ht="15.75" thickBot="1" x14ac:dyDescent="0.3">
      <c r="B82" s="886"/>
      <c r="C82" s="94"/>
      <c r="D82" s="29"/>
      <c r="E82" s="29"/>
      <c r="F82" s="29"/>
      <c r="G82" s="186"/>
      <c r="H82" s="186"/>
      <c r="I82" s="29"/>
      <c r="J82" s="29"/>
      <c r="K82" s="5"/>
    </row>
    <row r="83" spans="2:11" ht="15.75" thickBot="1" x14ac:dyDescent="0.3">
      <c r="B83" s="886"/>
      <c r="C83" s="94"/>
      <c r="D83" s="29"/>
      <c r="E83" s="29"/>
      <c r="F83" s="29"/>
      <c r="G83" s="186"/>
      <c r="H83" s="186"/>
      <c r="I83" s="29"/>
      <c r="J83" s="29"/>
      <c r="K83" s="5"/>
    </row>
    <row r="84" spans="2:11" ht="15.75" thickBot="1" x14ac:dyDescent="0.3">
      <c r="B84" s="886"/>
      <c r="C84" s="94"/>
      <c r="D84" s="29"/>
      <c r="E84" s="29"/>
      <c r="F84" s="29"/>
      <c r="G84" s="186"/>
      <c r="H84" s="186"/>
      <c r="I84" s="29"/>
      <c r="J84" s="29"/>
      <c r="K84" s="5"/>
    </row>
    <row r="85" spans="2:11" ht="15.75" thickBot="1" x14ac:dyDescent="0.3">
      <c r="B85" s="886"/>
      <c r="C85" s="94"/>
      <c r="D85" s="29"/>
      <c r="E85" s="29"/>
      <c r="F85" s="29"/>
      <c r="G85" s="186"/>
      <c r="H85" s="186"/>
      <c r="I85" s="29"/>
      <c r="J85" s="29"/>
      <c r="K85" s="5"/>
    </row>
    <row r="86" spans="2:11" ht="15.75" thickBot="1" x14ac:dyDescent="0.3">
      <c r="B86" s="886"/>
      <c r="C86" s="94"/>
      <c r="D86" s="29"/>
      <c r="E86" s="29"/>
      <c r="F86" s="29"/>
      <c r="G86" s="186"/>
      <c r="H86" s="186"/>
      <c r="I86" s="29"/>
      <c r="J86" s="29"/>
      <c r="K86" s="5"/>
    </row>
    <row r="87" spans="2:11" ht="15.75" thickBot="1" x14ac:dyDescent="0.3">
      <c r="B87" s="886"/>
      <c r="C87" s="94"/>
      <c r="D87" s="29"/>
      <c r="E87" s="29"/>
      <c r="F87" s="29"/>
      <c r="G87" s="186"/>
      <c r="H87" s="186"/>
      <c r="I87" s="29"/>
      <c r="J87" s="29"/>
      <c r="K87" s="5"/>
    </row>
    <row r="88" spans="2:11" ht="15.75" thickBot="1" x14ac:dyDescent="0.3">
      <c r="B88" s="886"/>
      <c r="C88" s="94"/>
      <c r="D88" s="29"/>
      <c r="E88" s="29"/>
      <c r="F88" s="29"/>
      <c r="G88" s="186"/>
      <c r="H88" s="186"/>
      <c r="I88" s="29"/>
      <c r="J88" s="29"/>
      <c r="K88" s="5"/>
    </row>
    <row r="89" spans="2:11" x14ac:dyDescent="0.25">
      <c r="B89" s="886"/>
      <c r="C89" s="92"/>
      <c r="D89" s="876" t="s">
        <v>389</v>
      </c>
      <c r="E89" s="877"/>
      <c r="F89" s="877"/>
      <c r="G89" s="877"/>
      <c r="H89" s="877"/>
      <c r="I89" s="877"/>
      <c r="J89" s="878"/>
      <c r="K89" s="5"/>
    </row>
    <row r="90" spans="2:11" ht="15.75" thickBot="1" x14ac:dyDescent="0.3">
      <c r="B90" s="886"/>
      <c r="C90" s="92"/>
      <c r="D90" s="891" t="s">
        <v>390</v>
      </c>
      <c r="E90" s="892"/>
      <c r="F90" s="892"/>
      <c r="G90" s="892"/>
      <c r="H90" s="892"/>
      <c r="I90" s="892"/>
      <c r="J90" s="893"/>
      <c r="K90" s="5"/>
    </row>
    <row r="91" spans="2:11" x14ac:dyDescent="0.25">
      <c r="B91" s="886"/>
      <c r="C91" s="92"/>
      <c r="D91" s="234"/>
      <c r="E91" s="130"/>
      <c r="F91" s="130"/>
      <c r="G91" s="130"/>
      <c r="H91" s="130"/>
      <c r="I91" s="130"/>
      <c r="J91" s="46"/>
      <c r="K91" s="5"/>
    </row>
    <row r="92" spans="2:11" ht="15.75" thickBot="1" x14ac:dyDescent="0.3">
      <c r="B92" s="886"/>
      <c r="C92" s="92"/>
      <c r="D92" s="234" t="s">
        <v>1211</v>
      </c>
      <c r="E92" s="130"/>
      <c r="F92" s="130"/>
      <c r="G92" s="130"/>
      <c r="H92" s="130"/>
      <c r="I92" s="130"/>
      <c r="J92" s="46"/>
      <c r="K92" s="5"/>
    </row>
    <row r="93" spans="2:11" x14ac:dyDescent="0.25">
      <c r="B93" s="886"/>
      <c r="C93" s="92"/>
      <c r="D93" s="277" t="s">
        <v>150</v>
      </c>
      <c r="E93" s="278" t="s">
        <v>20</v>
      </c>
      <c r="F93" s="278" t="s">
        <v>21</v>
      </c>
      <c r="G93" s="278" t="s">
        <v>22</v>
      </c>
      <c r="H93" s="278" t="s">
        <v>23</v>
      </c>
      <c r="I93" s="279" t="s">
        <v>151</v>
      </c>
      <c r="J93" s="46"/>
      <c r="K93" s="5"/>
    </row>
    <row r="94" spans="2:11" x14ac:dyDescent="0.25">
      <c r="B94" s="886"/>
      <c r="C94" s="92"/>
      <c r="D94" s="280" t="s">
        <v>1212</v>
      </c>
      <c r="E94" s="281">
        <f>+E63+E40</f>
        <v>25574</v>
      </c>
      <c r="F94" s="281">
        <f>+F63+F40</f>
        <v>0</v>
      </c>
      <c r="G94" s="281">
        <f>+G63+G40</f>
        <v>0</v>
      </c>
      <c r="H94" s="281">
        <f>+H63+H40</f>
        <v>0</v>
      </c>
      <c r="I94" s="282">
        <f>SUM(E94:H94)</f>
        <v>25574</v>
      </c>
      <c r="J94" s="46"/>
      <c r="K94" s="5"/>
    </row>
    <row r="95" spans="2:11" ht="36" x14ac:dyDescent="0.25">
      <c r="B95" s="886"/>
      <c r="C95" s="92"/>
      <c r="D95" s="283" t="s">
        <v>1213</v>
      </c>
      <c r="E95" s="281">
        <f>+E68+E45</f>
        <v>25574</v>
      </c>
      <c r="F95" s="281">
        <f>+F68+F45</f>
        <v>0</v>
      </c>
      <c r="G95" s="281">
        <f>+G68+G45</f>
        <v>0</v>
      </c>
      <c r="H95" s="281">
        <f>+H68+H45</f>
        <v>0</v>
      </c>
      <c r="I95" s="282">
        <f>SUM(E95:H95)</f>
        <v>25574</v>
      </c>
      <c r="J95" s="46"/>
      <c r="K95" s="5"/>
    </row>
    <row r="96" spans="2:11" ht="48.75" thickBot="1" x14ac:dyDescent="0.3">
      <c r="B96" s="886"/>
      <c r="C96" s="92"/>
      <c r="D96" s="283" t="s">
        <v>348</v>
      </c>
      <c r="E96" s="284">
        <f>IFERROR(E95/E94,"N.A.")</f>
        <v>1</v>
      </c>
      <c r="F96" s="284" t="str">
        <f>IFERROR(F95/F94,"N.A.")</f>
        <v>N.A.</v>
      </c>
      <c r="G96" s="284" t="str">
        <f>IFERROR(G95/G94,"N.A.")</f>
        <v>N.A.</v>
      </c>
      <c r="H96" s="284" t="str">
        <f>IFERROR(H95/H94,"N.A.")</f>
        <v>N.A.</v>
      </c>
      <c r="I96" s="284">
        <f>IFERROR(I95/I94,"N.A.")</f>
        <v>1</v>
      </c>
      <c r="J96" s="46"/>
      <c r="K96" s="5"/>
    </row>
    <row r="97" spans="2:11" ht="24" customHeight="1" thickBot="1" x14ac:dyDescent="0.3">
      <c r="B97" s="887"/>
      <c r="C97" s="93"/>
      <c r="J97" s="46"/>
      <c r="K97" s="5"/>
    </row>
    <row r="98" spans="2:11" ht="24" customHeight="1" thickBot="1" x14ac:dyDescent="0.3">
      <c r="B98" s="47" t="s">
        <v>34</v>
      </c>
      <c r="C98" s="93"/>
      <c r="D98" s="888" t="s">
        <v>391</v>
      </c>
      <c r="E98" s="889"/>
      <c r="F98" s="889"/>
      <c r="G98" s="889"/>
      <c r="H98" s="889"/>
      <c r="I98" s="889"/>
      <c r="J98" s="890"/>
      <c r="K98" s="5"/>
    </row>
    <row r="99" spans="2:11" ht="24" customHeight="1" x14ac:dyDescent="0.25">
      <c r="B99" s="885" t="s">
        <v>36</v>
      </c>
      <c r="C99" s="89"/>
      <c r="D99" s="876" t="s">
        <v>346</v>
      </c>
      <c r="E99" s="877"/>
      <c r="F99" s="877"/>
      <c r="G99" s="877"/>
      <c r="H99" s="877"/>
      <c r="I99" s="877"/>
      <c r="J99" s="878"/>
      <c r="K99" s="5"/>
    </row>
    <row r="100" spans="2:11" ht="48" customHeight="1" x14ac:dyDescent="0.25">
      <c r="B100" s="886"/>
      <c r="C100" s="92"/>
      <c r="D100" s="867" t="s">
        <v>392</v>
      </c>
      <c r="E100" s="868"/>
      <c r="F100" s="868"/>
      <c r="G100" s="868"/>
      <c r="H100" s="868"/>
      <c r="I100" s="868"/>
      <c r="J100" s="869"/>
      <c r="K100" s="5"/>
    </row>
    <row r="101" spans="2:11" ht="60" customHeight="1" thickBot="1" x14ac:dyDescent="0.3">
      <c r="B101" s="887"/>
      <c r="C101" s="93"/>
      <c r="D101" s="891" t="s">
        <v>393</v>
      </c>
      <c r="E101" s="892"/>
      <c r="F101" s="892"/>
      <c r="G101" s="892"/>
      <c r="H101" s="892"/>
      <c r="I101" s="892"/>
      <c r="J101" s="893"/>
      <c r="K101" s="5"/>
    </row>
    <row r="102" spans="2:11" ht="15.75" thickBot="1" x14ac:dyDescent="0.3">
      <c r="B102" s="1"/>
      <c r="C102" s="76"/>
      <c r="D102" s="5"/>
      <c r="E102" s="5"/>
      <c r="F102" s="5"/>
      <c r="G102" s="5"/>
      <c r="H102" s="5"/>
      <c r="I102" s="5"/>
      <c r="J102" s="5"/>
      <c r="K102" s="5"/>
    </row>
    <row r="103" spans="2:11" ht="24" customHeight="1" thickBot="1" x14ac:dyDescent="0.3">
      <c r="B103" s="894" t="s">
        <v>38</v>
      </c>
      <c r="C103" s="895"/>
      <c r="D103" s="895"/>
      <c r="E103" s="896"/>
      <c r="F103" s="5"/>
      <c r="G103" s="5"/>
      <c r="H103" s="5"/>
      <c r="I103" s="5"/>
      <c r="J103" s="5"/>
      <c r="K103" s="5"/>
    </row>
    <row r="104" spans="2:11" ht="15.75" thickBot="1" x14ac:dyDescent="0.3">
      <c r="B104" s="885">
        <v>1</v>
      </c>
      <c r="C104" s="94"/>
      <c r="D104" s="48" t="s">
        <v>39</v>
      </c>
      <c r="E104" s="30" t="s">
        <v>1962</v>
      </c>
      <c r="F104" s="5"/>
      <c r="G104" s="5"/>
      <c r="H104" s="5"/>
      <c r="I104" s="5"/>
      <c r="J104" s="5"/>
      <c r="K104" s="5"/>
    </row>
    <row r="105" spans="2:11" ht="15.75" thickBot="1" x14ac:dyDescent="0.3">
      <c r="B105" s="886"/>
      <c r="C105" s="94"/>
      <c r="D105" s="40" t="s">
        <v>40</v>
      </c>
      <c r="E105" s="30" t="s">
        <v>1963</v>
      </c>
      <c r="F105" s="5"/>
      <c r="G105" s="5"/>
      <c r="H105" s="5"/>
      <c r="I105" s="5"/>
      <c r="J105" s="5"/>
      <c r="K105" s="5"/>
    </row>
    <row r="106" spans="2:11" ht="15.75" thickBot="1" x14ac:dyDescent="0.3">
      <c r="B106" s="886"/>
      <c r="C106" s="94"/>
      <c r="D106" s="40" t="s">
        <v>41</v>
      </c>
      <c r="E106" s="30" t="s">
        <v>1980</v>
      </c>
      <c r="F106" s="5"/>
      <c r="G106" s="5"/>
      <c r="H106" s="5"/>
      <c r="I106" s="5"/>
      <c r="J106" s="5"/>
      <c r="K106" s="5"/>
    </row>
    <row r="107" spans="2:11" ht="15.75" thickBot="1" x14ac:dyDescent="0.3">
      <c r="B107" s="886"/>
      <c r="C107" s="94"/>
      <c r="D107" s="40" t="s">
        <v>42</v>
      </c>
      <c r="E107" s="30" t="s">
        <v>1958</v>
      </c>
      <c r="F107" s="5"/>
      <c r="G107" s="5"/>
      <c r="H107" s="5"/>
      <c r="I107" s="5"/>
      <c r="J107" s="5"/>
      <c r="K107" s="5"/>
    </row>
    <row r="108" spans="2:11" ht="15.75" thickBot="1" x14ac:dyDescent="0.3">
      <c r="B108" s="886"/>
      <c r="C108" s="94"/>
      <c r="D108" s="40" t="s">
        <v>43</v>
      </c>
      <c r="E108" s="30" t="s">
        <v>1981</v>
      </c>
      <c r="F108" s="5"/>
      <c r="G108" s="5"/>
      <c r="H108" s="5"/>
      <c r="I108" s="5"/>
      <c r="J108" s="5"/>
      <c r="K108" s="5"/>
    </row>
    <row r="109" spans="2:11" ht="15.75" thickBot="1" x14ac:dyDescent="0.3">
      <c r="B109" s="886"/>
      <c r="C109" s="94"/>
      <c r="D109" s="40" t="s">
        <v>44</v>
      </c>
      <c r="E109" s="30">
        <v>4380200</v>
      </c>
      <c r="F109" s="5"/>
      <c r="G109" s="5"/>
      <c r="H109" s="5"/>
      <c r="I109" s="5"/>
      <c r="J109" s="5"/>
      <c r="K109" s="5"/>
    </row>
    <row r="110" spans="2:11" ht="15.75" thickBot="1" x14ac:dyDescent="0.3">
      <c r="B110" s="887"/>
      <c r="C110" s="2"/>
      <c r="D110" s="40" t="s">
        <v>45</v>
      </c>
      <c r="E110" s="30" t="s">
        <v>1966</v>
      </c>
      <c r="F110" s="5"/>
      <c r="G110" s="5"/>
      <c r="H110" s="5"/>
      <c r="I110" s="5"/>
      <c r="J110" s="5"/>
      <c r="K110" s="5"/>
    </row>
    <row r="111" spans="2:11" ht="15.75" thickBot="1" x14ac:dyDescent="0.3">
      <c r="B111" s="1"/>
      <c r="C111" s="76"/>
      <c r="D111" s="5"/>
      <c r="E111" s="5"/>
      <c r="F111" s="5"/>
      <c r="G111" s="5"/>
      <c r="H111" s="5"/>
      <c r="I111" s="5"/>
      <c r="J111" s="5"/>
      <c r="K111" s="5"/>
    </row>
    <row r="112" spans="2:11" ht="15.75" thickBot="1" x14ac:dyDescent="0.3">
      <c r="B112" s="894" t="s">
        <v>46</v>
      </c>
      <c r="C112" s="895"/>
      <c r="D112" s="895"/>
      <c r="E112" s="896"/>
      <c r="F112" s="5"/>
      <c r="G112" s="5"/>
      <c r="H112" s="5"/>
      <c r="I112" s="5"/>
      <c r="J112" s="5"/>
      <c r="K112" s="5"/>
    </row>
    <row r="113" spans="2:11" ht="15.75" thickBot="1" x14ac:dyDescent="0.3">
      <c r="B113" s="885">
        <v>1</v>
      </c>
      <c r="C113" s="94"/>
      <c r="D113" s="48" t="s">
        <v>39</v>
      </c>
      <c r="E113" s="219" t="s">
        <v>47</v>
      </c>
      <c r="F113" s="5"/>
      <c r="G113" s="5"/>
      <c r="H113" s="5"/>
      <c r="I113" s="5"/>
      <c r="J113" s="5"/>
      <c r="K113" s="5"/>
    </row>
    <row r="114" spans="2:11" ht="15.75" thickBot="1" x14ac:dyDescent="0.3">
      <c r="B114" s="886"/>
      <c r="C114" s="94"/>
      <c r="D114" s="40" t="s">
        <v>40</v>
      </c>
      <c r="E114" s="219" t="s">
        <v>160</v>
      </c>
      <c r="F114" s="5"/>
      <c r="G114" s="5"/>
      <c r="H114" s="5"/>
      <c r="I114" s="5"/>
      <c r="J114" s="5"/>
      <c r="K114" s="5"/>
    </row>
    <row r="115" spans="2:11" ht="15.75" thickBot="1" x14ac:dyDescent="0.3">
      <c r="B115" s="886"/>
      <c r="C115" s="94"/>
      <c r="D115" s="40" t="s">
        <v>41</v>
      </c>
      <c r="E115" s="239"/>
      <c r="F115" s="5"/>
      <c r="G115" s="5"/>
      <c r="H115" s="5"/>
      <c r="I115" s="5"/>
      <c r="J115" s="5"/>
      <c r="K115" s="5"/>
    </row>
    <row r="116" spans="2:11" ht="15.75" thickBot="1" x14ac:dyDescent="0.3">
      <c r="B116" s="886"/>
      <c r="C116" s="94"/>
      <c r="D116" s="40" t="s">
        <v>42</v>
      </c>
      <c r="E116" s="239"/>
      <c r="F116" s="5"/>
      <c r="G116" s="5"/>
      <c r="H116" s="5"/>
      <c r="I116" s="5"/>
      <c r="J116" s="5"/>
      <c r="K116" s="5"/>
    </row>
    <row r="117" spans="2:11" ht="15.75" thickBot="1" x14ac:dyDescent="0.3">
      <c r="B117" s="886"/>
      <c r="C117" s="94"/>
      <c r="D117" s="40" t="s">
        <v>43</v>
      </c>
      <c r="E117" s="239"/>
      <c r="F117" s="5"/>
      <c r="G117" s="5"/>
      <c r="H117" s="5"/>
      <c r="I117" s="5"/>
      <c r="J117" s="5"/>
      <c r="K117" s="5"/>
    </row>
    <row r="118" spans="2:11" ht="15.75" thickBot="1" x14ac:dyDescent="0.3">
      <c r="B118" s="886"/>
      <c r="C118" s="94"/>
      <c r="D118" s="40" t="s">
        <v>44</v>
      </c>
      <c r="E118" s="239"/>
      <c r="F118" s="5"/>
      <c r="G118" s="5"/>
      <c r="H118" s="5"/>
      <c r="I118" s="5"/>
      <c r="J118" s="5"/>
      <c r="K118" s="5"/>
    </row>
    <row r="119" spans="2:11" ht="15.75" thickBot="1" x14ac:dyDescent="0.3">
      <c r="B119" s="887"/>
      <c r="C119" s="2"/>
      <c r="D119" s="40" t="s">
        <v>45</v>
      </c>
      <c r="E119" s="239"/>
      <c r="F119" s="5"/>
      <c r="G119" s="5"/>
      <c r="H119" s="5"/>
      <c r="I119" s="5"/>
      <c r="J119" s="5"/>
      <c r="K119" s="5"/>
    </row>
    <row r="120" spans="2:11" ht="15.75" thickBot="1" x14ac:dyDescent="0.3">
      <c r="B120" s="1"/>
      <c r="C120" s="76"/>
      <c r="D120" s="5"/>
      <c r="E120" s="5"/>
      <c r="F120" s="5"/>
      <c r="G120" s="5"/>
      <c r="H120" s="5"/>
      <c r="I120" s="5"/>
      <c r="J120" s="5"/>
      <c r="K120" s="5"/>
    </row>
    <row r="121" spans="2:11" ht="15" customHeight="1" thickBot="1" x14ac:dyDescent="0.3">
      <c r="B121" s="119" t="s">
        <v>49</v>
      </c>
      <c r="C121" s="120"/>
      <c r="D121" s="120"/>
      <c r="E121" s="121"/>
      <c r="G121" s="5"/>
      <c r="H121" s="5"/>
      <c r="I121" s="5"/>
      <c r="J121" s="5"/>
      <c r="K121" s="5"/>
    </row>
    <row r="122" spans="2:11" ht="24.75" thickBot="1" x14ac:dyDescent="0.3">
      <c r="B122" s="47" t="s">
        <v>50</v>
      </c>
      <c r="C122" s="40" t="s">
        <v>51</v>
      </c>
      <c r="D122" s="40" t="s">
        <v>52</v>
      </c>
      <c r="E122" s="40" t="s">
        <v>53</v>
      </c>
      <c r="F122" s="5"/>
      <c r="G122" s="5"/>
      <c r="H122" s="5"/>
      <c r="I122" s="5"/>
      <c r="J122" s="5"/>
    </row>
    <row r="123" spans="2:11" ht="96.75" thickBot="1" x14ac:dyDescent="0.3">
      <c r="B123" s="49">
        <v>42401</v>
      </c>
      <c r="C123" s="40">
        <v>0.01</v>
      </c>
      <c r="D123" s="50" t="s">
        <v>394</v>
      </c>
      <c r="E123" s="40"/>
      <c r="F123" s="5"/>
      <c r="G123" s="5"/>
      <c r="H123" s="5"/>
      <c r="I123" s="5"/>
      <c r="J123" s="5"/>
    </row>
    <row r="124" spans="2:11" ht="15.75" thickBot="1" x14ac:dyDescent="0.3">
      <c r="B124" s="1"/>
      <c r="C124" s="76"/>
      <c r="D124" s="5"/>
      <c r="E124" s="5"/>
      <c r="F124" s="5"/>
      <c r="G124" s="5"/>
      <c r="H124" s="5"/>
      <c r="I124" s="5"/>
      <c r="J124" s="5"/>
      <c r="K124" s="5"/>
    </row>
    <row r="125" spans="2:11" ht="15.75" thickBot="1" x14ac:dyDescent="0.3">
      <c r="B125" s="4" t="s">
        <v>55</v>
      </c>
      <c r="C125" s="96"/>
      <c r="D125" s="5"/>
      <c r="E125" s="5"/>
      <c r="F125" s="5"/>
      <c r="G125" s="5"/>
      <c r="H125" s="5"/>
      <c r="I125" s="5"/>
      <c r="J125" s="5"/>
      <c r="K125" s="5"/>
    </row>
    <row r="126" spans="2:11" x14ac:dyDescent="0.25">
      <c r="B126" s="946" t="s">
        <v>395</v>
      </c>
      <c r="C126" s="947"/>
      <c r="D126" s="947"/>
      <c r="E126" s="947"/>
      <c r="F126" s="947"/>
      <c r="G126" s="947"/>
      <c r="H126" s="947"/>
      <c r="I126" s="947"/>
      <c r="J126" s="947"/>
      <c r="K126" s="5"/>
    </row>
    <row r="127" spans="2:11" ht="24" customHeight="1" x14ac:dyDescent="0.25">
      <c r="B127" s="946"/>
      <c r="C127" s="947"/>
      <c r="D127" s="947"/>
      <c r="E127" s="947"/>
      <c r="F127" s="947"/>
      <c r="G127" s="947"/>
      <c r="H127" s="947"/>
      <c r="I127" s="947"/>
      <c r="J127" s="947"/>
      <c r="K127" s="5"/>
    </row>
    <row r="128" spans="2:11" x14ac:dyDescent="0.25">
      <c r="B128" s="948"/>
      <c r="C128" s="949"/>
      <c r="D128" s="949"/>
      <c r="E128" s="949"/>
      <c r="F128" s="949"/>
      <c r="G128" s="949"/>
      <c r="H128" s="949"/>
      <c r="I128" s="949"/>
      <c r="J128" s="949"/>
      <c r="K128" s="5"/>
    </row>
    <row r="129" spans="2:11" ht="15.75" thickBot="1" x14ac:dyDescent="0.3">
      <c r="B129" s="5"/>
      <c r="D129" s="5"/>
      <c r="E129" s="5"/>
      <c r="F129" s="5"/>
      <c r="G129" s="5"/>
      <c r="H129" s="5"/>
      <c r="I129" s="5"/>
      <c r="J129" s="5"/>
      <c r="K129" s="5"/>
    </row>
    <row r="130" spans="2:11" ht="15.75" thickBot="1" x14ac:dyDescent="0.3">
      <c r="B130" s="894" t="s">
        <v>56</v>
      </c>
      <c r="C130" s="895"/>
      <c r="D130" s="896"/>
      <c r="E130" s="5"/>
      <c r="F130" s="5"/>
      <c r="G130" s="5"/>
      <c r="H130" s="5"/>
      <c r="I130" s="5"/>
      <c r="J130" s="5"/>
      <c r="K130" s="5"/>
    </row>
    <row r="131" spans="2:11" ht="108.75" thickBot="1" x14ac:dyDescent="0.3">
      <c r="B131" s="47" t="s">
        <v>57</v>
      </c>
      <c r="C131" s="2"/>
      <c r="D131" s="40" t="s">
        <v>349</v>
      </c>
      <c r="E131" s="5"/>
      <c r="F131" s="5"/>
      <c r="G131" s="5"/>
      <c r="H131" s="5"/>
      <c r="I131" s="5"/>
      <c r="J131" s="5"/>
      <c r="K131" s="5"/>
    </row>
    <row r="132" spans="2:11" x14ac:dyDescent="0.25">
      <c r="B132" s="885" t="s">
        <v>59</v>
      </c>
      <c r="C132" s="94"/>
      <c r="D132" s="53" t="s">
        <v>60</v>
      </c>
      <c r="E132" s="5"/>
      <c r="F132" s="5"/>
      <c r="G132" s="5"/>
      <c r="H132" s="5"/>
      <c r="I132" s="5"/>
      <c r="J132" s="5"/>
      <c r="K132" s="5"/>
    </row>
    <row r="133" spans="2:11" ht="84" x14ac:dyDescent="0.25">
      <c r="B133" s="886"/>
      <c r="C133" s="94"/>
      <c r="D133" s="46" t="s">
        <v>350</v>
      </c>
      <c r="E133" s="5"/>
      <c r="F133" s="5"/>
      <c r="G133" s="5"/>
      <c r="H133" s="5"/>
      <c r="I133" s="5"/>
      <c r="J133" s="5"/>
      <c r="K133" s="5"/>
    </row>
    <row r="134" spans="2:11" ht="36" x14ac:dyDescent="0.25">
      <c r="B134" s="886"/>
      <c r="C134" s="94"/>
      <c r="D134" s="46" t="s">
        <v>351</v>
      </c>
      <c r="E134" s="5"/>
      <c r="F134" s="5"/>
      <c r="G134" s="5"/>
      <c r="H134" s="5"/>
      <c r="I134" s="5"/>
      <c r="J134" s="5"/>
      <c r="K134" s="5"/>
    </row>
    <row r="135" spans="2:11" x14ac:dyDescent="0.25">
      <c r="B135" s="886"/>
      <c r="C135" s="94"/>
      <c r="D135" s="53" t="s">
        <v>63</v>
      </c>
      <c r="E135" s="5"/>
      <c r="F135" s="5"/>
      <c r="G135" s="5"/>
      <c r="H135" s="5"/>
      <c r="I135" s="5"/>
      <c r="J135" s="5"/>
      <c r="K135" s="5"/>
    </row>
    <row r="136" spans="2:11" x14ac:dyDescent="0.25">
      <c r="B136" s="886"/>
      <c r="C136" s="94"/>
      <c r="D136" s="46" t="s">
        <v>65</v>
      </c>
      <c r="E136" s="5"/>
      <c r="F136" s="5"/>
      <c r="G136" s="5"/>
      <c r="H136" s="5"/>
      <c r="I136" s="5"/>
      <c r="J136" s="5"/>
      <c r="K136" s="5"/>
    </row>
    <row r="137" spans="2:11" x14ac:dyDescent="0.25">
      <c r="B137" s="886"/>
      <c r="C137" s="94"/>
      <c r="D137" s="46" t="s">
        <v>352</v>
      </c>
      <c r="E137" s="5"/>
      <c r="F137" s="5"/>
      <c r="G137" s="5"/>
      <c r="H137" s="5"/>
      <c r="I137" s="5"/>
      <c r="J137" s="5"/>
      <c r="K137" s="5"/>
    </row>
    <row r="138" spans="2:11" x14ac:dyDescent="0.25">
      <c r="B138" s="886"/>
      <c r="C138" s="94"/>
      <c r="D138" s="53" t="s">
        <v>288</v>
      </c>
      <c r="E138" s="5"/>
      <c r="F138" s="5"/>
      <c r="G138" s="5"/>
      <c r="H138" s="5"/>
      <c r="I138" s="5"/>
      <c r="J138" s="5"/>
      <c r="K138" s="5"/>
    </row>
    <row r="139" spans="2:11" ht="36" x14ac:dyDescent="0.25">
      <c r="B139" s="886"/>
      <c r="C139" s="94"/>
      <c r="D139" s="46" t="s">
        <v>353</v>
      </c>
      <c r="E139" s="5"/>
      <c r="F139" s="5"/>
      <c r="G139" s="5"/>
      <c r="H139" s="5"/>
      <c r="I139" s="5"/>
      <c r="J139" s="5"/>
      <c r="K139" s="5"/>
    </row>
    <row r="140" spans="2:11" ht="36" x14ac:dyDescent="0.25">
      <c r="B140" s="886"/>
      <c r="C140" s="94"/>
      <c r="D140" s="46" t="s">
        <v>354</v>
      </c>
      <c r="E140" s="5"/>
      <c r="F140" s="5"/>
      <c r="G140" s="5"/>
      <c r="H140" s="5"/>
      <c r="I140" s="5"/>
      <c r="J140" s="5"/>
      <c r="K140" s="5"/>
    </row>
    <row r="141" spans="2:11" ht="15.75" thickBot="1" x14ac:dyDescent="0.3">
      <c r="B141" s="887"/>
      <c r="C141" s="2"/>
      <c r="D141" s="40" t="s">
        <v>355</v>
      </c>
      <c r="E141" s="5"/>
      <c r="F141" s="5"/>
      <c r="G141" s="5"/>
      <c r="H141" s="5"/>
      <c r="I141" s="5"/>
      <c r="J141" s="5"/>
      <c r="K141" s="5"/>
    </row>
    <row r="142" spans="2:11" ht="24.75" thickBot="1" x14ac:dyDescent="0.3">
      <c r="B142" s="47" t="s">
        <v>72</v>
      </c>
      <c r="C142" s="2"/>
      <c r="D142" s="40"/>
      <c r="E142" s="5"/>
      <c r="F142" s="5"/>
      <c r="G142" s="5"/>
      <c r="H142" s="5"/>
      <c r="I142" s="5"/>
      <c r="J142" s="5"/>
      <c r="K142" s="5"/>
    </row>
    <row r="143" spans="2:11" ht="15.75" thickBot="1" x14ac:dyDescent="0.3">
      <c r="B143" s="37"/>
      <c r="C143" s="88"/>
      <c r="D143" s="5"/>
      <c r="E143" s="5"/>
      <c r="F143" s="5"/>
      <c r="G143" s="5"/>
      <c r="H143" s="5"/>
      <c r="I143" s="5"/>
      <c r="J143" s="5"/>
      <c r="K143" s="5"/>
    </row>
    <row r="144" spans="2:11" ht="108" x14ac:dyDescent="0.25">
      <c r="B144" s="885" t="s">
        <v>73</v>
      </c>
      <c r="C144" s="105"/>
      <c r="D144" s="63" t="s">
        <v>356</v>
      </c>
      <c r="E144" s="5"/>
      <c r="F144" s="5"/>
      <c r="G144" s="5"/>
      <c r="H144" s="5"/>
      <c r="I144" s="5"/>
      <c r="J144" s="5"/>
      <c r="K144" s="5"/>
    </row>
    <row r="145" spans="2:11" ht="144" x14ac:dyDescent="0.25">
      <c r="B145" s="886"/>
      <c r="C145" s="94"/>
      <c r="D145" s="46" t="s">
        <v>357</v>
      </c>
      <c r="E145" s="5"/>
      <c r="F145" s="5"/>
      <c r="G145" s="5"/>
      <c r="H145" s="5"/>
      <c r="I145" s="5"/>
      <c r="J145" s="5"/>
      <c r="K145" s="5"/>
    </row>
    <row r="146" spans="2:11" ht="192" x14ac:dyDescent="0.25">
      <c r="B146" s="886"/>
      <c r="C146" s="94"/>
      <c r="D146" s="46" t="s">
        <v>358</v>
      </c>
      <c r="E146" s="5"/>
      <c r="F146" s="5"/>
      <c r="G146" s="5"/>
      <c r="H146" s="5"/>
      <c r="I146" s="5"/>
      <c r="J146" s="5"/>
      <c r="K146" s="5"/>
    </row>
    <row r="147" spans="2:11" ht="72" x14ac:dyDescent="0.25">
      <c r="B147" s="886"/>
      <c r="C147" s="94"/>
      <c r="D147" s="46" t="s">
        <v>359</v>
      </c>
      <c r="E147" s="5"/>
      <c r="F147" s="5"/>
      <c r="G147" s="5"/>
      <c r="H147" s="5"/>
      <c r="I147" s="5"/>
      <c r="J147" s="5"/>
      <c r="K147" s="5"/>
    </row>
    <row r="148" spans="2:11" ht="120.75" thickBot="1" x14ac:dyDescent="0.3">
      <c r="B148" s="887"/>
      <c r="C148" s="2"/>
      <c r="D148" s="40" t="s">
        <v>360</v>
      </c>
      <c r="E148" s="5"/>
      <c r="F148" s="5"/>
      <c r="G148" s="5"/>
      <c r="H148" s="5"/>
      <c r="I148" s="5"/>
      <c r="J148" s="5"/>
      <c r="K148" s="5"/>
    </row>
    <row r="149" spans="2:11" x14ac:dyDescent="0.25">
      <c r="B149" s="885" t="s">
        <v>90</v>
      </c>
      <c r="C149" s="94"/>
      <c r="D149" s="53"/>
      <c r="E149" s="5"/>
      <c r="F149" s="5"/>
      <c r="G149" s="5"/>
      <c r="H149" s="5"/>
      <c r="I149" s="5"/>
      <c r="J149" s="5"/>
      <c r="K149" s="5"/>
    </row>
    <row r="150" spans="2:11" ht="36" x14ac:dyDescent="0.25">
      <c r="B150" s="886"/>
      <c r="C150" s="94"/>
      <c r="D150" s="53" t="s">
        <v>348</v>
      </c>
      <c r="E150" s="5"/>
      <c r="F150" s="5"/>
      <c r="G150" s="5"/>
      <c r="H150" s="5"/>
      <c r="I150" s="5"/>
      <c r="J150" s="5"/>
      <c r="K150" s="5"/>
    </row>
    <row r="151" spans="2:11" x14ac:dyDescent="0.25">
      <c r="B151" s="886"/>
      <c r="C151" s="94"/>
      <c r="D151" s="16"/>
      <c r="E151" s="5"/>
      <c r="F151" s="5"/>
      <c r="G151" s="5"/>
      <c r="H151" s="5"/>
      <c r="I151" s="5"/>
      <c r="J151" s="5"/>
      <c r="K151" s="5"/>
    </row>
    <row r="152" spans="2:11" x14ac:dyDescent="0.25">
      <c r="B152" s="886"/>
      <c r="C152" s="94"/>
      <c r="D152" s="46" t="s">
        <v>91</v>
      </c>
      <c r="E152" s="5"/>
      <c r="F152" s="5"/>
      <c r="G152" s="5"/>
      <c r="H152" s="5"/>
      <c r="I152" s="5"/>
      <c r="J152" s="5"/>
      <c r="K152" s="5"/>
    </row>
    <row r="153" spans="2:11" ht="49.5" x14ac:dyDescent="0.25">
      <c r="B153" s="886"/>
      <c r="C153" s="94"/>
      <c r="D153" s="46" t="s">
        <v>361</v>
      </c>
      <c r="E153" s="5"/>
      <c r="F153" s="5"/>
      <c r="G153" s="5"/>
      <c r="H153" s="5"/>
      <c r="I153" s="5"/>
      <c r="J153" s="5"/>
      <c r="K153" s="5"/>
    </row>
    <row r="154" spans="2:11" ht="49.5" x14ac:dyDescent="0.25">
      <c r="B154" s="886"/>
      <c r="C154" s="94"/>
      <c r="D154" s="46" t="s">
        <v>362</v>
      </c>
      <c r="E154" s="5"/>
      <c r="F154" s="5"/>
      <c r="G154" s="5"/>
      <c r="H154" s="5"/>
      <c r="I154" s="5"/>
      <c r="J154" s="5"/>
      <c r="K154" s="5"/>
    </row>
    <row r="155" spans="2:11" ht="50.25" thickBot="1" x14ac:dyDescent="0.3">
      <c r="B155" s="887"/>
      <c r="C155" s="2"/>
      <c r="D155" s="40" t="s">
        <v>363</v>
      </c>
      <c r="E155" s="5"/>
      <c r="F155" s="5"/>
      <c r="G155" s="5"/>
      <c r="H155" s="5"/>
      <c r="I155" s="5"/>
      <c r="J155" s="5"/>
      <c r="K155" s="5"/>
    </row>
  </sheetData>
  <sheetProtection insertRows="0"/>
  <mergeCells count="54">
    <mergeCell ref="B11:D11"/>
    <mergeCell ref="F11:S11"/>
    <mergeCell ref="F12:S12"/>
    <mergeCell ref="E13:R13"/>
    <mergeCell ref="E14:R14"/>
    <mergeCell ref="B126:J127"/>
    <mergeCell ref="B128:J128"/>
    <mergeCell ref="B130:D130"/>
    <mergeCell ref="B132:B141"/>
    <mergeCell ref="B144:B148"/>
    <mergeCell ref="B149:B155"/>
    <mergeCell ref="C17:C18"/>
    <mergeCell ref="D17:D18"/>
    <mergeCell ref="B113:B119"/>
    <mergeCell ref="D89:J89"/>
    <mergeCell ref="D90:J90"/>
    <mergeCell ref="D98:J98"/>
    <mergeCell ref="B99:B101"/>
    <mergeCell ref="D99:J99"/>
    <mergeCell ref="D100:J100"/>
    <mergeCell ref="D101:J101"/>
    <mergeCell ref="F73:F74"/>
    <mergeCell ref="G73:G74"/>
    <mergeCell ref="H73:H74"/>
    <mergeCell ref="D48:J48"/>
    <mergeCell ref="D49:J49"/>
    <mergeCell ref="D50:J50"/>
    <mergeCell ref="D38:J38"/>
    <mergeCell ref="D47:J47"/>
    <mergeCell ref="F17:F18"/>
    <mergeCell ref="D25:I25"/>
    <mergeCell ref="E17:E18"/>
    <mergeCell ref="G17:G18"/>
    <mergeCell ref="B103:E103"/>
    <mergeCell ref="B104:B110"/>
    <mergeCell ref="B112:E112"/>
    <mergeCell ref="D59:J59"/>
    <mergeCell ref="D60:J60"/>
    <mergeCell ref="D61:J61"/>
    <mergeCell ref="D70:J70"/>
    <mergeCell ref="D71:J71"/>
    <mergeCell ref="D72:J72"/>
    <mergeCell ref="I73:I74"/>
    <mergeCell ref="D73:D74"/>
    <mergeCell ref="E73:E74"/>
    <mergeCell ref="B16:B97"/>
    <mergeCell ref="D27:J27"/>
    <mergeCell ref="D36:J36"/>
    <mergeCell ref="D37:J37"/>
    <mergeCell ref="A1:P1"/>
    <mergeCell ref="A2:P2"/>
    <mergeCell ref="A3:P3"/>
    <mergeCell ref="A4:D4"/>
    <mergeCell ref="A5:P5"/>
  </mergeCells>
  <conditionalFormatting sqref="E13:R13">
    <cfRule type="expression" dxfId="91" priority="1">
      <formula>E12="SI SE REPORTA"</formula>
    </cfRule>
  </conditionalFormatting>
  <conditionalFormatting sqref="F11">
    <cfRule type="notContainsBlanks" dxfId="90" priority="4">
      <formula>LEN(TRIM(F11))&gt;0</formula>
    </cfRule>
  </conditionalFormatting>
  <conditionalFormatting sqref="F12:S12">
    <cfRule type="expression" dxfId="89" priority="2">
      <formula>E12="NO SE REPORTA"</formula>
    </cfRule>
    <cfRule type="expression" dxfId="88" priority="3">
      <formula>E11="NO APLICA"</formula>
    </cfRule>
  </conditionalFormatting>
  <dataValidations count="6">
    <dataValidation type="whole" operator="greaterThanOrEqual" allowBlank="1" showErrorMessage="1" errorTitle="ERROR" error="Escriba un número igual o mayor que 0" promptTitle="ERROR" prompt="Escriba un número igual o mayor que 0" sqref="E29:H34 E19:F19 E52:H57 E23:F23">
      <formula1>0</formula1>
    </dataValidation>
    <dataValidation type="whole" operator="greaterThanOrEqual" allowBlank="1" showInputMessage="1" showErrorMessage="1" errorTitle="ERROR" error="Valor en HECTAREAS (sin decimales)_x000a_" sqref="E63:H68 E40:H45 G75:H88 E20:F22">
      <formula1>0</formula1>
    </dataValidation>
    <dataValidation allowBlank="1" showInputMessage="1" showErrorMessage="1" promptTitle="ESTADO" prompt="en preparación_x000a_en aprestamiento_x000a_en declaración_x000a_Declarado" sqref="I75:I88"/>
    <dataValidation allowBlank="1" showInputMessage="1" showErrorMessage="1" sqref="I40 E46:H46 I52 E69:H69 I63 E58:H58 E24:F24 I29"/>
    <dataValidation type="list" allowBlank="1" showInputMessage="1" showErrorMessage="1" sqref="E12">
      <formula1>REPORTE</formula1>
    </dataValidation>
    <dataValidation type="list" allowBlank="1" showInputMessage="1" showErrorMessage="1" sqref="E11">
      <formula1>SI</formula1>
    </dataValidation>
  </dataValidations>
  <hyperlinks>
    <hyperlink ref="B10" location="'ANEXO 3'!A1" display="VOLVER AL INDICE"/>
  </hyperlinks>
  <pageMargins left="0.25" right="0.25" top="0.75" bottom="0.75" header="0.3" footer="0.3"/>
  <pageSetup paperSize="178" orientation="landscape"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U89"/>
  <sheetViews>
    <sheetView showGridLines="0" zoomScale="98" zoomScaleNormal="98" workbookViewId="0">
      <selection activeCell="F20" sqref="F20"/>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396</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INFORMACION",+I20))</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1996</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75" thickTop="1" x14ac:dyDescent="0.25">
      <c r="B15" s="950" t="s">
        <v>2</v>
      </c>
      <c r="C15" s="89"/>
      <c r="D15" s="876" t="s">
        <v>336</v>
      </c>
      <c r="E15" s="877"/>
      <c r="F15" s="877"/>
      <c r="G15" s="877"/>
      <c r="H15" s="877"/>
      <c r="I15" s="877"/>
      <c r="J15" s="878"/>
      <c r="K15" s="5"/>
    </row>
    <row r="16" spans="1:21" ht="15.75" thickBot="1" x14ac:dyDescent="0.3">
      <c r="B16" s="886"/>
      <c r="C16" s="92"/>
      <c r="D16" s="870" t="s">
        <v>411</v>
      </c>
      <c r="E16" s="871"/>
      <c r="F16" s="871"/>
      <c r="G16" s="871"/>
      <c r="H16" s="871"/>
      <c r="I16" s="871"/>
      <c r="J16" s="872"/>
      <c r="K16" s="5"/>
    </row>
    <row r="17" spans="2:11" ht="24.75" thickBot="1" x14ac:dyDescent="0.3">
      <c r="B17" s="886"/>
      <c r="C17" s="94"/>
      <c r="D17" s="38" t="s">
        <v>412</v>
      </c>
      <c r="E17" s="43" t="s">
        <v>1753</v>
      </c>
      <c r="F17" s="38" t="s">
        <v>20</v>
      </c>
      <c r="G17" s="38" t="s">
        <v>21</v>
      </c>
      <c r="H17" s="38" t="s">
        <v>22</v>
      </c>
      <c r="I17" s="38" t="s">
        <v>23</v>
      </c>
      <c r="J17" s="38" t="s">
        <v>151</v>
      </c>
      <c r="K17" s="5"/>
    </row>
    <row r="18" spans="2:11" ht="36.75" thickBot="1" x14ac:dyDescent="0.3">
      <c r="B18" s="886"/>
      <c r="C18" s="94"/>
      <c r="D18" s="40" t="s">
        <v>413</v>
      </c>
      <c r="E18" s="385">
        <v>1</v>
      </c>
      <c r="F18" s="206">
        <v>0</v>
      </c>
      <c r="G18" s="206">
        <v>0</v>
      </c>
      <c r="H18" s="206">
        <v>0</v>
      </c>
      <c r="I18" s="206">
        <v>1</v>
      </c>
      <c r="J18" s="42">
        <f>SUM(F18:I18)</f>
        <v>1</v>
      </c>
      <c r="K18" s="18"/>
    </row>
    <row r="19" spans="2:11" ht="36.75" thickBot="1" x14ac:dyDescent="0.3">
      <c r="B19" s="886"/>
      <c r="C19" s="94"/>
      <c r="D19" s="40" t="s">
        <v>414</v>
      </c>
      <c r="E19" s="206"/>
      <c r="F19" s="206"/>
      <c r="G19" s="206"/>
      <c r="H19" s="206"/>
      <c r="I19" s="206">
        <v>1</v>
      </c>
      <c r="J19" s="42">
        <f>SUM(F19:I19)</f>
        <v>1</v>
      </c>
      <c r="K19" s="18"/>
    </row>
    <row r="20" spans="2:11" ht="36.75" thickBot="1" x14ac:dyDescent="0.3">
      <c r="B20" s="886"/>
      <c r="C20" s="2"/>
      <c r="D20" s="40" t="s">
        <v>396</v>
      </c>
      <c r="E20" s="185">
        <f t="shared" ref="E20:J20" si="0">IFERROR(E19/E18,"N.A.")</f>
        <v>0</v>
      </c>
      <c r="F20" s="185" t="str">
        <f t="shared" si="0"/>
        <v>N.A.</v>
      </c>
      <c r="G20" s="185" t="str">
        <f t="shared" si="0"/>
        <v>N.A.</v>
      </c>
      <c r="H20" s="185" t="str">
        <f t="shared" si="0"/>
        <v>N.A.</v>
      </c>
      <c r="I20" s="185">
        <f t="shared" si="0"/>
        <v>1</v>
      </c>
      <c r="J20" s="185">
        <f t="shared" si="0"/>
        <v>1</v>
      </c>
      <c r="K20" s="18"/>
    </row>
    <row r="21" spans="2:11" ht="15" customHeight="1" thickBot="1" x14ac:dyDescent="0.3">
      <c r="B21" s="218"/>
      <c r="C21" s="89"/>
      <c r="D21" s="870" t="s">
        <v>1196</v>
      </c>
      <c r="E21" s="871"/>
      <c r="F21" s="871"/>
      <c r="G21" s="871"/>
      <c r="H21" s="871"/>
      <c r="I21" s="871"/>
      <c r="J21" s="872"/>
      <c r="K21" s="5"/>
    </row>
    <row r="22" spans="2:11" ht="36.75" thickBot="1" x14ac:dyDescent="0.3">
      <c r="B22" s="218"/>
      <c r="C22" s="92"/>
      <c r="D22" s="52" t="s">
        <v>1197</v>
      </c>
      <c r="E22" s="230" t="s">
        <v>1198</v>
      </c>
      <c r="F22" s="63" t="s">
        <v>387</v>
      </c>
      <c r="G22" s="291"/>
      <c r="H22" s="292"/>
      <c r="I22" s="292"/>
      <c r="J22" s="293"/>
      <c r="K22" s="5"/>
    </row>
    <row r="23" spans="2:11" s="188" customFormat="1" ht="36.75" thickBot="1" x14ac:dyDescent="0.3">
      <c r="B23" s="217"/>
      <c r="C23" s="82"/>
      <c r="D23" s="340" t="s">
        <v>1994</v>
      </c>
      <c r="E23" s="526"/>
      <c r="F23" s="340" t="s">
        <v>1995</v>
      </c>
      <c r="G23" s="286"/>
      <c r="J23" s="287"/>
      <c r="K23" s="18"/>
    </row>
    <row r="24" spans="2:11" s="188" customFormat="1" ht="15.75" thickBot="1" x14ac:dyDescent="0.3">
      <c r="B24" s="217"/>
      <c r="C24" s="82"/>
      <c r="D24" s="285"/>
      <c r="E24" s="251"/>
      <c r="F24" s="251"/>
      <c r="G24" s="286"/>
      <c r="J24" s="287"/>
      <c r="K24" s="18"/>
    </row>
    <row r="25" spans="2:11" s="188" customFormat="1" ht="15.75" thickBot="1" x14ac:dyDescent="0.3">
      <c r="B25" s="217"/>
      <c r="C25" s="82"/>
      <c r="D25" s="285"/>
      <c r="E25" s="251"/>
      <c r="F25" s="251"/>
      <c r="G25" s="286"/>
      <c r="J25" s="287"/>
      <c r="K25" s="18"/>
    </row>
    <row r="26" spans="2:11" s="188" customFormat="1" ht="15.75" thickBot="1" x14ac:dyDescent="0.3">
      <c r="B26" s="217"/>
      <c r="C26" s="82"/>
      <c r="D26" s="285"/>
      <c r="E26" s="251"/>
      <c r="F26" s="251"/>
      <c r="G26" s="286"/>
      <c r="J26" s="287"/>
      <c r="K26" s="18"/>
    </row>
    <row r="27" spans="2:11" s="188" customFormat="1" ht="15.75" thickBot="1" x14ac:dyDescent="0.3">
      <c r="B27" s="217"/>
      <c r="C27" s="82"/>
      <c r="D27" s="285"/>
      <c r="E27" s="251"/>
      <c r="F27" s="251"/>
      <c r="G27" s="286"/>
      <c r="J27" s="287"/>
      <c r="K27" s="18"/>
    </row>
    <row r="28" spans="2:11" s="188" customFormat="1" ht="15.75" thickBot="1" x14ac:dyDescent="0.3">
      <c r="B28" s="217"/>
      <c r="C28" s="82"/>
      <c r="D28" s="285"/>
      <c r="E28" s="251"/>
      <c r="F28" s="251"/>
      <c r="G28" s="286"/>
      <c r="J28" s="287"/>
      <c r="K28" s="18"/>
    </row>
    <row r="29" spans="2:11" s="188" customFormat="1" ht="15.75" thickBot="1" x14ac:dyDescent="0.3">
      <c r="B29" s="217"/>
      <c r="C29" s="82"/>
      <c r="D29" s="285"/>
      <c r="E29" s="251"/>
      <c r="F29" s="251"/>
      <c r="G29" s="286"/>
      <c r="J29" s="287"/>
      <c r="K29" s="18"/>
    </row>
    <row r="30" spans="2:11" s="188" customFormat="1" ht="15.75" thickBot="1" x14ac:dyDescent="0.3">
      <c r="B30" s="217"/>
      <c r="C30" s="82"/>
      <c r="D30" s="285"/>
      <c r="E30" s="251"/>
      <c r="F30" s="251"/>
      <c r="G30" s="286"/>
      <c r="J30" s="287"/>
      <c r="K30" s="18"/>
    </row>
    <row r="31" spans="2:11" s="188" customFormat="1" ht="15.75" thickBot="1" x14ac:dyDescent="0.3">
      <c r="B31" s="217"/>
      <c r="C31" s="82"/>
      <c r="D31" s="285"/>
      <c r="E31" s="251"/>
      <c r="F31" s="251"/>
      <c r="G31" s="286"/>
      <c r="J31" s="287"/>
      <c r="K31" s="18"/>
    </row>
    <row r="32" spans="2:11" s="188" customFormat="1" ht="15.75" thickBot="1" x14ac:dyDescent="0.3">
      <c r="B32" s="217"/>
      <c r="C32" s="82"/>
      <c r="D32" s="285"/>
      <c r="E32" s="251"/>
      <c r="F32" s="251"/>
      <c r="G32" s="286"/>
      <c r="J32" s="287"/>
      <c r="K32" s="18"/>
    </row>
    <row r="33" spans="2:11" s="188" customFormat="1" ht="15.75" thickBot="1" x14ac:dyDescent="0.3">
      <c r="B33" s="217"/>
      <c r="C33" s="82"/>
      <c r="D33" s="30"/>
      <c r="E33" s="30"/>
      <c r="F33" s="30"/>
      <c r="G33" s="286"/>
      <c r="J33" s="287"/>
    </row>
    <row r="34" spans="2:11" s="188" customFormat="1" ht="15.75" thickBot="1" x14ac:dyDescent="0.3">
      <c r="B34" s="217"/>
      <c r="C34" s="82"/>
      <c r="D34" s="30"/>
      <c r="E34" s="30"/>
      <c r="F34" s="30"/>
      <c r="G34" s="286"/>
      <c r="J34" s="287"/>
    </row>
    <row r="35" spans="2:11" s="188" customFormat="1" ht="15.75" thickBot="1" x14ac:dyDescent="0.3">
      <c r="B35" s="179"/>
      <c r="C35" s="8"/>
      <c r="D35" s="30"/>
      <c r="E35" s="30"/>
      <c r="F35" s="30"/>
      <c r="G35" s="288"/>
      <c r="H35" s="289"/>
      <c r="I35" s="289"/>
      <c r="J35" s="290"/>
    </row>
    <row r="36" spans="2:11" ht="15.75" thickBot="1" x14ac:dyDescent="0.3">
      <c r="B36" s="47" t="s">
        <v>34</v>
      </c>
      <c r="C36" s="93"/>
      <c r="D36" s="888" t="s">
        <v>415</v>
      </c>
      <c r="E36" s="889"/>
      <c r="F36" s="889"/>
      <c r="G36" s="889"/>
      <c r="H36" s="889"/>
      <c r="I36" s="889"/>
      <c r="J36" s="890"/>
    </row>
    <row r="37" spans="2:11" ht="24.75" thickBot="1" x14ac:dyDescent="0.3">
      <c r="B37" s="47" t="s">
        <v>36</v>
      </c>
      <c r="C37" s="93"/>
      <c r="D37" s="888" t="s">
        <v>346</v>
      </c>
      <c r="E37" s="889"/>
      <c r="F37" s="889"/>
      <c r="G37" s="889"/>
      <c r="H37" s="889"/>
      <c r="I37" s="889"/>
      <c r="J37" s="890"/>
    </row>
    <row r="38" spans="2:11" ht="15.75" thickBot="1" x14ac:dyDescent="0.3">
      <c r="B38" s="130"/>
      <c r="C38" s="101"/>
      <c r="D38" s="130"/>
      <c r="E38" s="130"/>
      <c r="F38" s="130"/>
      <c r="G38" s="130"/>
      <c r="H38" s="130"/>
      <c r="I38" s="130"/>
      <c r="J38" s="130"/>
      <c r="K38" s="5"/>
    </row>
    <row r="39" spans="2:11" ht="24" customHeight="1" thickBot="1" x14ac:dyDescent="0.3">
      <c r="B39" s="894" t="s">
        <v>38</v>
      </c>
      <c r="C39" s="895"/>
      <c r="D39" s="895"/>
      <c r="E39" s="896"/>
      <c r="F39" s="5"/>
      <c r="G39" s="5"/>
      <c r="H39" s="5"/>
      <c r="I39" s="5"/>
      <c r="J39" s="5"/>
      <c r="K39" s="5"/>
    </row>
    <row r="40" spans="2:11" ht="15.75" thickBot="1" x14ac:dyDescent="0.3">
      <c r="B40" s="885">
        <v>1</v>
      </c>
      <c r="C40" s="94"/>
      <c r="D40" s="48" t="s">
        <v>39</v>
      </c>
      <c r="E40" s="30" t="s">
        <v>1962</v>
      </c>
      <c r="F40" s="5"/>
      <c r="G40" s="5"/>
      <c r="H40" s="5"/>
      <c r="I40" s="5"/>
      <c r="J40" s="5"/>
      <c r="K40" s="5"/>
    </row>
    <row r="41" spans="2:11" ht="15.75" thickBot="1" x14ac:dyDescent="0.3">
      <c r="B41" s="886"/>
      <c r="C41" s="94"/>
      <c r="D41" s="40" t="s">
        <v>40</v>
      </c>
      <c r="E41" s="30" t="s">
        <v>1963</v>
      </c>
      <c r="F41" s="5"/>
      <c r="G41" s="5"/>
      <c r="H41" s="5"/>
      <c r="I41" s="5"/>
      <c r="J41" s="5"/>
      <c r="K41" s="5"/>
    </row>
    <row r="42" spans="2:11" ht="15.75" thickBot="1" x14ac:dyDescent="0.3">
      <c r="B42" s="886"/>
      <c r="C42" s="94"/>
      <c r="D42" s="40" t="s">
        <v>41</v>
      </c>
      <c r="E42" s="30" t="s">
        <v>1980</v>
      </c>
      <c r="F42" s="5"/>
      <c r="G42" s="5"/>
      <c r="H42" s="5"/>
      <c r="I42" s="5"/>
      <c r="J42" s="5"/>
      <c r="K42" s="5"/>
    </row>
    <row r="43" spans="2:11" ht="15.75" thickBot="1" x14ac:dyDescent="0.3">
      <c r="B43" s="886"/>
      <c r="C43" s="94"/>
      <c r="D43" s="40" t="s">
        <v>42</v>
      </c>
      <c r="E43" s="30" t="s">
        <v>1958</v>
      </c>
      <c r="F43" s="5"/>
      <c r="G43" s="5"/>
      <c r="H43" s="5"/>
      <c r="I43" s="5"/>
      <c r="J43" s="5"/>
      <c r="K43" s="5"/>
    </row>
    <row r="44" spans="2:11" ht="15.75" thickBot="1" x14ac:dyDescent="0.3">
      <c r="B44" s="886"/>
      <c r="C44" s="94"/>
      <c r="D44" s="40" t="s">
        <v>43</v>
      </c>
      <c r="E44" s="30" t="s">
        <v>1981</v>
      </c>
      <c r="F44" s="5"/>
      <c r="G44" s="5"/>
      <c r="H44" s="5"/>
      <c r="I44" s="5"/>
      <c r="J44" s="5"/>
      <c r="K44" s="5"/>
    </row>
    <row r="45" spans="2:11" ht="15.75" thickBot="1" x14ac:dyDescent="0.3">
      <c r="B45" s="886"/>
      <c r="C45" s="94"/>
      <c r="D45" s="40" t="s">
        <v>44</v>
      </c>
      <c r="E45" s="30">
        <v>4380200</v>
      </c>
      <c r="F45" s="5"/>
      <c r="G45" s="5"/>
      <c r="H45" s="5"/>
      <c r="I45" s="5"/>
      <c r="J45" s="5"/>
      <c r="K45" s="5"/>
    </row>
    <row r="46" spans="2:11" ht="15.75" thickBot="1" x14ac:dyDescent="0.3">
      <c r="B46" s="887"/>
      <c r="C46" s="2"/>
      <c r="D46" s="40" t="s">
        <v>45</v>
      </c>
      <c r="E46" s="30" t="s">
        <v>1966</v>
      </c>
      <c r="F46" s="5"/>
      <c r="G46" s="5"/>
      <c r="H46" s="5"/>
      <c r="I46" s="5"/>
      <c r="J46" s="5"/>
      <c r="K46" s="5"/>
    </row>
    <row r="47" spans="2:11" ht="15.75" thickBot="1" x14ac:dyDescent="0.3">
      <c r="B47" s="1"/>
      <c r="C47" s="76"/>
      <c r="D47" s="5"/>
      <c r="E47" s="5"/>
      <c r="F47" s="5"/>
      <c r="G47" s="5"/>
      <c r="H47" s="5"/>
      <c r="I47" s="5"/>
      <c r="J47" s="5"/>
      <c r="K47" s="5"/>
    </row>
    <row r="48" spans="2:11" ht="15.75" thickBot="1" x14ac:dyDescent="0.3">
      <c r="B48" s="894" t="s">
        <v>46</v>
      </c>
      <c r="C48" s="895"/>
      <c r="D48" s="895"/>
      <c r="E48" s="896"/>
      <c r="F48" s="5"/>
      <c r="G48" s="5"/>
      <c r="H48" s="5"/>
      <c r="I48" s="5"/>
      <c r="J48" s="5"/>
      <c r="K48" s="5"/>
    </row>
    <row r="49" spans="2:11" ht="15.75" thickBot="1" x14ac:dyDescent="0.3">
      <c r="B49" s="885">
        <v>1</v>
      </c>
      <c r="C49" s="94"/>
      <c r="D49" s="48" t="s">
        <v>39</v>
      </c>
      <c r="E49" s="219" t="s">
        <v>47</v>
      </c>
      <c r="F49" s="5"/>
      <c r="G49" s="5"/>
      <c r="H49" s="5"/>
      <c r="I49" s="5"/>
      <c r="J49" s="5"/>
      <c r="K49" s="5"/>
    </row>
    <row r="50" spans="2:11" ht="15.75" thickBot="1" x14ac:dyDescent="0.3">
      <c r="B50" s="886"/>
      <c r="C50" s="94"/>
      <c r="D50" s="40" t="s">
        <v>40</v>
      </c>
      <c r="E50" s="219" t="s">
        <v>48</v>
      </c>
      <c r="F50" s="5"/>
      <c r="G50" s="5"/>
      <c r="H50" s="5"/>
      <c r="I50" s="5"/>
      <c r="J50" s="5"/>
      <c r="K50" s="5"/>
    </row>
    <row r="51" spans="2:11" ht="15.75" thickBot="1" x14ac:dyDescent="0.3">
      <c r="B51" s="886"/>
      <c r="C51" s="94"/>
      <c r="D51" s="40" t="s">
        <v>41</v>
      </c>
      <c r="E51" s="239"/>
      <c r="F51" s="5"/>
      <c r="G51" s="5"/>
      <c r="H51" s="5"/>
      <c r="I51" s="5"/>
      <c r="J51" s="5"/>
      <c r="K51" s="5"/>
    </row>
    <row r="52" spans="2:11" ht="15.75" thickBot="1" x14ac:dyDescent="0.3">
      <c r="B52" s="886"/>
      <c r="C52" s="94"/>
      <c r="D52" s="40" t="s">
        <v>42</v>
      </c>
      <c r="E52" s="239"/>
      <c r="F52" s="5"/>
      <c r="G52" s="5"/>
      <c r="H52" s="5"/>
      <c r="I52" s="5"/>
      <c r="J52" s="5"/>
      <c r="K52" s="5"/>
    </row>
    <row r="53" spans="2:11" ht="15.75" thickBot="1" x14ac:dyDescent="0.3">
      <c r="B53" s="886"/>
      <c r="C53" s="94"/>
      <c r="D53" s="40" t="s">
        <v>43</v>
      </c>
      <c r="E53" s="239"/>
      <c r="F53" s="5"/>
      <c r="G53" s="5"/>
      <c r="H53" s="5"/>
      <c r="I53" s="5"/>
      <c r="J53" s="5"/>
      <c r="K53" s="5"/>
    </row>
    <row r="54" spans="2:11" ht="15.75" thickBot="1" x14ac:dyDescent="0.3">
      <c r="B54" s="886"/>
      <c r="C54" s="94"/>
      <c r="D54" s="40" t="s">
        <v>44</v>
      </c>
      <c r="E54" s="239"/>
      <c r="F54" s="5"/>
      <c r="G54" s="5"/>
      <c r="H54" s="5"/>
      <c r="I54" s="5"/>
      <c r="J54" s="5"/>
      <c r="K54" s="5"/>
    </row>
    <row r="55" spans="2:11" ht="15.75" thickBot="1" x14ac:dyDescent="0.3">
      <c r="B55" s="887"/>
      <c r="C55" s="2"/>
      <c r="D55" s="40" t="s">
        <v>45</v>
      </c>
      <c r="E55" s="239"/>
      <c r="F55" s="5"/>
      <c r="G55" s="5"/>
      <c r="H55" s="5"/>
      <c r="I55" s="5"/>
      <c r="J55" s="5"/>
      <c r="K55" s="5"/>
    </row>
    <row r="56" spans="2:11" ht="15.75" thickBot="1" x14ac:dyDescent="0.3">
      <c r="B56" s="1"/>
      <c r="C56" s="76"/>
      <c r="D56" s="5"/>
      <c r="E56" s="5"/>
      <c r="F56" s="5"/>
      <c r="G56" s="5"/>
      <c r="H56" s="5"/>
      <c r="I56" s="5"/>
      <c r="J56" s="5"/>
      <c r="K56" s="5"/>
    </row>
    <row r="57" spans="2:11" ht="15" customHeight="1" thickBot="1" x14ac:dyDescent="0.3">
      <c r="B57" s="122" t="s">
        <v>49</v>
      </c>
      <c r="C57" s="123"/>
      <c r="D57" s="123"/>
      <c r="E57" s="124"/>
      <c r="G57" s="5"/>
      <c r="H57" s="5"/>
      <c r="I57" s="5"/>
      <c r="J57" s="5"/>
      <c r="K57" s="5"/>
    </row>
    <row r="58" spans="2:11" ht="24.75" thickBot="1" x14ac:dyDescent="0.3">
      <c r="B58" s="47" t="s">
        <v>50</v>
      </c>
      <c r="C58" s="40" t="s">
        <v>51</v>
      </c>
      <c r="D58" s="40" t="s">
        <v>52</v>
      </c>
      <c r="E58" s="40" t="s">
        <v>53</v>
      </c>
      <c r="F58" s="5"/>
      <c r="G58" s="5"/>
      <c r="H58" s="5"/>
      <c r="I58" s="5"/>
      <c r="J58" s="5"/>
    </row>
    <row r="59" spans="2:11" ht="72.75" thickBot="1" x14ac:dyDescent="0.3">
      <c r="B59" s="49">
        <v>42401</v>
      </c>
      <c r="C59" s="40">
        <v>1</v>
      </c>
      <c r="D59" s="50" t="s">
        <v>416</v>
      </c>
      <c r="E59" s="40"/>
      <c r="F59" s="5"/>
      <c r="G59" s="5"/>
      <c r="H59" s="5"/>
      <c r="I59" s="5"/>
      <c r="J59" s="5"/>
    </row>
    <row r="60" spans="2:11" ht="15.75" thickBot="1" x14ac:dyDescent="0.3">
      <c r="B60" s="1"/>
      <c r="C60" s="76"/>
      <c r="D60" s="5"/>
      <c r="E60" s="5"/>
      <c r="F60" s="5"/>
      <c r="G60" s="5"/>
      <c r="H60" s="5"/>
      <c r="I60" s="5"/>
      <c r="J60" s="5"/>
      <c r="K60" s="5"/>
    </row>
    <row r="61" spans="2:11" ht="15.75" thickBot="1" x14ac:dyDescent="0.3">
      <c r="B61" s="4" t="s">
        <v>417</v>
      </c>
      <c r="C61" s="96"/>
      <c r="D61" s="5"/>
      <c r="E61" s="5"/>
      <c r="F61" s="5"/>
      <c r="G61" s="5"/>
      <c r="H61" s="5"/>
      <c r="I61" s="5"/>
      <c r="J61" s="5"/>
      <c r="K61" s="5"/>
    </row>
    <row r="62" spans="2:11" x14ac:dyDescent="0.25">
      <c r="B62" s="951" t="s">
        <v>1997</v>
      </c>
      <c r="C62" s="952"/>
      <c r="D62" s="952"/>
      <c r="E62" s="5"/>
      <c r="F62" s="5"/>
      <c r="G62" s="5"/>
      <c r="H62" s="5"/>
      <c r="I62" s="5"/>
      <c r="J62" s="5"/>
      <c r="K62" s="5"/>
    </row>
    <row r="63" spans="2:11" x14ac:dyDescent="0.25">
      <c r="B63" s="951"/>
      <c r="C63" s="952"/>
      <c r="D63" s="952"/>
      <c r="E63" s="5"/>
      <c r="F63" s="5"/>
      <c r="G63" s="5"/>
      <c r="H63" s="5"/>
      <c r="I63" s="5"/>
      <c r="J63" s="5"/>
      <c r="K63" s="5"/>
    </row>
    <row r="64" spans="2:11" ht="15.75" thickBot="1" x14ac:dyDescent="0.3">
      <c r="B64" s="5"/>
      <c r="D64" s="5"/>
      <c r="E64" s="5"/>
      <c r="F64" s="5"/>
      <c r="G64" s="5"/>
      <c r="H64" s="5"/>
      <c r="I64" s="5"/>
      <c r="J64" s="5"/>
      <c r="K64" s="5"/>
    </row>
    <row r="65" spans="2:11" ht="15.75" thickBot="1" x14ac:dyDescent="0.3">
      <c r="B65" s="894" t="s">
        <v>56</v>
      </c>
      <c r="C65" s="895"/>
      <c r="D65" s="896"/>
      <c r="E65" s="5"/>
      <c r="F65" s="5"/>
      <c r="G65" s="5"/>
      <c r="H65" s="5"/>
      <c r="I65" s="5"/>
      <c r="J65" s="5"/>
      <c r="K65" s="5"/>
    </row>
    <row r="66" spans="2:11" ht="60.75" thickBot="1" x14ac:dyDescent="0.3">
      <c r="B66" s="47" t="s">
        <v>57</v>
      </c>
      <c r="C66" s="2"/>
      <c r="D66" s="40" t="s">
        <v>397</v>
      </c>
      <c r="E66" s="5"/>
      <c r="F66" s="5"/>
      <c r="G66" s="5"/>
      <c r="H66" s="5"/>
      <c r="I66" s="5"/>
      <c r="J66" s="5"/>
      <c r="K66" s="5"/>
    </row>
    <row r="67" spans="2:11" x14ac:dyDescent="0.25">
      <c r="B67" s="885" t="s">
        <v>59</v>
      </c>
      <c r="C67" s="94"/>
      <c r="D67" s="53" t="s">
        <v>60</v>
      </c>
      <c r="E67" s="5"/>
      <c r="F67" s="5"/>
      <c r="G67" s="5"/>
      <c r="H67" s="5"/>
      <c r="I67" s="5"/>
      <c r="J67" s="5"/>
      <c r="K67" s="5"/>
    </row>
    <row r="68" spans="2:11" ht="120" x14ac:dyDescent="0.25">
      <c r="B68" s="886"/>
      <c r="C68" s="94"/>
      <c r="D68" s="46" t="s">
        <v>398</v>
      </c>
      <c r="E68" s="5"/>
      <c r="F68" s="5"/>
      <c r="G68" s="5"/>
      <c r="H68" s="5"/>
      <c r="I68" s="5"/>
      <c r="J68" s="5"/>
      <c r="K68" s="5"/>
    </row>
    <row r="69" spans="2:11" x14ac:dyDescent="0.25">
      <c r="B69" s="886"/>
      <c r="C69" s="94"/>
      <c r="D69" s="53" t="s">
        <v>63</v>
      </c>
      <c r="E69" s="5"/>
      <c r="F69" s="5"/>
      <c r="G69" s="5"/>
      <c r="H69" s="5"/>
      <c r="I69" s="5"/>
      <c r="J69" s="5"/>
      <c r="K69" s="5"/>
    </row>
    <row r="70" spans="2:11" x14ac:dyDescent="0.25">
      <c r="B70" s="886"/>
      <c r="C70" s="94"/>
      <c r="D70" s="46" t="s">
        <v>318</v>
      </c>
      <c r="E70" s="5"/>
      <c r="F70" s="5"/>
      <c r="G70" s="5"/>
      <c r="H70" s="5"/>
      <c r="I70" s="5"/>
      <c r="J70" s="5"/>
      <c r="K70" s="5"/>
    </row>
    <row r="71" spans="2:11" x14ac:dyDescent="0.25">
      <c r="B71" s="886"/>
      <c r="C71" s="94"/>
      <c r="D71" s="46" t="s">
        <v>399</v>
      </c>
      <c r="E71" s="5"/>
      <c r="F71" s="5"/>
      <c r="G71" s="5"/>
      <c r="H71" s="5"/>
      <c r="I71" s="5"/>
      <c r="J71" s="5"/>
      <c r="K71" s="5"/>
    </row>
    <row r="72" spans="2:11" x14ac:dyDescent="0.25">
      <c r="B72" s="886"/>
      <c r="C72" s="94"/>
      <c r="D72" s="46" t="s">
        <v>165</v>
      </c>
      <c r="E72" s="5"/>
      <c r="F72" s="5"/>
      <c r="G72" s="5"/>
      <c r="H72" s="5"/>
      <c r="I72" s="5"/>
      <c r="J72" s="5"/>
      <c r="K72" s="5"/>
    </row>
    <row r="73" spans="2:11" x14ac:dyDescent="0.25">
      <c r="B73" s="886"/>
      <c r="C73" s="94"/>
      <c r="D73" s="46" t="s">
        <v>400</v>
      </c>
      <c r="E73" s="5"/>
      <c r="F73" s="5"/>
      <c r="G73" s="5"/>
      <c r="H73" s="5"/>
      <c r="I73" s="5"/>
      <c r="J73" s="5"/>
      <c r="K73" s="5"/>
    </row>
    <row r="74" spans="2:11" x14ac:dyDescent="0.25">
      <c r="B74" s="886"/>
      <c r="C74" s="94"/>
      <c r="D74" s="46" t="s">
        <v>401</v>
      </c>
      <c r="E74" s="5"/>
      <c r="F74" s="5"/>
      <c r="G74" s="5"/>
      <c r="H74" s="5"/>
      <c r="I74" s="5"/>
      <c r="J74" s="5"/>
      <c r="K74" s="5"/>
    </row>
    <row r="75" spans="2:11" x14ac:dyDescent="0.25">
      <c r="B75" s="886"/>
      <c r="C75" s="94"/>
      <c r="D75" s="46" t="s">
        <v>402</v>
      </c>
      <c r="E75" s="5"/>
      <c r="F75" s="5"/>
      <c r="G75" s="5"/>
      <c r="H75" s="5"/>
      <c r="I75" s="5"/>
      <c r="J75" s="5"/>
      <c r="K75" s="5"/>
    </row>
    <row r="76" spans="2:11" x14ac:dyDescent="0.25">
      <c r="B76" s="886"/>
      <c r="C76" s="94"/>
      <c r="D76" s="46" t="s">
        <v>403</v>
      </c>
      <c r="E76" s="5"/>
      <c r="F76" s="5"/>
      <c r="G76" s="5"/>
      <c r="H76" s="5"/>
      <c r="I76" s="5"/>
      <c r="J76" s="5"/>
      <c r="K76" s="5"/>
    </row>
    <row r="77" spans="2:11" x14ac:dyDescent="0.25">
      <c r="B77" s="886"/>
      <c r="C77" s="94"/>
      <c r="D77" s="53" t="s">
        <v>288</v>
      </c>
      <c r="E77" s="5"/>
      <c r="F77" s="5"/>
      <c r="G77" s="5"/>
      <c r="H77" s="5"/>
      <c r="I77" s="5"/>
      <c r="J77" s="5"/>
      <c r="K77" s="5"/>
    </row>
    <row r="78" spans="2:11" ht="36.75" thickBot="1" x14ac:dyDescent="0.3">
      <c r="B78" s="887"/>
      <c r="C78" s="2"/>
      <c r="D78" s="40" t="s">
        <v>353</v>
      </c>
      <c r="E78" s="5"/>
      <c r="F78" s="5"/>
      <c r="G78" s="5"/>
      <c r="H78" s="5"/>
      <c r="I78" s="5"/>
      <c r="J78" s="5"/>
      <c r="K78" s="5"/>
    </row>
    <row r="79" spans="2:11" ht="24.75" thickBot="1" x14ac:dyDescent="0.3">
      <c r="B79" s="47" t="s">
        <v>72</v>
      </c>
      <c r="C79" s="2"/>
      <c r="D79" s="40"/>
      <c r="E79" s="5"/>
      <c r="F79" s="5"/>
      <c r="G79" s="5"/>
      <c r="H79" s="5"/>
      <c r="I79" s="5"/>
      <c r="J79" s="5"/>
      <c r="K79" s="5"/>
    </row>
    <row r="80" spans="2:11" ht="144" x14ac:dyDescent="0.25">
      <c r="B80" s="885" t="s">
        <v>73</v>
      </c>
      <c r="C80" s="94"/>
      <c r="D80" s="46" t="s">
        <v>404</v>
      </c>
      <c r="E80" s="5"/>
      <c r="F80" s="5"/>
      <c r="G80" s="5"/>
      <c r="H80" s="5"/>
      <c r="I80" s="5"/>
      <c r="J80" s="5"/>
      <c r="K80" s="5"/>
    </row>
    <row r="81" spans="2:11" ht="72" x14ac:dyDescent="0.25">
      <c r="B81" s="886"/>
      <c r="C81" s="94"/>
      <c r="D81" s="46" t="s">
        <v>405</v>
      </c>
      <c r="E81" s="5"/>
      <c r="F81" s="5"/>
      <c r="G81" s="5"/>
      <c r="H81" s="5"/>
      <c r="I81" s="5"/>
      <c r="J81" s="5"/>
      <c r="K81" s="5"/>
    </row>
    <row r="82" spans="2:11" ht="84" x14ac:dyDescent="0.25">
      <c r="B82" s="886"/>
      <c r="C82" s="94"/>
      <c r="D82" s="46" t="s">
        <v>406</v>
      </c>
      <c r="E82" s="5"/>
      <c r="F82" s="5"/>
      <c r="G82" s="5"/>
      <c r="H82" s="5"/>
      <c r="I82" s="5"/>
      <c r="J82" s="5"/>
      <c r="K82" s="5"/>
    </row>
    <row r="83" spans="2:11" ht="108.75" thickBot="1" x14ac:dyDescent="0.3">
      <c r="B83" s="887"/>
      <c r="C83" s="2"/>
      <c r="D83" s="40" t="s">
        <v>407</v>
      </c>
      <c r="E83" s="5"/>
      <c r="F83" s="5"/>
      <c r="G83" s="5"/>
      <c r="H83" s="5"/>
      <c r="I83" s="5"/>
      <c r="J83" s="5"/>
      <c r="K83" s="5"/>
    </row>
    <row r="84" spans="2:11" ht="36" x14ac:dyDescent="0.25">
      <c r="B84" s="885" t="s">
        <v>90</v>
      </c>
      <c r="C84" s="94"/>
      <c r="D84" s="53" t="s">
        <v>396</v>
      </c>
      <c r="E84" s="5"/>
      <c r="F84" s="5"/>
      <c r="G84" s="5"/>
      <c r="H84" s="5"/>
      <c r="I84" s="5"/>
      <c r="J84" s="5"/>
      <c r="K84" s="5"/>
    </row>
    <row r="85" spans="2:11" x14ac:dyDescent="0.25">
      <c r="B85" s="886"/>
      <c r="C85" s="94"/>
      <c r="D85" s="16"/>
      <c r="E85" s="5"/>
      <c r="F85" s="5"/>
      <c r="G85" s="5"/>
      <c r="H85" s="5"/>
      <c r="I85" s="5"/>
      <c r="J85" s="5"/>
      <c r="K85" s="5"/>
    </row>
    <row r="86" spans="2:11" x14ac:dyDescent="0.25">
      <c r="B86" s="886"/>
      <c r="C86" s="94"/>
      <c r="D86" s="46" t="s">
        <v>91</v>
      </c>
      <c r="E86" s="5"/>
      <c r="F86" s="5"/>
      <c r="G86" s="5"/>
      <c r="H86" s="5"/>
      <c r="I86" s="5"/>
      <c r="J86" s="5"/>
      <c r="K86" s="5"/>
    </row>
    <row r="87" spans="2:11" ht="61.5" x14ac:dyDescent="0.25">
      <c r="B87" s="886"/>
      <c r="C87" s="94"/>
      <c r="D87" s="46" t="s">
        <v>408</v>
      </c>
      <c r="E87" s="5"/>
      <c r="F87" s="5"/>
      <c r="G87" s="5"/>
      <c r="H87" s="5"/>
      <c r="I87" s="5"/>
      <c r="J87" s="5"/>
      <c r="K87" s="5"/>
    </row>
    <row r="88" spans="2:11" ht="61.5" x14ac:dyDescent="0.25">
      <c r="B88" s="886"/>
      <c r="C88" s="94"/>
      <c r="D88" s="46" t="s">
        <v>409</v>
      </c>
      <c r="E88" s="5"/>
      <c r="F88" s="5"/>
      <c r="G88" s="5"/>
      <c r="H88" s="5"/>
      <c r="I88" s="5"/>
      <c r="J88" s="5"/>
      <c r="K88" s="5"/>
    </row>
    <row r="89" spans="2:11" ht="38.25" thickBot="1" x14ac:dyDescent="0.3">
      <c r="B89" s="887"/>
      <c r="C89" s="2"/>
      <c r="D89" s="40" t="s">
        <v>410</v>
      </c>
      <c r="E89" s="5"/>
      <c r="F89" s="5"/>
      <c r="G89" s="5"/>
      <c r="H89" s="5"/>
      <c r="I89" s="5"/>
      <c r="J89" s="5"/>
      <c r="K89" s="5"/>
    </row>
  </sheetData>
  <mergeCells count="25">
    <mergeCell ref="B10:D10"/>
    <mergeCell ref="F10:S10"/>
    <mergeCell ref="F11:S11"/>
    <mergeCell ref="E12:R12"/>
    <mergeCell ref="E13:R13"/>
    <mergeCell ref="B84:B89"/>
    <mergeCell ref="B15:B20"/>
    <mergeCell ref="D15:J15"/>
    <mergeCell ref="D16:J16"/>
    <mergeCell ref="D36:J36"/>
    <mergeCell ref="D37:J37"/>
    <mergeCell ref="B39:E39"/>
    <mergeCell ref="B40:B46"/>
    <mergeCell ref="B48:E48"/>
    <mergeCell ref="B49:B55"/>
    <mergeCell ref="B62:D63"/>
    <mergeCell ref="D21:J21"/>
    <mergeCell ref="B65:D65"/>
    <mergeCell ref="B67:B78"/>
    <mergeCell ref="B80:B83"/>
    <mergeCell ref="A1:P1"/>
    <mergeCell ref="A2:P2"/>
    <mergeCell ref="A3:P3"/>
    <mergeCell ref="A4:D4"/>
    <mergeCell ref="A5:P5"/>
  </mergeCells>
  <conditionalFormatting sqref="E12:R12">
    <cfRule type="expression" dxfId="87" priority="1">
      <formula>E11="SI SE REPORTA"</formula>
    </cfRule>
  </conditionalFormatting>
  <conditionalFormatting sqref="F10">
    <cfRule type="notContainsBlanks" dxfId="86" priority="4">
      <formula>LEN(TRIM(F10))&gt;0</formula>
    </cfRule>
  </conditionalFormatting>
  <conditionalFormatting sqref="F11:S11">
    <cfRule type="expression" dxfId="85" priority="2">
      <formula>E11="NO SE REPORTA"</formula>
    </cfRule>
    <cfRule type="expression" dxfId="84"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I19">
      <formula1>0</formula1>
    </dataValidation>
    <dataValidation allowBlank="1" showInputMessage="1" showErrorMessage="1" promptTitle="OJO" prompt="NO TOCAR" sqref="E20:J20 J18:J19"/>
    <dataValidation type="whole" operator="greaterThanOrEqual" allowBlank="1" showInputMessage="1" showErrorMessage="1" errorTitle="ERROR" error="Valor en HECTAREAS (sin decimales)_x000a_" sqref="G38:H38">
      <formula1>0</formula1>
    </dataValidation>
    <dataValidation allowBlank="1" showInputMessage="1" showErrorMessage="1" promptTitle="ESTADO" prompt="en preparación_x000a_en aprestamiento_x000a_en declaración_x000a_Declarado" sqref="I38"/>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184"/>
  <sheetViews>
    <sheetView showGridLines="0" zoomScale="98" zoomScaleNormal="98" workbookViewId="0">
      <selection activeCell="F18" sqref="F1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11" max="11" width="11.5703125"/>
    <col min="12" max="12" width="23" customWidth="1"/>
    <col min="13" max="13" width="11" customWidth="1"/>
    <col min="14" max="16" width="8.8554687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418</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c r="L6" s="5"/>
    </row>
    <row r="7" spans="1:21" ht="15.75" thickBot="1" x14ac:dyDescent="0.3">
      <c r="B7" s="75"/>
      <c r="C7" s="77"/>
      <c r="D7" s="5"/>
      <c r="E7" s="17"/>
      <c r="F7" s="5" t="s">
        <v>129</v>
      </c>
      <c r="G7" s="5"/>
      <c r="H7" s="5"/>
      <c r="I7" s="5"/>
      <c r="J7" s="5"/>
      <c r="K7" s="5" t="s">
        <v>1218</v>
      </c>
    </row>
    <row r="8" spans="1:21" ht="15.75" thickBot="1" x14ac:dyDescent="0.3">
      <c r="B8" s="171" t="s">
        <v>1192</v>
      </c>
      <c r="C8" s="211">
        <v>2023</v>
      </c>
      <c r="D8" s="216">
        <f>IF(E10="NO APLICA","NO APLICA",IF(E11="NO SE REPORTA","SIN INFORMACION",+P34))</f>
        <v>0.3</v>
      </c>
      <c r="E8" s="212"/>
      <c r="F8" s="5" t="s">
        <v>130</v>
      </c>
      <c r="G8" s="5"/>
      <c r="H8" s="5"/>
      <c r="I8" s="5"/>
      <c r="J8" s="5"/>
      <c r="K8" s="5"/>
      <c r="L8" s="5"/>
    </row>
    <row r="9" spans="1:21" x14ac:dyDescent="0.25">
      <c r="B9" s="364" t="s">
        <v>1193</v>
      </c>
      <c r="C9" s="88"/>
      <c r="D9" s="5"/>
      <c r="E9" s="5"/>
      <c r="F9" s="5"/>
      <c r="G9" s="5"/>
      <c r="H9" s="5"/>
      <c r="I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1998</v>
      </c>
      <c r="F12" s="858"/>
      <c r="G12" s="858"/>
      <c r="H12" s="858"/>
      <c r="I12" s="858"/>
      <c r="J12" s="858"/>
      <c r="K12" s="858"/>
      <c r="L12" s="858"/>
      <c r="M12" s="858"/>
      <c r="N12" s="858"/>
      <c r="O12" s="858"/>
      <c r="P12" s="858"/>
      <c r="Q12" s="858"/>
      <c r="R12" s="858"/>
    </row>
    <row r="13" spans="1:21" ht="21.95" customHeight="1" x14ac:dyDescent="0.25">
      <c r="B13" s="364"/>
      <c r="C13" s="88"/>
      <c r="D13" s="171" t="s">
        <v>1256</v>
      </c>
      <c r="E13" s="859" t="s">
        <v>2458</v>
      </c>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row>
    <row r="15" spans="1:21" ht="15.6" customHeight="1" thickBot="1" x14ac:dyDescent="0.3">
      <c r="B15" s="885" t="s">
        <v>2</v>
      </c>
      <c r="C15" s="89"/>
      <c r="D15" s="876" t="s">
        <v>336</v>
      </c>
      <c r="E15" s="877"/>
      <c r="F15" s="877"/>
      <c r="G15" s="877"/>
      <c r="H15" s="877"/>
      <c r="I15" s="878"/>
      <c r="K15" s="299" t="s">
        <v>412</v>
      </c>
      <c r="L15" s="299" t="s">
        <v>1231</v>
      </c>
      <c r="M15" s="299" t="s">
        <v>1069</v>
      </c>
      <c r="N15" s="299" t="s">
        <v>105</v>
      </c>
      <c r="O15" s="215"/>
    </row>
    <row r="16" spans="1:21" ht="21.6" customHeight="1" thickBot="1" x14ac:dyDescent="0.3">
      <c r="B16" s="886"/>
      <c r="C16" s="98" t="s">
        <v>19</v>
      </c>
      <c r="D16" s="43" t="s">
        <v>150</v>
      </c>
      <c r="E16" s="38" t="s">
        <v>151</v>
      </c>
      <c r="F16" s="5"/>
      <c r="G16" s="5"/>
      <c r="I16" s="21"/>
      <c r="K16" s="299" t="s">
        <v>1223</v>
      </c>
      <c r="L16" s="307" t="s">
        <v>1232</v>
      </c>
      <c r="M16" s="300">
        <v>0.05</v>
      </c>
      <c r="N16" s="300">
        <v>0.05</v>
      </c>
      <c r="O16" s="215"/>
    </row>
    <row r="17" spans="2:18" ht="34.700000000000003" customHeight="1" thickBot="1" x14ac:dyDescent="0.3">
      <c r="B17" s="886"/>
      <c r="C17" s="2" t="s">
        <v>152</v>
      </c>
      <c r="D17" s="40" t="s">
        <v>1686</v>
      </c>
      <c r="E17" s="207"/>
      <c r="F17" s="5"/>
      <c r="G17" s="5"/>
      <c r="I17" s="21"/>
      <c r="K17" s="299" t="s">
        <v>1220</v>
      </c>
      <c r="L17" s="307" t="s">
        <v>1234</v>
      </c>
      <c r="M17" s="300">
        <v>0.15</v>
      </c>
      <c r="N17" s="300">
        <f>+M17+N16</f>
        <v>0.2</v>
      </c>
      <c r="O17" s="215"/>
    </row>
    <row r="18" spans="2:18" ht="34.700000000000003" customHeight="1" thickBot="1" x14ac:dyDescent="0.3">
      <c r="B18" s="886"/>
      <c r="C18" s="2" t="s">
        <v>154</v>
      </c>
      <c r="D18" s="40" t="s">
        <v>430</v>
      </c>
      <c r="E18" s="207"/>
      <c r="F18" s="5"/>
      <c r="G18" s="5"/>
      <c r="I18" s="21"/>
      <c r="K18" s="299" t="s">
        <v>1221</v>
      </c>
      <c r="L18" s="307" t="s">
        <v>1235</v>
      </c>
      <c r="M18" s="300">
        <v>0.15</v>
      </c>
      <c r="N18" s="300">
        <f>+M18+N17</f>
        <v>0.35</v>
      </c>
      <c r="O18" s="215"/>
    </row>
    <row r="19" spans="2:18" ht="34.700000000000003" customHeight="1" thickBot="1" x14ac:dyDescent="0.3">
      <c r="B19" s="886"/>
      <c r="C19" s="2" t="s">
        <v>156</v>
      </c>
      <c r="D19" s="40" t="s">
        <v>431</v>
      </c>
      <c r="E19" s="207"/>
      <c r="F19" s="5"/>
      <c r="G19" s="5"/>
      <c r="I19" s="21"/>
      <c r="K19" s="299" t="s">
        <v>1222</v>
      </c>
      <c r="L19" s="307" t="s">
        <v>1236</v>
      </c>
      <c r="M19" s="300">
        <v>0.2</v>
      </c>
      <c r="N19" s="300">
        <f>+M19+N18</f>
        <v>0.55000000000000004</v>
      </c>
      <c r="O19" s="215"/>
    </row>
    <row r="20" spans="2:18" ht="34.700000000000003" customHeight="1" thickBot="1" x14ac:dyDescent="0.3">
      <c r="B20" s="886"/>
      <c r="C20" s="2" t="s">
        <v>258</v>
      </c>
      <c r="D20" s="40" t="s">
        <v>432</v>
      </c>
      <c r="E20" s="134">
        <f>+E18+E19</f>
        <v>0</v>
      </c>
      <c r="F20" s="5"/>
      <c r="G20" s="5"/>
      <c r="I20" s="21"/>
      <c r="K20" s="299" t="s">
        <v>1219</v>
      </c>
      <c r="L20" s="307" t="s">
        <v>1237</v>
      </c>
      <c r="M20" s="300">
        <v>0.2</v>
      </c>
      <c r="N20" s="300">
        <f>+M20+N19</f>
        <v>0.75</v>
      </c>
      <c r="O20" s="215"/>
    </row>
    <row r="21" spans="2:18" ht="34.700000000000003" customHeight="1" thickBot="1" x14ac:dyDescent="0.3">
      <c r="B21" s="886"/>
      <c r="C21" s="2" t="s">
        <v>260</v>
      </c>
      <c r="D21" s="40" t="s">
        <v>1687</v>
      </c>
      <c r="E21" s="207"/>
      <c r="F21" s="5"/>
      <c r="G21" s="5"/>
      <c r="I21" s="21"/>
      <c r="K21" s="299" t="s">
        <v>1239</v>
      </c>
      <c r="L21" s="307" t="s">
        <v>1238</v>
      </c>
      <c r="M21" s="300">
        <v>0.25</v>
      </c>
      <c r="N21" s="300">
        <f>+M21+N20</f>
        <v>1</v>
      </c>
      <c r="R21" t="s">
        <v>1233</v>
      </c>
    </row>
    <row r="22" spans="2:18" ht="15" customHeight="1" x14ac:dyDescent="0.25">
      <c r="B22" s="886"/>
      <c r="C22" s="92"/>
      <c r="D22" s="867"/>
      <c r="E22" s="868"/>
      <c r="F22" s="868"/>
      <c r="G22" s="868"/>
      <c r="H22" s="868"/>
      <c r="I22" s="869"/>
      <c r="K22" s="299" t="s">
        <v>151</v>
      </c>
      <c r="L22" s="299"/>
      <c r="M22" s="300">
        <f>SUM(M16:M21)</f>
        <v>1</v>
      </c>
    </row>
    <row r="23" spans="2:18" ht="15.75" thickBot="1" x14ac:dyDescent="0.3">
      <c r="B23" s="886"/>
      <c r="C23" s="92"/>
      <c r="D23" s="891" t="s">
        <v>433</v>
      </c>
      <c r="E23" s="892"/>
      <c r="F23" s="892"/>
      <c r="G23" s="892"/>
      <c r="H23" s="892"/>
      <c r="I23" s="893"/>
      <c r="J23" s="5"/>
      <c r="K23" s="5"/>
      <c r="L23" s="5"/>
    </row>
    <row r="24" spans="2:18" ht="15" customHeight="1" thickBot="1" x14ac:dyDescent="0.3">
      <c r="B24" s="886"/>
      <c r="C24" s="94"/>
      <c r="D24" s="38" t="s">
        <v>150</v>
      </c>
      <c r="E24" s="38" t="s">
        <v>20</v>
      </c>
      <c r="F24" s="38" t="s">
        <v>21</v>
      </c>
      <c r="G24" s="38" t="s">
        <v>22</v>
      </c>
      <c r="H24" s="38" t="s">
        <v>23</v>
      </c>
      <c r="I24" s="38" t="s">
        <v>151</v>
      </c>
      <c r="J24" s="5"/>
      <c r="K24" s="953" t="s">
        <v>412</v>
      </c>
      <c r="L24" s="953" t="s">
        <v>1224</v>
      </c>
      <c r="M24" s="953" t="s">
        <v>20</v>
      </c>
      <c r="N24" s="953" t="s">
        <v>21</v>
      </c>
      <c r="O24" s="953" t="s">
        <v>22</v>
      </c>
      <c r="P24" s="953" t="s">
        <v>23</v>
      </c>
    </row>
    <row r="25" spans="2:18" ht="15" customHeight="1" thickBot="1" x14ac:dyDescent="0.3">
      <c r="B25" s="886"/>
      <c r="C25" s="94"/>
      <c r="D25" s="39" t="s">
        <v>434</v>
      </c>
      <c r="E25" s="207"/>
      <c r="F25" s="207"/>
      <c r="G25" s="207"/>
      <c r="H25" s="207"/>
      <c r="I25" s="296">
        <f>Formulas!$I$15</f>
        <v>0</v>
      </c>
      <c r="J25" s="5"/>
      <c r="K25" s="953"/>
      <c r="L25" s="953"/>
      <c r="M25" s="953"/>
      <c r="N25" s="953"/>
      <c r="O25" s="953"/>
      <c r="P25" s="953"/>
    </row>
    <row r="26" spans="2:18" ht="15" customHeight="1" thickBot="1" x14ac:dyDescent="0.3">
      <c r="B26" s="886"/>
      <c r="C26" s="94"/>
      <c r="D26" s="39" t="s">
        <v>370</v>
      </c>
      <c r="E26" s="207"/>
      <c r="F26" s="207"/>
      <c r="G26" s="207"/>
      <c r="H26" s="207"/>
      <c r="I26" s="294"/>
      <c r="J26" s="5"/>
      <c r="K26" s="299" t="str">
        <f>+D26</f>
        <v>Sin iniciar</v>
      </c>
      <c r="L26" s="298"/>
      <c r="M26" s="295">
        <f>+$L26*E26</f>
        <v>0</v>
      </c>
      <c r="N26" s="295">
        <f>+$L26*F26</f>
        <v>0</v>
      </c>
      <c r="O26" s="295">
        <f t="shared" ref="O26:P29" si="0">+$L26*G26</f>
        <v>0</v>
      </c>
      <c r="P26" s="295">
        <f t="shared" si="0"/>
        <v>0</v>
      </c>
    </row>
    <row r="27" spans="2:18" ht="15" customHeight="1" thickBot="1" x14ac:dyDescent="0.3">
      <c r="B27" s="886"/>
      <c r="C27" s="94"/>
      <c r="D27" s="39" t="s">
        <v>435</v>
      </c>
      <c r="E27" s="207"/>
      <c r="F27" s="207"/>
      <c r="G27" s="207"/>
      <c r="H27" s="207"/>
      <c r="I27" s="294"/>
      <c r="J27" s="5"/>
      <c r="K27" s="299" t="str">
        <f>+D27</f>
        <v>En formulación</v>
      </c>
      <c r="L27" s="298"/>
      <c r="M27" s="295">
        <f>+$L27*E27</f>
        <v>0</v>
      </c>
      <c r="N27" s="295">
        <f t="shared" ref="N27:N29" si="1">+$L27*F27</f>
        <v>0</v>
      </c>
      <c r="O27" s="295">
        <f t="shared" si="0"/>
        <v>0</v>
      </c>
      <c r="P27" s="295">
        <f t="shared" si="0"/>
        <v>0</v>
      </c>
    </row>
    <row r="28" spans="2:18" ht="15" customHeight="1" thickBot="1" x14ac:dyDescent="0.3">
      <c r="B28" s="886"/>
      <c r="C28" s="94"/>
      <c r="D28" s="39" t="s">
        <v>436</v>
      </c>
      <c r="E28" s="207"/>
      <c r="F28" s="207"/>
      <c r="G28" s="207"/>
      <c r="H28" s="207"/>
      <c r="I28" s="294"/>
      <c r="J28" s="5"/>
      <c r="K28" s="299" t="str">
        <f>+D28</f>
        <v>En actualización</v>
      </c>
      <c r="L28" s="298"/>
      <c r="M28" s="295">
        <f>+$L28*E28</f>
        <v>0</v>
      </c>
      <c r="N28" s="295">
        <f t="shared" si="1"/>
        <v>0</v>
      </c>
      <c r="O28" s="295">
        <f t="shared" si="0"/>
        <v>0</v>
      </c>
      <c r="P28" s="295">
        <f>+$L28*H28</f>
        <v>0</v>
      </c>
    </row>
    <row r="29" spans="2:18" ht="15.75" thickBot="1" x14ac:dyDescent="0.3">
      <c r="B29" s="886"/>
      <c r="C29" s="94"/>
      <c r="D29" s="39" t="s">
        <v>437</v>
      </c>
      <c r="E29" s="207"/>
      <c r="F29" s="207"/>
      <c r="G29" s="207"/>
      <c r="H29" s="207"/>
      <c r="I29" s="294"/>
      <c r="J29" s="5"/>
      <c r="K29" s="299" t="str">
        <f>+D29</f>
        <v>Plan forestal adoptado</v>
      </c>
      <c r="L29" s="298"/>
      <c r="M29" s="295">
        <f>+$L29*E29</f>
        <v>0</v>
      </c>
      <c r="N29" s="295">
        <f t="shared" si="1"/>
        <v>0</v>
      </c>
      <c r="O29" s="295">
        <f t="shared" si="0"/>
        <v>0</v>
      </c>
      <c r="P29" s="295">
        <f t="shared" si="0"/>
        <v>0</v>
      </c>
    </row>
    <row r="30" spans="2:18" ht="15" customHeight="1" thickBot="1" x14ac:dyDescent="0.3">
      <c r="B30" s="886"/>
      <c r="C30" s="94"/>
      <c r="D30" s="39" t="s">
        <v>151</v>
      </c>
      <c r="E30" s="138">
        <f>Formulas!D15</f>
        <v>0</v>
      </c>
      <c r="F30" s="138">
        <f>Formulas!E15</f>
        <v>0</v>
      </c>
      <c r="G30" s="138">
        <f>Formulas!F15</f>
        <v>0</v>
      </c>
      <c r="H30" s="138">
        <f>Formulas!G15</f>
        <v>0</v>
      </c>
      <c r="I30" s="294"/>
      <c r="J30" s="5"/>
      <c r="K30" s="299"/>
      <c r="L30" s="299" t="s">
        <v>1215</v>
      </c>
      <c r="M30" s="295">
        <f>SUM(M26:M29)</f>
        <v>0</v>
      </c>
      <c r="N30" s="295">
        <f t="shared" ref="N30:P30" si="2">SUM(N26:N29)</f>
        <v>0</v>
      </c>
      <c r="O30" s="295">
        <f t="shared" si="2"/>
        <v>0</v>
      </c>
      <c r="P30" s="295">
        <f t="shared" si="2"/>
        <v>0</v>
      </c>
    </row>
    <row r="31" spans="2:18" ht="14.45" customHeight="1" x14ac:dyDescent="0.25">
      <c r="B31" s="886"/>
      <c r="C31" s="92"/>
      <c r="D31" s="876" t="s">
        <v>438</v>
      </c>
      <c r="E31" s="877"/>
      <c r="F31" s="877"/>
      <c r="G31" s="877"/>
      <c r="H31" s="877"/>
      <c r="I31" s="878"/>
      <c r="J31" s="5"/>
      <c r="K31" s="299"/>
      <c r="L31" s="299" t="s">
        <v>1216</v>
      </c>
      <c r="M31" s="297" t="e">
        <f>+M30/$I$25</f>
        <v>#DIV/0!</v>
      </c>
      <c r="N31" s="297" t="e">
        <f>+N30/$I$25</f>
        <v>#DIV/0!</v>
      </c>
      <c r="O31" s="297" t="e">
        <f t="shared" ref="O31:P31" si="3">+O30/$I$25</f>
        <v>#DIV/0!</v>
      </c>
      <c r="P31" s="297" t="e">
        <f t="shared" si="3"/>
        <v>#DIV/0!</v>
      </c>
    </row>
    <row r="32" spans="2:18" ht="24" customHeight="1" x14ac:dyDescent="0.25">
      <c r="B32" s="886"/>
      <c r="C32" s="92"/>
      <c r="D32" s="867" t="s">
        <v>439</v>
      </c>
      <c r="E32" s="868"/>
      <c r="F32" s="868"/>
      <c r="G32" s="868"/>
      <c r="H32" s="868"/>
      <c r="I32" s="869"/>
      <c r="J32" s="5"/>
      <c r="K32" s="299"/>
      <c r="L32" s="299" t="s">
        <v>1225</v>
      </c>
      <c r="M32" s="297" t="e">
        <f>+$M$45</f>
        <v>#DIV/0!</v>
      </c>
      <c r="N32" s="297" t="e">
        <f t="shared" ref="N32:P32" si="4">+$M$45</f>
        <v>#DIV/0!</v>
      </c>
      <c r="O32" s="297" t="e">
        <f t="shared" si="4"/>
        <v>#DIV/0!</v>
      </c>
      <c r="P32" s="297" t="e">
        <f t="shared" si="4"/>
        <v>#DIV/0!</v>
      </c>
    </row>
    <row r="33" spans="2:16" ht="15" customHeight="1" thickBot="1" x14ac:dyDescent="0.3">
      <c r="B33" s="886"/>
      <c r="C33" s="92"/>
      <c r="D33" s="879" t="s">
        <v>440</v>
      </c>
      <c r="E33" s="880"/>
      <c r="F33" s="880"/>
      <c r="G33" s="880"/>
      <c r="H33" s="880"/>
      <c r="I33" s="881"/>
      <c r="J33" s="5"/>
      <c r="K33" s="299"/>
      <c r="L33" s="299" t="s">
        <v>1229</v>
      </c>
      <c r="M33" s="295">
        <f>+$M$46</f>
        <v>0</v>
      </c>
      <c r="N33" s="295">
        <f t="shared" ref="N33:P33" si="5">+$M$46</f>
        <v>0</v>
      </c>
      <c r="O33" s="295">
        <f t="shared" si="5"/>
        <v>0</v>
      </c>
      <c r="P33" s="295">
        <f t="shared" si="5"/>
        <v>0</v>
      </c>
    </row>
    <row r="34" spans="2:16" ht="48.75" thickBot="1" x14ac:dyDescent="0.3">
      <c r="B34" s="886"/>
      <c r="C34" s="94"/>
      <c r="D34" s="43" t="s">
        <v>441</v>
      </c>
      <c r="E34" s="43" t="s">
        <v>442</v>
      </c>
      <c r="F34" s="43" t="s">
        <v>443</v>
      </c>
      <c r="G34" s="43" t="s">
        <v>444</v>
      </c>
      <c r="H34" s="43" t="s">
        <v>445</v>
      </c>
      <c r="I34" s="21"/>
      <c r="J34" s="5"/>
      <c r="K34" s="299"/>
      <c r="L34" s="299" t="s">
        <v>418</v>
      </c>
      <c r="M34" s="297" t="e">
        <f>+M30/M33</f>
        <v>#DIV/0!</v>
      </c>
      <c r="N34" s="297">
        <v>0.3</v>
      </c>
      <c r="O34" s="297">
        <v>0.2</v>
      </c>
      <c r="P34" s="297">
        <v>0.3</v>
      </c>
    </row>
    <row r="35" spans="2:16" ht="15" customHeight="1" thickBot="1" x14ac:dyDescent="0.3">
      <c r="B35" s="886"/>
      <c r="C35" s="94"/>
      <c r="D35" s="30"/>
      <c r="E35" s="30"/>
      <c r="F35" s="207"/>
      <c r="G35" s="30"/>
      <c r="H35" s="30"/>
      <c r="I35" s="21"/>
      <c r="J35" s="5"/>
      <c r="K35" s="5"/>
      <c r="L35" s="5"/>
      <c r="M35" s="5"/>
      <c r="N35" s="5"/>
      <c r="O35" s="5"/>
      <c r="P35" s="5"/>
    </row>
    <row r="36" spans="2:16" ht="15" customHeight="1" thickBot="1" x14ac:dyDescent="0.3">
      <c r="B36" s="886"/>
      <c r="C36" s="94"/>
      <c r="D36" s="30"/>
      <c r="E36" s="30"/>
      <c r="F36" s="207"/>
      <c r="G36" s="30"/>
      <c r="H36" s="30"/>
      <c r="I36" s="21"/>
      <c r="J36" s="5"/>
      <c r="K36" s="5"/>
      <c r="L36" s="5"/>
    </row>
    <row r="37" spans="2:16" ht="15" customHeight="1" thickBot="1" x14ac:dyDescent="0.3">
      <c r="B37" s="886"/>
      <c r="C37" s="94"/>
      <c r="D37" s="30"/>
      <c r="E37" s="30"/>
      <c r="F37" s="207"/>
      <c r="G37" s="30"/>
      <c r="H37" s="30"/>
      <c r="I37" s="21"/>
      <c r="J37" s="5"/>
      <c r="K37" s="5"/>
      <c r="L37" t="s">
        <v>1226</v>
      </c>
    </row>
    <row r="38" spans="2:16" ht="15" customHeight="1" thickBot="1" x14ac:dyDescent="0.3">
      <c r="B38" s="886"/>
      <c r="C38" s="94"/>
      <c r="D38" s="30"/>
      <c r="E38" s="30"/>
      <c r="F38" s="207"/>
      <c r="G38" s="30"/>
      <c r="H38" s="30"/>
      <c r="I38" s="21"/>
      <c r="J38" s="5"/>
      <c r="K38" s="5"/>
      <c r="L38" s="5"/>
    </row>
    <row r="39" spans="2:16" ht="15" customHeight="1" thickBot="1" x14ac:dyDescent="0.3">
      <c r="B39" s="886"/>
      <c r="C39" s="94"/>
      <c r="D39" s="30"/>
      <c r="E39" s="30"/>
      <c r="F39" s="207"/>
      <c r="G39" s="30"/>
      <c r="H39" s="30"/>
      <c r="I39" s="21"/>
      <c r="J39" s="5"/>
      <c r="K39" s="953" t="s">
        <v>1217</v>
      </c>
      <c r="L39" s="953" t="s">
        <v>1227</v>
      </c>
      <c r="M39" s="953" t="s">
        <v>1228</v>
      </c>
    </row>
    <row r="40" spans="2:16" ht="15" customHeight="1" thickBot="1" x14ac:dyDescent="0.3">
      <c r="B40" s="886"/>
      <c r="C40" s="94"/>
      <c r="D40" s="30"/>
      <c r="E40" s="30"/>
      <c r="F40" s="207"/>
      <c r="G40" s="30"/>
      <c r="H40" s="30"/>
      <c r="I40" s="21"/>
      <c r="J40" s="5"/>
      <c r="K40" s="953"/>
      <c r="L40" s="953"/>
      <c r="M40" s="953"/>
    </row>
    <row r="41" spans="2:16" ht="15.75" thickBot="1" x14ac:dyDescent="0.3">
      <c r="B41" s="886"/>
      <c r="C41" s="94"/>
      <c r="D41" s="30"/>
      <c r="E41" s="30"/>
      <c r="F41" s="207"/>
      <c r="G41" s="30"/>
      <c r="H41" s="30"/>
      <c r="I41" s="21"/>
      <c r="J41" s="5"/>
      <c r="K41" s="299" t="str">
        <f>+K26</f>
        <v>Sin iniciar</v>
      </c>
      <c r="L41" s="335"/>
      <c r="M41" s="513"/>
    </row>
    <row r="42" spans="2:16" ht="15.75" thickBot="1" x14ac:dyDescent="0.3">
      <c r="B42" s="886"/>
      <c r="C42" s="94"/>
      <c r="D42" s="30"/>
      <c r="E42" s="30"/>
      <c r="F42" s="207"/>
      <c r="G42" s="30"/>
      <c r="H42" s="30"/>
      <c r="I42" s="21"/>
      <c r="J42" s="5"/>
      <c r="K42" s="299" t="str">
        <f>+K27</f>
        <v>En formulación</v>
      </c>
      <c r="L42" s="335"/>
      <c r="M42" s="301"/>
    </row>
    <row r="43" spans="2:16" ht="24" customHeight="1" thickBot="1" x14ac:dyDescent="0.3">
      <c r="B43" s="887"/>
      <c r="C43" s="93"/>
      <c r="D43" s="891" t="s">
        <v>446</v>
      </c>
      <c r="E43" s="892"/>
      <c r="F43" s="892"/>
      <c r="G43" s="892"/>
      <c r="H43" s="892"/>
      <c r="I43" s="893"/>
      <c r="J43" s="5"/>
      <c r="K43" s="299" t="str">
        <f>+K28</f>
        <v>En actualización</v>
      </c>
      <c r="L43" s="335"/>
      <c r="M43" s="301"/>
    </row>
    <row r="44" spans="2:16" ht="24" customHeight="1" thickBot="1" x14ac:dyDescent="0.3">
      <c r="B44" s="47" t="s">
        <v>34</v>
      </c>
      <c r="C44" s="93"/>
      <c r="D44" s="888" t="s">
        <v>447</v>
      </c>
      <c r="E44" s="889"/>
      <c r="F44" s="889"/>
      <c r="G44" s="889"/>
      <c r="H44" s="889"/>
      <c r="I44" s="890"/>
      <c r="J44" s="5"/>
      <c r="K44" s="299" t="str">
        <f>+K29</f>
        <v>Plan forestal adoptado</v>
      </c>
      <c r="L44" s="335"/>
      <c r="M44" s="301"/>
    </row>
    <row r="45" spans="2:16" ht="24.75" thickBot="1" x14ac:dyDescent="0.3">
      <c r="B45" s="47" t="s">
        <v>36</v>
      </c>
      <c r="C45" s="93"/>
      <c r="D45" s="888" t="s">
        <v>346</v>
      </c>
      <c r="E45" s="889"/>
      <c r="F45" s="889"/>
      <c r="G45" s="889"/>
      <c r="H45" s="889"/>
      <c r="I45" s="890"/>
      <c r="J45" s="5"/>
      <c r="K45" s="299" t="s">
        <v>151</v>
      </c>
      <c r="L45" s="295">
        <f>SUM(L41:L44)</f>
        <v>0</v>
      </c>
      <c r="M45" s="297" t="e">
        <f>+M46/L45</f>
        <v>#DIV/0!</v>
      </c>
    </row>
    <row r="46" spans="2:16" ht="15" customHeight="1" thickBot="1" x14ac:dyDescent="0.3">
      <c r="B46" s="1"/>
      <c r="C46" s="76"/>
      <c r="D46" s="5"/>
      <c r="E46" s="5"/>
      <c r="F46" s="5"/>
      <c r="G46" s="5"/>
      <c r="H46" s="5"/>
      <c r="I46" s="5"/>
      <c r="J46" s="5"/>
      <c r="K46" s="299"/>
      <c r="L46" s="299" t="s">
        <v>1230</v>
      </c>
      <c r="M46" s="295">
        <f>+L41*M41+L42*M42+L43*M43+L44*M44</f>
        <v>0</v>
      </c>
    </row>
    <row r="47" spans="2:16" ht="24" customHeight="1" thickBot="1" x14ac:dyDescent="0.3">
      <c r="B47" s="894" t="s">
        <v>38</v>
      </c>
      <c r="C47" s="895"/>
      <c r="D47" s="895"/>
      <c r="E47" s="896"/>
      <c r="F47" s="5"/>
      <c r="G47" s="5"/>
      <c r="H47" s="5"/>
      <c r="I47" s="5"/>
      <c r="J47" s="5"/>
      <c r="K47" s="5"/>
      <c r="L47" s="5"/>
      <c r="M47" s="5"/>
      <c r="N47" s="5"/>
    </row>
    <row r="48" spans="2:16" ht="15" customHeight="1" thickBot="1" x14ac:dyDescent="0.3">
      <c r="B48" s="885">
        <v>1</v>
      </c>
      <c r="C48" s="94"/>
      <c r="D48" s="48" t="s">
        <v>39</v>
      </c>
      <c r="E48" s="30" t="s">
        <v>1962</v>
      </c>
      <c r="F48" s="5"/>
      <c r="G48" s="5"/>
      <c r="H48" s="5"/>
      <c r="I48" s="5"/>
      <c r="J48" s="5"/>
      <c r="K48" s="5"/>
      <c r="L48" s="5"/>
      <c r="M48" s="5"/>
      <c r="N48" s="5"/>
    </row>
    <row r="49" spans="2:14" ht="15" customHeight="1" thickBot="1" x14ac:dyDescent="0.3">
      <c r="B49" s="886"/>
      <c r="C49" s="94"/>
      <c r="D49" s="40" t="s">
        <v>40</v>
      </c>
      <c r="E49" s="30" t="s">
        <v>1963</v>
      </c>
      <c r="F49" s="5"/>
      <c r="G49" s="5"/>
      <c r="H49" s="5"/>
      <c r="I49" s="5"/>
      <c r="J49" s="5"/>
      <c r="K49" s="5"/>
      <c r="L49" s="5"/>
      <c r="M49" s="5"/>
      <c r="N49" s="5"/>
    </row>
    <row r="50" spans="2:14" ht="15" customHeight="1" thickBot="1" x14ac:dyDescent="0.3">
      <c r="B50" s="886"/>
      <c r="C50" s="94"/>
      <c r="D50" s="40" t="s">
        <v>41</v>
      </c>
      <c r="E50" s="30" t="s">
        <v>1964</v>
      </c>
      <c r="F50" s="5"/>
      <c r="G50" s="5"/>
      <c r="H50" s="5"/>
      <c r="I50" s="5"/>
      <c r="J50" s="5"/>
      <c r="K50" s="5"/>
      <c r="L50" s="5"/>
      <c r="M50" s="5"/>
      <c r="N50" s="5"/>
    </row>
    <row r="51" spans="2:14" ht="15" customHeight="1" thickBot="1" x14ac:dyDescent="0.3">
      <c r="B51" s="886"/>
      <c r="C51" s="94"/>
      <c r="D51" s="40" t="s">
        <v>42</v>
      </c>
      <c r="E51" s="30" t="s">
        <v>1958</v>
      </c>
      <c r="F51" s="5"/>
      <c r="G51" s="5"/>
      <c r="H51" s="5"/>
      <c r="I51" s="5"/>
      <c r="J51" s="5"/>
      <c r="K51" s="5"/>
      <c r="L51" s="5"/>
      <c r="M51" s="5"/>
      <c r="N51" s="5"/>
    </row>
    <row r="52" spans="2:14" ht="15" customHeight="1" thickBot="1" x14ac:dyDescent="0.3">
      <c r="B52" s="886"/>
      <c r="C52" s="94"/>
      <c r="D52" s="40" t="s">
        <v>43</v>
      </c>
      <c r="E52" s="529" t="s">
        <v>1965</v>
      </c>
      <c r="F52" s="5"/>
      <c r="G52" s="5"/>
      <c r="H52" s="5"/>
      <c r="I52" s="5"/>
      <c r="J52" s="5"/>
      <c r="K52" s="5"/>
      <c r="L52" s="5"/>
    </row>
    <row r="53" spans="2:14" ht="15" customHeight="1" thickBot="1" x14ac:dyDescent="0.3">
      <c r="B53" s="886"/>
      <c r="C53" s="94"/>
      <c r="D53" s="40" t="s">
        <v>44</v>
      </c>
      <c r="E53" s="30">
        <v>4380200</v>
      </c>
      <c r="F53" s="5"/>
      <c r="G53" s="5"/>
      <c r="H53" s="5"/>
      <c r="I53" s="5"/>
      <c r="J53" s="5"/>
      <c r="K53" s="5"/>
      <c r="L53" s="5"/>
    </row>
    <row r="54" spans="2:14" ht="15" customHeight="1" thickBot="1" x14ac:dyDescent="0.3">
      <c r="B54" s="887"/>
      <c r="C54" s="2"/>
      <c r="D54" s="40" t="s">
        <v>45</v>
      </c>
      <c r="E54" s="30" t="s">
        <v>1966</v>
      </c>
      <c r="F54" s="5"/>
      <c r="G54" s="5"/>
      <c r="H54" s="5"/>
      <c r="I54" s="5"/>
      <c r="J54" s="5"/>
      <c r="K54" s="5"/>
      <c r="L54" s="5"/>
    </row>
    <row r="55" spans="2:14" ht="15" customHeight="1" thickBot="1" x14ac:dyDescent="0.3">
      <c r="B55" s="1"/>
      <c r="C55" s="76"/>
      <c r="D55" s="5"/>
      <c r="E55" s="5"/>
      <c r="F55" s="5"/>
      <c r="G55" s="5"/>
      <c r="H55" s="5"/>
      <c r="I55" s="5"/>
      <c r="J55" s="5"/>
      <c r="K55" s="5"/>
      <c r="L55" s="5"/>
    </row>
    <row r="56" spans="2:14" ht="15" customHeight="1" thickBot="1" x14ac:dyDescent="0.3">
      <c r="B56" s="894" t="s">
        <v>46</v>
      </c>
      <c r="C56" s="895"/>
      <c r="D56" s="895"/>
      <c r="E56" s="896"/>
      <c r="F56" s="5"/>
      <c r="G56" s="5"/>
      <c r="H56" s="5"/>
      <c r="I56" s="5"/>
      <c r="J56" s="5"/>
      <c r="K56" s="5"/>
      <c r="L56" s="5"/>
    </row>
    <row r="57" spans="2:14" ht="15" customHeight="1" thickBot="1" x14ac:dyDescent="0.3">
      <c r="B57" s="885">
        <v>1</v>
      </c>
      <c r="C57" s="94"/>
      <c r="D57" s="48" t="s">
        <v>39</v>
      </c>
      <c r="E57" s="219" t="s">
        <v>47</v>
      </c>
      <c r="F57" s="5"/>
      <c r="G57" s="5"/>
      <c r="H57" s="5"/>
      <c r="I57" s="5"/>
      <c r="J57" s="5"/>
      <c r="K57" s="5"/>
      <c r="L57" s="5"/>
    </row>
    <row r="58" spans="2:14" ht="15" customHeight="1" thickBot="1" x14ac:dyDescent="0.3">
      <c r="B58" s="886"/>
      <c r="C58" s="94"/>
      <c r="D58" s="40" t="s">
        <v>40</v>
      </c>
      <c r="E58" s="219" t="s">
        <v>160</v>
      </c>
      <c r="F58" s="5"/>
      <c r="G58" s="5"/>
      <c r="H58" s="5"/>
      <c r="I58" s="5"/>
      <c r="J58" s="5"/>
      <c r="K58" s="5"/>
      <c r="L58" s="5"/>
    </row>
    <row r="59" spans="2:14" ht="15" customHeight="1" thickBot="1" x14ac:dyDescent="0.3">
      <c r="B59" s="886"/>
      <c r="C59" s="94"/>
      <c r="D59" s="40" t="s">
        <v>41</v>
      </c>
      <c r="E59" s="239"/>
      <c r="F59" s="5"/>
      <c r="G59" s="5"/>
      <c r="H59" s="5"/>
      <c r="I59" s="5"/>
      <c r="J59" s="5"/>
      <c r="K59" s="5"/>
      <c r="L59" s="5"/>
    </row>
    <row r="60" spans="2:14" ht="15" customHeight="1" thickBot="1" x14ac:dyDescent="0.3">
      <c r="B60" s="886"/>
      <c r="C60" s="94"/>
      <c r="D60" s="40" t="s">
        <v>42</v>
      </c>
      <c r="E60" s="239"/>
      <c r="F60" s="5"/>
      <c r="G60" s="5"/>
      <c r="H60" s="5"/>
      <c r="I60" s="5"/>
      <c r="J60" s="5"/>
      <c r="K60" s="5"/>
      <c r="L60" s="5"/>
    </row>
    <row r="61" spans="2:14" ht="15.75" thickBot="1" x14ac:dyDescent="0.3">
      <c r="B61" s="886"/>
      <c r="C61" s="94"/>
      <c r="D61" s="40" t="s">
        <v>43</v>
      </c>
      <c r="E61" s="239"/>
      <c r="F61" s="5"/>
      <c r="G61" s="5"/>
      <c r="H61" s="5"/>
      <c r="I61" s="5"/>
      <c r="J61" s="5"/>
      <c r="K61" s="5"/>
      <c r="L61" s="5"/>
    </row>
    <row r="62" spans="2:14" ht="15.75" thickBot="1" x14ac:dyDescent="0.3">
      <c r="B62" s="886"/>
      <c r="C62" s="94"/>
      <c r="D62" s="40" t="s">
        <v>44</v>
      </c>
      <c r="E62" s="239"/>
      <c r="F62" s="5"/>
      <c r="G62" s="5"/>
      <c r="H62" s="5"/>
      <c r="I62" s="5"/>
      <c r="J62" s="5"/>
      <c r="K62" s="5"/>
      <c r="L62" s="5"/>
    </row>
    <row r="63" spans="2:14" ht="15" customHeight="1" thickBot="1" x14ac:dyDescent="0.3">
      <c r="B63" s="887"/>
      <c r="C63" s="2"/>
      <c r="D63" s="40" t="s">
        <v>45</v>
      </c>
      <c r="E63" s="239"/>
      <c r="F63" s="5"/>
      <c r="G63" s="5"/>
      <c r="H63" s="5"/>
      <c r="I63" s="5"/>
      <c r="J63" s="5"/>
      <c r="K63" s="5"/>
      <c r="L63" s="5"/>
    </row>
    <row r="64" spans="2:14" ht="15" customHeight="1" thickBot="1" x14ac:dyDescent="0.3">
      <c r="B64" s="130"/>
      <c r="C64" s="101"/>
      <c r="D64" s="130"/>
      <c r="E64" s="5"/>
      <c r="F64" s="5"/>
      <c r="G64" s="5"/>
      <c r="H64" s="5"/>
      <c r="I64" s="5"/>
      <c r="J64" s="5"/>
      <c r="K64" s="5"/>
      <c r="L64" s="5"/>
    </row>
    <row r="65" spans="2:12" ht="15" customHeight="1" x14ac:dyDescent="0.25">
      <c r="B65" s="129" t="s">
        <v>417</v>
      </c>
      <c r="C65" s="96"/>
      <c r="D65" s="5"/>
      <c r="E65" s="5"/>
      <c r="F65" s="5"/>
      <c r="G65" s="5"/>
      <c r="H65" s="5"/>
      <c r="I65" s="5"/>
      <c r="J65" s="5"/>
      <c r="K65" s="5"/>
      <c r="L65" s="5"/>
    </row>
    <row r="66" spans="2:12" x14ac:dyDescent="0.25">
      <c r="B66" s="915"/>
      <c r="C66" s="916"/>
      <c r="D66" s="917"/>
      <c r="E66" s="5"/>
      <c r="F66" s="5"/>
      <c r="G66" s="5"/>
      <c r="H66" s="5"/>
      <c r="I66" s="5"/>
      <c r="J66" s="5"/>
      <c r="K66" s="5"/>
      <c r="L66" s="5"/>
    </row>
    <row r="67" spans="2:12" x14ac:dyDescent="0.25">
      <c r="B67" s="918"/>
      <c r="C67" s="919"/>
      <c r="D67" s="920"/>
      <c r="E67" s="5"/>
      <c r="F67" s="5"/>
      <c r="G67" s="5"/>
      <c r="H67" s="5"/>
      <c r="I67" s="5"/>
      <c r="J67" s="5"/>
      <c r="K67" s="5"/>
      <c r="L67" s="5"/>
    </row>
    <row r="68" spans="2:12" ht="15.75" thickBot="1" x14ac:dyDescent="0.3">
      <c r="B68" s="130"/>
      <c r="C68" s="101"/>
      <c r="D68" s="130"/>
      <c r="E68" s="5"/>
      <c r="F68" s="5"/>
      <c r="G68" s="5"/>
      <c r="H68" s="5"/>
      <c r="I68" s="5"/>
      <c r="J68" s="5"/>
      <c r="K68" s="5"/>
      <c r="L68" s="5"/>
    </row>
    <row r="69" spans="2:12" ht="15.75" thickBot="1" x14ac:dyDescent="0.3">
      <c r="B69" s="894" t="s">
        <v>49</v>
      </c>
      <c r="C69" s="895"/>
      <c r="D69" s="895"/>
      <c r="E69" s="895"/>
      <c r="F69" s="896"/>
      <c r="G69" s="5"/>
      <c r="H69" s="5"/>
      <c r="I69" s="5"/>
      <c r="J69" s="5"/>
      <c r="K69" s="5"/>
      <c r="L69" s="5"/>
    </row>
    <row r="70" spans="2:12" ht="24.75" thickBot="1" x14ac:dyDescent="0.3">
      <c r="B70" s="47" t="s">
        <v>50</v>
      </c>
      <c r="C70" s="40" t="s">
        <v>51</v>
      </c>
      <c r="D70" s="40" t="s">
        <v>52</v>
      </c>
      <c r="E70" s="40" t="s">
        <v>53</v>
      </c>
      <c r="F70" s="5"/>
      <c r="G70" s="5"/>
      <c r="H70" s="5"/>
      <c r="I70" s="5"/>
      <c r="J70" s="5"/>
      <c r="K70" s="5"/>
      <c r="L70" s="5"/>
    </row>
    <row r="71" spans="2:12" ht="72.75" thickBot="1" x14ac:dyDescent="0.3">
      <c r="B71" s="49">
        <v>42401</v>
      </c>
      <c r="C71" s="40">
        <v>0.01</v>
      </c>
      <c r="D71" s="50" t="s">
        <v>448</v>
      </c>
      <c r="E71" s="40"/>
      <c r="F71" s="5"/>
      <c r="G71" s="5"/>
      <c r="H71" s="5"/>
      <c r="I71" s="5"/>
      <c r="J71" s="5"/>
      <c r="K71" s="5"/>
    </row>
    <row r="72" spans="2:12" x14ac:dyDescent="0.25">
      <c r="B72" s="1"/>
      <c r="C72" s="76"/>
      <c r="D72" s="5"/>
      <c r="E72" s="5"/>
      <c r="F72" s="5"/>
      <c r="G72" s="5"/>
      <c r="H72" s="5"/>
      <c r="I72" s="5"/>
      <c r="J72" s="5"/>
      <c r="K72" s="5"/>
    </row>
    <row r="73" spans="2:12" ht="15.75" thickBot="1" x14ac:dyDescent="0.3">
      <c r="B73" s="5"/>
      <c r="D73" s="5"/>
      <c r="E73" s="5"/>
      <c r="F73" s="5"/>
      <c r="G73" s="5"/>
      <c r="H73" s="5"/>
      <c r="I73" s="5"/>
      <c r="J73" s="5"/>
      <c r="K73" s="5"/>
      <c r="L73" s="5"/>
    </row>
    <row r="74" spans="2:12" ht="15.75" thickBot="1" x14ac:dyDescent="0.3">
      <c r="B74" s="894" t="s">
        <v>56</v>
      </c>
      <c r="C74" s="895"/>
      <c r="D74" s="896"/>
      <c r="E74" s="5"/>
      <c r="F74" s="5"/>
      <c r="G74" s="5"/>
      <c r="H74" s="5"/>
      <c r="I74" s="5"/>
      <c r="J74" s="5"/>
      <c r="K74" s="5"/>
      <c r="L74" s="5"/>
    </row>
    <row r="75" spans="2:12" ht="60.75" thickBot="1" x14ac:dyDescent="0.3">
      <c r="B75" s="47" t="s">
        <v>57</v>
      </c>
      <c r="C75" s="2"/>
      <c r="D75" s="40" t="s">
        <v>419</v>
      </c>
      <c r="E75" s="5"/>
      <c r="F75" s="5"/>
      <c r="G75" s="5"/>
      <c r="H75" s="5"/>
      <c r="I75" s="5"/>
      <c r="J75" s="5"/>
      <c r="K75" s="5"/>
      <c r="L75" s="5"/>
    </row>
    <row r="76" spans="2:12" x14ac:dyDescent="0.25">
      <c r="B76" s="885" t="s">
        <v>59</v>
      </c>
      <c r="C76" s="94"/>
      <c r="D76" s="53" t="s">
        <v>60</v>
      </c>
      <c r="E76" s="5"/>
      <c r="F76" s="5"/>
      <c r="G76" s="5"/>
      <c r="H76" s="5"/>
      <c r="I76" s="5"/>
      <c r="J76" s="5"/>
      <c r="K76" s="5"/>
      <c r="L76" s="5"/>
    </row>
    <row r="77" spans="2:12" ht="132" x14ac:dyDescent="0.25">
      <c r="B77" s="886"/>
      <c r="C77" s="94"/>
      <c r="D77" s="46" t="s">
        <v>420</v>
      </c>
      <c r="E77" s="5"/>
      <c r="F77" s="5"/>
      <c r="G77" s="5"/>
      <c r="H77" s="5"/>
      <c r="I77" s="5"/>
      <c r="J77" s="5"/>
      <c r="K77" s="5"/>
      <c r="L77" s="5"/>
    </row>
    <row r="78" spans="2:12" x14ac:dyDescent="0.25">
      <c r="B78" s="886"/>
      <c r="C78" s="94"/>
      <c r="D78" s="53" t="s">
        <v>63</v>
      </c>
      <c r="E78" s="5"/>
      <c r="F78" s="5"/>
      <c r="G78" s="5"/>
      <c r="H78" s="5"/>
      <c r="I78" s="5"/>
      <c r="J78" s="5"/>
      <c r="K78" s="5"/>
      <c r="L78" s="5"/>
    </row>
    <row r="79" spans="2:12" x14ac:dyDescent="0.25">
      <c r="B79" s="886"/>
      <c r="C79" s="94"/>
      <c r="D79" s="61" t="s">
        <v>421</v>
      </c>
      <c r="E79" s="5"/>
      <c r="F79" s="5"/>
      <c r="G79" s="5"/>
      <c r="H79" s="5"/>
      <c r="I79" s="5"/>
      <c r="J79" s="5"/>
      <c r="K79" s="5"/>
      <c r="L79" s="5"/>
    </row>
    <row r="80" spans="2:12" x14ac:dyDescent="0.25">
      <c r="B80" s="886"/>
      <c r="C80" s="94"/>
      <c r="D80" s="61" t="s">
        <v>422</v>
      </c>
      <c r="E80" s="5"/>
      <c r="F80" s="5"/>
      <c r="G80" s="5"/>
      <c r="H80" s="5"/>
      <c r="I80" s="5"/>
      <c r="J80" s="5"/>
      <c r="K80" s="5"/>
      <c r="L80" s="5"/>
    </row>
    <row r="81" spans="2:12" x14ac:dyDescent="0.25">
      <c r="B81" s="886"/>
      <c r="C81" s="94"/>
      <c r="D81" s="61" t="s">
        <v>423</v>
      </c>
      <c r="E81" s="5"/>
      <c r="F81" s="5"/>
      <c r="G81" s="5"/>
      <c r="H81" s="5"/>
      <c r="I81" s="5"/>
      <c r="J81" s="5"/>
      <c r="K81" s="5"/>
      <c r="L81" s="5"/>
    </row>
    <row r="82" spans="2:12" x14ac:dyDescent="0.25">
      <c r="B82" s="886"/>
      <c r="C82" s="94"/>
      <c r="D82" s="61" t="s">
        <v>424</v>
      </c>
      <c r="E82" s="5"/>
      <c r="F82" s="5"/>
      <c r="G82" s="5"/>
      <c r="H82" s="5"/>
      <c r="I82" s="5"/>
      <c r="J82" s="5"/>
      <c r="K82" s="5"/>
      <c r="L82" s="5"/>
    </row>
    <row r="83" spans="2:12" x14ac:dyDescent="0.25">
      <c r="B83" s="886"/>
      <c r="C83" s="94"/>
      <c r="D83" s="53" t="s">
        <v>288</v>
      </c>
      <c r="E83" s="5"/>
      <c r="F83" s="5"/>
      <c r="G83" s="5"/>
      <c r="H83" s="5"/>
      <c r="I83" s="5"/>
      <c r="J83" s="5"/>
      <c r="K83" s="5"/>
      <c r="L83" s="5"/>
    </row>
    <row r="84" spans="2:12" ht="36.75" thickBot="1" x14ac:dyDescent="0.3">
      <c r="B84" s="887"/>
      <c r="C84" s="2"/>
      <c r="D84" s="40" t="s">
        <v>353</v>
      </c>
      <c r="E84" s="5"/>
      <c r="F84" s="5"/>
      <c r="G84" s="5"/>
      <c r="H84" s="5"/>
      <c r="I84" s="5"/>
      <c r="J84" s="5"/>
      <c r="K84" s="5"/>
      <c r="L84" s="5"/>
    </row>
    <row r="85" spans="2:12" x14ac:dyDescent="0.25">
      <c r="B85" s="885" t="s">
        <v>72</v>
      </c>
      <c r="C85" s="99"/>
      <c r="D85" s="885"/>
      <c r="E85" s="5"/>
      <c r="F85" s="5"/>
      <c r="G85" s="5"/>
      <c r="H85" s="5"/>
      <c r="I85" s="5"/>
      <c r="J85" s="5"/>
      <c r="K85" s="5"/>
      <c r="L85" s="5"/>
    </row>
    <row r="86" spans="2:12" ht="15.75" thickBot="1" x14ac:dyDescent="0.3">
      <c r="B86" s="887"/>
      <c r="C86" s="100"/>
      <c r="D86" s="887"/>
      <c r="E86" s="5"/>
      <c r="F86" s="5"/>
      <c r="G86" s="5"/>
      <c r="H86" s="5"/>
      <c r="I86" s="5"/>
      <c r="J86" s="5"/>
      <c r="K86" s="5"/>
      <c r="L86" s="5"/>
    </row>
    <row r="87" spans="2:12" ht="132" x14ac:dyDescent="0.25">
      <c r="B87" s="885" t="s">
        <v>73</v>
      </c>
      <c r="C87" s="94"/>
      <c r="D87" s="46" t="s">
        <v>425</v>
      </c>
      <c r="E87" s="5"/>
      <c r="F87" s="5"/>
      <c r="G87" s="5"/>
      <c r="H87" s="5"/>
      <c r="I87" s="5"/>
      <c r="J87" s="5"/>
      <c r="K87" s="5"/>
      <c r="L87" s="5"/>
    </row>
    <row r="88" spans="2:12" ht="120.75" thickBot="1" x14ac:dyDescent="0.3">
      <c r="B88" s="887"/>
      <c r="C88" s="2"/>
      <c r="D88" s="40" t="s">
        <v>426</v>
      </c>
      <c r="E88" s="5"/>
      <c r="F88" s="5"/>
      <c r="G88" s="5"/>
      <c r="H88" s="5"/>
      <c r="I88" s="5"/>
      <c r="J88" s="5"/>
      <c r="K88" s="5"/>
      <c r="L88" s="5"/>
    </row>
    <row r="89" spans="2:12" ht="24" x14ac:dyDescent="0.25">
      <c r="B89" s="885" t="s">
        <v>90</v>
      </c>
      <c r="C89" s="94"/>
      <c r="D89" s="53" t="s">
        <v>418</v>
      </c>
      <c r="E89" s="5"/>
      <c r="F89" s="5"/>
      <c r="G89" s="5"/>
      <c r="H89" s="5"/>
      <c r="I89" s="5"/>
      <c r="J89" s="5"/>
      <c r="K89" s="5"/>
      <c r="L89" s="5"/>
    </row>
    <row r="90" spans="2:12" x14ac:dyDescent="0.25">
      <c r="B90" s="886"/>
      <c r="C90" s="94"/>
      <c r="D90" s="16"/>
      <c r="E90" s="5"/>
      <c r="F90" s="5"/>
      <c r="G90" s="5"/>
      <c r="H90" s="5"/>
      <c r="I90" s="5"/>
      <c r="J90" s="5"/>
      <c r="K90" s="5"/>
      <c r="L90" s="5"/>
    </row>
    <row r="91" spans="2:12" x14ac:dyDescent="0.25">
      <c r="B91" s="886"/>
      <c r="C91" s="94"/>
      <c r="D91" s="46" t="s">
        <v>91</v>
      </c>
      <c r="E91" s="5"/>
      <c r="F91" s="5"/>
      <c r="G91" s="5"/>
      <c r="H91" s="5"/>
      <c r="I91" s="5"/>
      <c r="J91" s="5"/>
      <c r="K91" s="5"/>
      <c r="L91" s="5"/>
    </row>
    <row r="92" spans="2:12" ht="37.5" x14ac:dyDescent="0.25">
      <c r="B92" s="886"/>
      <c r="C92" s="94"/>
      <c r="D92" s="46" t="s">
        <v>427</v>
      </c>
      <c r="E92" s="5"/>
      <c r="F92" s="5"/>
      <c r="G92" s="5"/>
      <c r="H92" s="5"/>
      <c r="I92" s="5"/>
      <c r="J92" s="5"/>
      <c r="K92" s="5"/>
      <c r="L92" s="5"/>
    </row>
    <row r="93" spans="2:12" ht="37.5" x14ac:dyDescent="0.25">
      <c r="B93" s="886"/>
      <c r="C93" s="94"/>
      <c r="D93" s="46" t="s">
        <v>428</v>
      </c>
      <c r="E93" s="5"/>
      <c r="F93" s="5"/>
      <c r="G93" s="5"/>
      <c r="H93" s="5"/>
      <c r="I93" s="5"/>
      <c r="J93" s="5"/>
      <c r="K93" s="5"/>
      <c r="L93" s="5"/>
    </row>
    <row r="94" spans="2:12" ht="38.25" thickBot="1" x14ac:dyDescent="0.3">
      <c r="B94" s="887"/>
      <c r="C94" s="2"/>
      <c r="D94" s="40" t="s">
        <v>429</v>
      </c>
      <c r="E94" s="5"/>
      <c r="F94" s="5"/>
      <c r="G94" s="5"/>
      <c r="H94" s="5"/>
      <c r="I94" s="5"/>
      <c r="J94" s="5"/>
      <c r="K94" s="5"/>
      <c r="L94" s="5"/>
    </row>
    <row r="95" spans="2:12" x14ac:dyDescent="0.25">
      <c r="B95" s="5"/>
      <c r="D95" s="5"/>
      <c r="E95" s="5"/>
      <c r="F95" s="5"/>
      <c r="G95" s="5"/>
      <c r="H95" s="5"/>
      <c r="I95" s="5"/>
      <c r="J95" s="5"/>
      <c r="K95" s="5"/>
      <c r="L95" s="5"/>
    </row>
    <row r="96" spans="2:12" x14ac:dyDescent="0.25">
      <c r="B96" s="5"/>
      <c r="D96" s="5"/>
      <c r="E96" s="5"/>
      <c r="F96" s="5"/>
      <c r="G96" s="5"/>
      <c r="H96" s="5"/>
      <c r="I96" s="5"/>
      <c r="J96" s="5"/>
      <c r="K96" s="5"/>
      <c r="L96" s="5"/>
    </row>
    <row r="97" spans="2:12" x14ac:dyDescent="0.25">
      <c r="B97" s="5"/>
      <c r="D97" s="5"/>
      <c r="E97" s="5"/>
      <c r="F97" s="5"/>
      <c r="G97" s="5"/>
      <c r="H97" s="5"/>
      <c r="I97" s="5"/>
      <c r="J97" s="5"/>
      <c r="K97" s="5"/>
      <c r="L97" s="5"/>
    </row>
    <row r="98" spans="2:12" x14ac:dyDescent="0.25">
      <c r="B98" s="5"/>
      <c r="D98" s="5"/>
      <c r="E98" s="5"/>
      <c r="F98" s="5"/>
      <c r="G98" s="5"/>
      <c r="H98" s="5"/>
      <c r="I98" s="5"/>
      <c r="J98" s="5"/>
      <c r="K98" s="5"/>
      <c r="L98" s="5"/>
    </row>
    <row r="99" spans="2:12" x14ac:dyDescent="0.25">
      <c r="B99" s="5"/>
      <c r="D99" s="5"/>
      <c r="E99" s="5"/>
      <c r="F99" s="5"/>
      <c r="G99" s="5"/>
      <c r="H99" s="5"/>
      <c r="I99" s="5"/>
      <c r="J99" s="5"/>
      <c r="K99" s="5"/>
      <c r="L99" s="5"/>
    </row>
    <row r="100" spans="2:12" x14ac:dyDescent="0.25">
      <c r="B100" s="5"/>
      <c r="D100" s="5"/>
      <c r="E100" s="5"/>
      <c r="F100" s="5"/>
      <c r="G100" s="5"/>
      <c r="H100" s="5"/>
      <c r="I100" s="5"/>
      <c r="J100" s="5"/>
      <c r="K100" s="5"/>
      <c r="L100" s="5"/>
    </row>
    <row r="101" spans="2:12" x14ac:dyDescent="0.25">
      <c r="B101" s="5"/>
      <c r="D101" s="5"/>
      <c r="E101" s="5"/>
      <c r="F101" s="5"/>
      <c r="G101" s="5"/>
      <c r="H101" s="5"/>
      <c r="I101" s="5"/>
      <c r="J101" s="5"/>
      <c r="K101" s="5"/>
      <c r="L101" s="5"/>
    </row>
    <row r="102" spans="2:12" x14ac:dyDescent="0.25">
      <c r="B102" s="5"/>
      <c r="D102" s="5"/>
      <c r="E102" s="5"/>
      <c r="F102" s="5"/>
      <c r="G102" s="5"/>
      <c r="H102" s="5"/>
      <c r="I102" s="5"/>
      <c r="J102" s="5"/>
      <c r="K102" s="5"/>
      <c r="L102" s="5"/>
    </row>
    <row r="103" spans="2:12" x14ac:dyDescent="0.25">
      <c r="B103" s="5"/>
      <c r="D103" s="5"/>
      <c r="E103" s="5"/>
      <c r="F103" s="5"/>
      <c r="G103" s="5"/>
      <c r="H103" s="5"/>
      <c r="I103" s="5"/>
      <c r="J103" s="5"/>
      <c r="K103" s="5"/>
      <c r="L103" s="5"/>
    </row>
    <row r="104" spans="2:12" x14ac:dyDescent="0.25">
      <c r="B104" s="5"/>
      <c r="D104" s="5"/>
      <c r="E104" s="5"/>
      <c r="F104" s="5"/>
      <c r="G104" s="5"/>
      <c r="H104" s="5"/>
      <c r="I104" s="5"/>
      <c r="J104" s="5"/>
      <c r="K104" s="5"/>
      <c r="L104" s="5"/>
    </row>
    <row r="105" spans="2:12" x14ac:dyDescent="0.25">
      <c r="B105" s="5"/>
      <c r="D105" s="5"/>
      <c r="E105" s="5"/>
      <c r="F105" s="5"/>
      <c r="G105" s="5"/>
      <c r="H105" s="5"/>
      <c r="I105" s="5"/>
      <c r="J105" s="5"/>
      <c r="K105" s="5"/>
      <c r="L105" s="5"/>
    </row>
    <row r="106" spans="2:12" x14ac:dyDescent="0.25">
      <c r="B106" s="5"/>
      <c r="D106" s="5"/>
      <c r="E106" s="5"/>
      <c r="F106" s="5"/>
      <c r="G106" s="5"/>
      <c r="H106" s="5"/>
      <c r="I106" s="5"/>
      <c r="J106" s="5"/>
      <c r="K106" s="5"/>
      <c r="L106" s="5"/>
    </row>
    <row r="107" spans="2:12" x14ac:dyDescent="0.25">
      <c r="B107" s="5"/>
      <c r="D107" s="5"/>
      <c r="E107" s="5"/>
      <c r="F107" s="5"/>
      <c r="G107" s="5"/>
      <c r="H107" s="5"/>
      <c r="I107" s="5"/>
      <c r="J107" s="5"/>
      <c r="K107" s="5"/>
      <c r="L107" s="5"/>
    </row>
    <row r="108" spans="2:12" x14ac:dyDescent="0.25">
      <c r="B108" s="5"/>
      <c r="D108" s="5"/>
      <c r="E108" s="5"/>
      <c r="F108" s="5"/>
      <c r="G108" s="5"/>
      <c r="H108" s="5"/>
      <c r="I108" s="5"/>
      <c r="J108" s="5"/>
      <c r="K108" s="5"/>
      <c r="L108" s="5"/>
    </row>
    <row r="109" spans="2:12" x14ac:dyDescent="0.25">
      <c r="B109" s="5"/>
      <c r="D109" s="5"/>
      <c r="E109" s="5"/>
      <c r="F109" s="5"/>
      <c r="G109" s="5"/>
      <c r="H109" s="5"/>
      <c r="I109" s="5"/>
      <c r="J109" s="5"/>
      <c r="K109" s="5"/>
      <c r="L109" s="5"/>
    </row>
    <row r="110" spans="2:12" x14ac:dyDescent="0.25">
      <c r="B110" s="5"/>
      <c r="D110" s="5"/>
      <c r="E110" s="5"/>
      <c r="F110" s="5"/>
      <c r="G110" s="5"/>
      <c r="H110" s="5"/>
      <c r="I110" s="5"/>
      <c r="J110" s="5"/>
      <c r="K110" s="5"/>
      <c r="L110" s="5"/>
    </row>
    <row r="111" spans="2:12" x14ac:dyDescent="0.25">
      <c r="B111" s="5"/>
      <c r="D111" s="5"/>
      <c r="E111" s="5"/>
      <c r="F111" s="5"/>
      <c r="G111" s="5"/>
      <c r="H111" s="5"/>
      <c r="I111" s="5"/>
      <c r="J111" s="5"/>
      <c r="K111" s="5"/>
      <c r="L111" s="5"/>
    </row>
    <row r="112" spans="2:12" x14ac:dyDescent="0.25">
      <c r="B112" s="5"/>
      <c r="D112" s="5"/>
      <c r="E112" s="5"/>
      <c r="F112" s="5"/>
      <c r="G112" s="5"/>
      <c r="H112" s="5"/>
      <c r="I112" s="5"/>
      <c r="J112" s="5"/>
      <c r="K112" s="5"/>
      <c r="L112" s="5"/>
    </row>
    <row r="113" spans="2:12" x14ac:dyDescent="0.25">
      <c r="B113" s="5"/>
      <c r="D113" s="5"/>
      <c r="E113" s="5"/>
      <c r="F113" s="5"/>
      <c r="G113" s="5"/>
      <c r="H113" s="5"/>
      <c r="I113" s="5"/>
      <c r="J113" s="5"/>
      <c r="K113" s="5"/>
      <c r="L113" s="5"/>
    </row>
    <row r="114" spans="2:12" x14ac:dyDescent="0.25">
      <c r="B114" s="5"/>
      <c r="D114" s="5"/>
      <c r="E114" s="5"/>
      <c r="F114" s="5"/>
      <c r="G114" s="5"/>
      <c r="H114" s="5"/>
      <c r="I114" s="5"/>
      <c r="J114" s="5"/>
      <c r="K114" s="5"/>
      <c r="L114" s="5"/>
    </row>
    <row r="115" spans="2:12" x14ac:dyDescent="0.25">
      <c r="B115" s="5"/>
      <c r="D115" s="5"/>
      <c r="E115" s="5"/>
      <c r="F115" s="5"/>
      <c r="G115" s="5"/>
      <c r="H115" s="5"/>
      <c r="I115" s="5"/>
      <c r="J115" s="5"/>
      <c r="K115" s="5"/>
      <c r="L115" s="5"/>
    </row>
    <row r="116" spans="2:12" x14ac:dyDescent="0.25">
      <c r="B116" s="5"/>
      <c r="D116" s="5"/>
      <c r="E116" s="5"/>
      <c r="F116" s="5"/>
      <c r="G116" s="5"/>
      <c r="H116" s="5"/>
      <c r="I116" s="5"/>
      <c r="J116" s="5"/>
      <c r="K116" s="5"/>
      <c r="L116" s="5"/>
    </row>
    <row r="117" spans="2:12" x14ac:dyDescent="0.25">
      <c r="B117" s="5"/>
      <c r="D117" s="5"/>
      <c r="E117" s="5"/>
      <c r="F117" s="5"/>
      <c r="G117" s="5"/>
      <c r="H117" s="5"/>
      <c r="I117" s="5"/>
      <c r="J117" s="5"/>
      <c r="K117" s="5"/>
      <c r="L117" s="5"/>
    </row>
    <row r="118" spans="2:12" x14ac:dyDescent="0.25">
      <c r="B118" s="5"/>
      <c r="D118" s="5"/>
      <c r="E118" s="5"/>
      <c r="F118" s="5"/>
      <c r="G118" s="5"/>
      <c r="H118" s="5"/>
      <c r="I118" s="5"/>
      <c r="J118" s="5"/>
      <c r="K118" s="5"/>
      <c r="L118" s="5"/>
    </row>
    <row r="119" spans="2:12" x14ac:dyDescent="0.25">
      <c r="B119" s="5"/>
      <c r="D119" s="5"/>
      <c r="E119" s="5"/>
      <c r="F119" s="5"/>
      <c r="G119" s="5"/>
      <c r="H119" s="5"/>
      <c r="I119" s="5"/>
      <c r="J119" s="5"/>
      <c r="K119" s="5"/>
      <c r="L119" s="5"/>
    </row>
    <row r="120" spans="2:12" x14ac:dyDescent="0.25">
      <c r="B120" s="5"/>
      <c r="D120" s="5"/>
      <c r="E120" s="5"/>
      <c r="F120" s="5"/>
      <c r="G120" s="5"/>
      <c r="H120" s="5"/>
      <c r="I120" s="5"/>
      <c r="J120" s="5"/>
      <c r="K120" s="5"/>
      <c r="L120" s="5"/>
    </row>
    <row r="121" spans="2:12" x14ac:dyDescent="0.25">
      <c r="B121" s="5"/>
      <c r="D121" s="5"/>
      <c r="E121" s="5"/>
      <c r="F121" s="5"/>
      <c r="G121" s="5"/>
      <c r="H121" s="5"/>
      <c r="I121" s="5"/>
      <c r="J121" s="5"/>
      <c r="K121" s="5"/>
      <c r="L121" s="5"/>
    </row>
    <row r="122" spans="2:12" x14ac:dyDescent="0.25">
      <c r="B122" s="5"/>
      <c r="D122" s="5"/>
      <c r="E122" s="5"/>
      <c r="F122" s="5"/>
      <c r="G122" s="5"/>
      <c r="H122" s="5"/>
      <c r="I122" s="5"/>
      <c r="J122" s="5"/>
      <c r="K122" s="5"/>
      <c r="L122" s="5"/>
    </row>
    <row r="123" spans="2:12" x14ac:dyDescent="0.25">
      <c r="B123" s="5"/>
      <c r="D123" s="5"/>
      <c r="E123" s="5"/>
      <c r="F123" s="5"/>
      <c r="G123" s="5"/>
      <c r="H123" s="5"/>
      <c r="I123" s="5"/>
      <c r="J123" s="5"/>
      <c r="K123" s="5"/>
      <c r="L123" s="5"/>
    </row>
    <row r="124" spans="2:12" x14ac:dyDescent="0.25">
      <c r="B124" s="5"/>
      <c r="D124" s="5"/>
      <c r="E124" s="5"/>
      <c r="F124" s="5"/>
      <c r="G124" s="5"/>
      <c r="H124" s="5"/>
      <c r="I124" s="5"/>
      <c r="J124" s="5"/>
      <c r="K124" s="5"/>
      <c r="L124" s="5"/>
    </row>
    <row r="125" spans="2:12" x14ac:dyDescent="0.25">
      <c r="B125" s="5"/>
      <c r="D125" s="5"/>
      <c r="E125" s="5"/>
      <c r="F125" s="5"/>
      <c r="G125" s="5"/>
      <c r="H125" s="5"/>
      <c r="I125" s="5"/>
      <c r="J125" s="5"/>
      <c r="K125" s="5"/>
      <c r="L125" s="5"/>
    </row>
    <row r="126" spans="2:12" x14ac:dyDescent="0.25">
      <c r="B126" s="5"/>
      <c r="D126" s="5"/>
      <c r="E126" s="5"/>
      <c r="F126" s="5"/>
      <c r="G126" s="5"/>
      <c r="H126" s="5"/>
      <c r="I126" s="5"/>
      <c r="J126" s="5"/>
      <c r="K126" s="5"/>
      <c r="L126" s="5"/>
    </row>
    <row r="127" spans="2:12" x14ac:dyDescent="0.25">
      <c r="B127" s="5"/>
      <c r="D127" s="5"/>
      <c r="E127" s="5"/>
      <c r="F127" s="5"/>
      <c r="G127" s="5"/>
      <c r="H127" s="5"/>
      <c r="I127" s="5"/>
      <c r="J127" s="5"/>
      <c r="K127" s="5"/>
      <c r="L127" s="5"/>
    </row>
    <row r="128" spans="2:12" x14ac:dyDescent="0.25">
      <c r="B128" s="5"/>
      <c r="D128" s="5"/>
      <c r="E128" s="5"/>
      <c r="F128" s="5"/>
      <c r="G128" s="5"/>
      <c r="H128" s="5"/>
      <c r="I128" s="5"/>
      <c r="J128" s="5"/>
      <c r="K128" s="5"/>
      <c r="L128" s="5"/>
    </row>
    <row r="129" spans="2:12" x14ac:dyDescent="0.25">
      <c r="B129" s="5"/>
      <c r="D129" s="5"/>
      <c r="E129" s="5"/>
      <c r="F129" s="5"/>
      <c r="G129" s="5"/>
      <c r="H129" s="5"/>
      <c r="I129" s="5"/>
      <c r="J129" s="5"/>
      <c r="K129" s="5"/>
      <c r="L129" s="5"/>
    </row>
    <row r="130" spans="2:12" x14ac:dyDescent="0.25">
      <c r="B130" s="5"/>
      <c r="D130" s="5"/>
      <c r="E130" s="5"/>
      <c r="F130" s="5"/>
      <c r="G130" s="5"/>
      <c r="H130" s="5"/>
      <c r="I130" s="5"/>
      <c r="J130" s="5"/>
      <c r="K130" s="5"/>
      <c r="L130" s="5"/>
    </row>
    <row r="131" spans="2:12" x14ac:dyDescent="0.25">
      <c r="B131" s="5"/>
      <c r="D131" s="5"/>
      <c r="E131" s="5"/>
      <c r="F131" s="5"/>
      <c r="G131" s="5"/>
      <c r="H131" s="5"/>
      <c r="I131" s="5"/>
      <c r="J131" s="5"/>
      <c r="K131" s="5"/>
      <c r="L131" s="5"/>
    </row>
    <row r="132" spans="2:12" x14ac:dyDescent="0.25">
      <c r="B132" s="5"/>
      <c r="D132" s="5"/>
      <c r="E132" s="5"/>
      <c r="F132" s="5"/>
      <c r="G132" s="5"/>
      <c r="H132" s="5"/>
      <c r="I132" s="5"/>
      <c r="J132" s="5"/>
      <c r="K132" s="5"/>
      <c r="L132" s="5"/>
    </row>
    <row r="133" spans="2:12" x14ac:dyDescent="0.25">
      <c r="B133" s="5"/>
      <c r="D133" s="5"/>
      <c r="E133" s="5"/>
      <c r="F133" s="5"/>
      <c r="G133" s="5"/>
      <c r="H133" s="5"/>
      <c r="I133" s="5"/>
      <c r="J133" s="5"/>
      <c r="K133" s="5"/>
      <c r="L133" s="5"/>
    </row>
    <row r="134" spans="2:12" x14ac:dyDescent="0.25">
      <c r="B134" s="5"/>
      <c r="D134" s="5"/>
      <c r="E134" s="5"/>
      <c r="F134" s="5"/>
      <c r="G134" s="5"/>
      <c r="H134" s="5"/>
      <c r="I134" s="5"/>
      <c r="J134" s="5"/>
      <c r="K134" s="5"/>
      <c r="L134" s="5"/>
    </row>
    <row r="135" spans="2:12" x14ac:dyDescent="0.25">
      <c r="B135" s="5"/>
      <c r="D135" s="5"/>
      <c r="E135" s="5"/>
      <c r="F135" s="5"/>
      <c r="G135" s="5"/>
      <c r="H135" s="5"/>
      <c r="I135" s="5"/>
      <c r="J135" s="5"/>
      <c r="K135" s="5"/>
      <c r="L135" s="5"/>
    </row>
    <row r="136" spans="2:12" x14ac:dyDescent="0.25">
      <c r="B136" s="5"/>
      <c r="D136" s="5"/>
      <c r="E136" s="5"/>
      <c r="F136" s="5"/>
      <c r="G136" s="5"/>
      <c r="H136" s="5"/>
      <c r="I136" s="5"/>
      <c r="J136" s="5"/>
      <c r="K136" s="5"/>
      <c r="L136" s="5"/>
    </row>
    <row r="137" spans="2:12" x14ac:dyDescent="0.25">
      <c r="B137" s="5"/>
      <c r="D137" s="5"/>
      <c r="E137" s="5"/>
      <c r="F137" s="5"/>
      <c r="G137" s="5"/>
      <c r="H137" s="5"/>
      <c r="I137" s="5"/>
      <c r="J137" s="5"/>
      <c r="K137" s="5"/>
      <c r="L137" s="5"/>
    </row>
    <row r="138" spans="2:12" x14ac:dyDescent="0.25">
      <c r="B138" s="5"/>
      <c r="D138" s="5"/>
      <c r="E138" s="5"/>
      <c r="F138" s="5"/>
      <c r="G138" s="5"/>
      <c r="H138" s="5"/>
      <c r="I138" s="5"/>
      <c r="J138" s="5"/>
      <c r="K138" s="5"/>
      <c r="L138" s="5"/>
    </row>
    <row r="139" spans="2:12" x14ac:dyDescent="0.25">
      <c r="B139" s="5"/>
      <c r="D139" s="5"/>
      <c r="E139" s="5"/>
      <c r="F139" s="5"/>
      <c r="G139" s="5"/>
      <c r="H139" s="5"/>
      <c r="I139" s="5"/>
      <c r="J139" s="5"/>
      <c r="K139" s="5"/>
      <c r="L139" s="5"/>
    </row>
    <row r="140" spans="2:12" x14ac:dyDescent="0.25">
      <c r="B140" s="5"/>
      <c r="D140" s="5"/>
      <c r="E140" s="5"/>
      <c r="F140" s="5"/>
      <c r="G140" s="5"/>
      <c r="H140" s="5"/>
      <c r="I140" s="5"/>
      <c r="J140" s="5"/>
      <c r="K140" s="5"/>
      <c r="L140" s="5"/>
    </row>
    <row r="141" spans="2:12" x14ac:dyDescent="0.25">
      <c r="B141" s="5"/>
      <c r="D141" s="5"/>
      <c r="E141" s="5"/>
      <c r="F141" s="5"/>
      <c r="G141" s="5"/>
      <c r="H141" s="5"/>
      <c r="I141" s="5"/>
      <c r="J141" s="5"/>
      <c r="K141" s="5"/>
      <c r="L141" s="5"/>
    </row>
    <row r="142" spans="2:12" x14ac:dyDescent="0.25">
      <c r="B142" s="5"/>
      <c r="D142" s="5"/>
      <c r="E142" s="5"/>
      <c r="F142" s="5"/>
      <c r="G142" s="5"/>
      <c r="H142" s="5"/>
      <c r="I142" s="5"/>
      <c r="J142" s="5"/>
      <c r="K142" s="5"/>
      <c r="L142" s="5"/>
    </row>
    <row r="143" spans="2:12" x14ac:dyDescent="0.25">
      <c r="B143" s="5"/>
      <c r="D143" s="5"/>
      <c r="E143" s="5"/>
      <c r="F143" s="5"/>
      <c r="G143" s="5"/>
      <c r="H143" s="5"/>
      <c r="I143" s="5"/>
      <c r="J143" s="5"/>
      <c r="K143" s="5"/>
      <c r="L143" s="5"/>
    </row>
    <row r="144" spans="2:12" x14ac:dyDescent="0.25">
      <c r="B144" s="5"/>
      <c r="D144" s="5"/>
      <c r="E144" s="5"/>
      <c r="F144" s="5"/>
      <c r="G144" s="5"/>
      <c r="H144" s="5"/>
      <c r="I144" s="5"/>
      <c r="J144" s="5"/>
      <c r="K144" s="5"/>
      <c r="L144" s="5"/>
    </row>
    <row r="145" spans="2:12" x14ac:dyDescent="0.25">
      <c r="B145" s="5"/>
      <c r="D145" s="5"/>
      <c r="E145" s="5"/>
      <c r="F145" s="5"/>
      <c r="G145" s="5"/>
      <c r="H145" s="5"/>
      <c r="I145" s="5"/>
      <c r="J145" s="5"/>
      <c r="K145" s="5"/>
      <c r="L145" s="5"/>
    </row>
    <row r="146" spans="2:12" x14ac:dyDescent="0.25">
      <c r="B146" s="5"/>
      <c r="D146" s="5"/>
      <c r="E146" s="5"/>
      <c r="F146" s="5"/>
      <c r="G146" s="5"/>
      <c r="H146" s="5"/>
      <c r="I146" s="5"/>
      <c r="J146" s="5"/>
      <c r="K146" s="5"/>
      <c r="L146" s="5"/>
    </row>
    <row r="147" spans="2:12" x14ac:dyDescent="0.25">
      <c r="B147" s="5"/>
      <c r="D147" s="5"/>
      <c r="E147" s="5"/>
      <c r="F147" s="5"/>
      <c r="G147" s="5"/>
      <c r="H147" s="5"/>
      <c r="I147" s="5"/>
      <c r="J147" s="5"/>
      <c r="K147" s="5"/>
      <c r="L147" s="5"/>
    </row>
    <row r="148" spans="2:12" x14ac:dyDescent="0.25">
      <c r="B148" s="5"/>
      <c r="D148" s="5"/>
      <c r="E148" s="5"/>
      <c r="F148" s="5"/>
      <c r="G148" s="5"/>
      <c r="H148" s="5"/>
      <c r="I148" s="5"/>
      <c r="J148" s="5"/>
      <c r="K148" s="5"/>
      <c r="L148" s="5"/>
    </row>
    <row r="149" spans="2:12" x14ac:dyDescent="0.25">
      <c r="B149" s="5"/>
      <c r="D149" s="5"/>
      <c r="E149" s="5"/>
      <c r="F149" s="5"/>
      <c r="G149" s="5"/>
      <c r="H149" s="5"/>
      <c r="I149" s="5"/>
      <c r="J149" s="5"/>
      <c r="K149" s="5"/>
      <c r="L149" s="5"/>
    </row>
    <row r="150" spans="2:12" x14ac:dyDescent="0.25">
      <c r="B150" s="5"/>
      <c r="D150" s="5"/>
      <c r="E150" s="5"/>
      <c r="F150" s="5"/>
      <c r="G150" s="5"/>
      <c r="H150" s="5"/>
      <c r="I150" s="5"/>
      <c r="J150" s="5"/>
      <c r="K150" s="5"/>
      <c r="L150" s="5"/>
    </row>
    <row r="151" spans="2:12" x14ac:dyDescent="0.25">
      <c r="B151" s="5"/>
      <c r="D151" s="5"/>
      <c r="E151" s="5"/>
      <c r="F151" s="5"/>
      <c r="G151" s="5"/>
      <c r="H151" s="5"/>
      <c r="I151" s="5"/>
      <c r="J151" s="5"/>
      <c r="K151" s="5"/>
      <c r="L151" s="5"/>
    </row>
    <row r="152" spans="2:12" x14ac:dyDescent="0.25">
      <c r="B152" s="5"/>
      <c r="D152" s="5"/>
      <c r="E152" s="5"/>
      <c r="F152" s="5"/>
      <c r="G152" s="5"/>
      <c r="H152" s="5"/>
      <c r="I152" s="5"/>
      <c r="J152" s="5"/>
      <c r="K152" s="5"/>
      <c r="L152" s="5"/>
    </row>
    <row r="153" spans="2:12" x14ac:dyDescent="0.25">
      <c r="B153" s="5"/>
      <c r="D153" s="5"/>
      <c r="E153" s="5"/>
      <c r="F153" s="5"/>
      <c r="G153" s="5"/>
      <c r="H153" s="5"/>
      <c r="I153" s="5"/>
      <c r="J153" s="5"/>
      <c r="K153" s="5"/>
      <c r="L153" s="5"/>
    </row>
    <row r="154" spans="2:12" x14ac:dyDescent="0.25">
      <c r="B154" s="5"/>
      <c r="D154" s="5"/>
      <c r="E154" s="5"/>
      <c r="F154" s="5"/>
      <c r="G154" s="5"/>
      <c r="H154" s="5"/>
      <c r="I154" s="5"/>
      <c r="J154" s="5"/>
      <c r="K154" s="5"/>
      <c r="L154" s="5"/>
    </row>
    <row r="155" spans="2:12" x14ac:dyDescent="0.25">
      <c r="B155" s="5"/>
      <c r="D155" s="5"/>
      <c r="E155" s="5"/>
      <c r="F155" s="5"/>
      <c r="G155" s="5"/>
      <c r="H155" s="5"/>
      <c r="I155" s="5"/>
      <c r="J155" s="5"/>
      <c r="K155" s="5"/>
      <c r="L155" s="5"/>
    </row>
    <row r="156" spans="2:12" x14ac:dyDescent="0.25">
      <c r="B156" s="5"/>
      <c r="D156" s="5"/>
      <c r="E156" s="5"/>
      <c r="F156" s="5"/>
      <c r="G156" s="5"/>
      <c r="H156" s="5"/>
      <c r="I156" s="5"/>
      <c r="J156" s="5"/>
      <c r="K156" s="5"/>
      <c r="L156" s="5"/>
    </row>
    <row r="157" spans="2:12" x14ac:dyDescent="0.25">
      <c r="B157" s="5"/>
      <c r="D157" s="5"/>
      <c r="E157" s="5"/>
      <c r="F157" s="5"/>
      <c r="G157" s="5"/>
      <c r="H157" s="5"/>
      <c r="I157" s="5"/>
      <c r="J157" s="5"/>
      <c r="K157" s="5"/>
      <c r="L157" s="5"/>
    </row>
    <row r="158" spans="2:12" x14ac:dyDescent="0.25">
      <c r="B158" s="5"/>
      <c r="D158" s="5"/>
      <c r="E158" s="5"/>
      <c r="F158" s="5"/>
      <c r="G158" s="5"/>
      <c r="H158" s="5"/>
      <c r="I158" s="5"/>
      <c r="J158" s="5"/>
      <c r="K158" s="5"/>
      <c r="L158" s="5"/>
    </row>
    <row r="159" spans="2:12" x14ac:dyDescent="0.25">
      <c r="B159" s="5"/>
      <c r="D159" s="5"/>
      <c r="E159" s="5"/>
      <c r="F159" s="5"/>
      <c r="G159" s="5"/>
      <c r="H159" s="5"/>
      <c r="I159" s="5"/>
      <c r="J159" s="5"/>
      <c r="K159" s="5"/>
      <c r="L159" s="5"/>
    </row>
    <row r="160" spans="2:12" x14ac:dyDescent="0.25">
      <c r="B160" s="5"/>
      <c r="D160" s="5"/>
      <c r="E160" s="5"/>
      <c r="F160" s="5"/>
      <c r="G160" s="5"/>
      <c r="H160" s="5"/>
      <c r="I160" s="5"/>
      <c r="J160" s="5"/>
      <c r="K160" s="5"/>
      <c r="L160" s="5"/>
    </row>
    <row r="161" spans="2:12" x14ac:dyDescent="0.25">
      <c r="B161" s="5"/>
      <c r="D161" s="5"/>
      <c r="E161" s="5"/>
      <c r="F161" s="5"/>
      <c r="G161" s="5"/>
      <c r="H161" s="5"/>
      <c r="I161" s="5"/>
      <c r="J161" s="5"/>
      <c r="K161" s="5"/>
      <c r="L161" s="5"/>
    </row>
    <row r="162" spans="2:12" x14ac:dyDescent="0.25">
      <c r="B162" s="5"/>
      <c r="D162" s="5"/>
      <c r="E162" s="5"/>
      <c r="F162" s="5"/>
      <c r="G162" s="5"/>
      <c r="H162" s="5"/>
      <c r="I162" s="5"/>
      <c r="J162" s="5"/>
      <c r="K162" s="5"/>
      <c r="L162" s="5"/>
    </row>
    <row r="163" spans="2:12" x14ac:dyDescent="0.25">
      <c r="B163" s="5"/>
      <c r="D163" s="5"/>
      <c r="E163" s="5"/>
      <c r="F163" s="5"/>
      <c r="G163" s="5"/>
      <c r="H163" s="5"/>
      <c r="I163" s="5"/>
      <c r="J163" s="5"/>
      <c r="K163" s="5"/>
      <c r="L163" s="5"/>
    </row>
    <row r="164" spans="2:12" x14ac:dyDescent="0.25">
      <c r="B164" s="5"/>
      <c r="D164" s="5"/>
      <c r="E164" s="5"/>
      <c r="F164" s="5"/>
      <c r="G164" s="5"/>
      <c r="H164" s="5"/>
      <c r="I164" s="5"/>
      <c r="J164" s="5"/>
      <c r="K164" s="5"/>
      <c r="L164" s="5"/>
    </row>
    <row r="165" spans="2:12" x14ac:dyDescent="0.25">
      <c r="B165" s="5"/>
      <c r="D165" s="5"/>
      <c r="E165" s="5"/>
      <c r="F165" s="5"/>
      <c r="G165" s="5"/>
      <c r="H165" s="5"/>
      <c r="I165" s="5"/>
      <c r="J165" s="5"/>
      <c r="K165" s="5"/>
      <c r="L165" s="5"/>
    </row>
    <row r="166" spans="2:12" x14ac:dyDescent="0.25">
      <c r="B166" s="5"/>
      <c r="D166" s="5"/>
      <c r="E166" s="5"/>
      <c r="F166" s="5"/>
      <c r="G166" s="5"/>
      <c r="H166" s="5"/>
      <c r="I166" s="5"/>
      <c r="J166" s="5"/>
      <c r="K166" s="5"/>
      <c r="L166" s="5"/>
    </row>
    <row r="167" spans="2:12" x14ac:dyDescent="0.25">
      <c r="B167" s="5"/>
      <c r="D167" s="5"/>
      <c r="E167" s="5"/>
      <c r="F167" s="5"/>
      <c r="G167" s="5"/>
      <c r="H167" s="5"/>
      <c r="I167" s="5"/>
      <c r="J167" s="5"/>
      <c r="K167" s="5"/>
      <c r="L167" s="5"/>
    </row>
    <row r="168" spans="2:12" x14ac:dyDescent="0.25">
      <c r="B168" s="5"/>
      <c r="D168" s="5"/>
      <c r="E168" s="5"/>
      <c r="F168" s="5"/>
      <c r="G168" s="5"/>
      <c r="H168" s="5"/>
      <c r="I168" s="5"/>
      <c r="J168" s="5"/>
      <c r="K168" s="5"/>
      <c r="L168" s="5"/>
    </row>
    <row r="169" spans="2:12" x14ac:dyDescent="0.25">
      <c r="B169" s="5"/>
      <c r="D169" s="5"/>
      <c r="E169" s="5"/>
      <c r="F169" s="5"/>
      <c r="G169" s="5"/>
      <c r="H169" s="5"/>
      <c r="I169" s="5"/>
      <c r="J169" s="5"/>
      <c r="K169" s="5"/>
      <c r="L169" s="5"/>
    </row>
    <row r="170" spans="2:12" x14ac:dyDescent="0.25">
      <c r="B170" s="5"/>
      <c r="D170" s="5"/>
      <c r="E170" s="5"/>
      <c r="F170" s="5"/>
      <c r="G170" s="5"/>
      <c r="H170" s="5"/>
      <c r="I170" s="5"/>
      <c r="J170" s="5"/>
      <c r="K170" s="5"/>
      <c r="L170" s="5"/>
    </row>
    <row r="171" spans="2:12" x14ac:dyDescent="0.25">
      <c r="B171" s="5"/>
      <c r="D171" s="5"/>
      <c r="E171" s="5"/>
      <c r="F171" s="5"/>
      <c r="G171" s="5"/>
      <c r="H171" s="5"/>
      <c r="I171" s="5"/>
      <c r="J171" s="5"/>
      <c r="K171" s="5"/>
      <c r="L171" s="5"/>
    </row>
    <row r="172" spans="2:12" x14ac:dyDescent="0.25">
      <c r="B172" s="5"/>
      <c r="D172" s="5"/>
      <c r="E172" s="5"/>
      <c r="F172" s="5"/>
      <c r="G172" s="5"/>
      <c r="H172" s="5"/>
      <c r="I172" s="5"/>
      <c r="J172" s="5"/>
      <c r="K172" s="5"/>
      <c r="L172" s="5"/>
    </row>
    <row r="173" spans="2:12" x14ac:dyDescent="0.25">
      <c r="B173" s="5"/>
      <c r="D173" s="5"/>
      <c r="E173" s="5"/>
      <c r="F173" s="5"/>
      <c r="G173" s="5"/>
      <c r="H173" s="5"/>
      <c r="I173" s="5"/>
      <c r="J173" s="5"/>
      <c r="K173" s="5"/>
      <c r="L173" s="5"/>
    </row>
    <row r="174" spans="2:12" x14ac:dyDescent="0.25">
      <c r="B174" s="5"/>
      <c r="D174" s="5"/>
      <c r="E174" s="5"/>
      <c r="F174" s="5"/>
      <c r="G174" s="5"/>
      <c r="H174" s="5"/>
      <c r="I174" s="5"/>
      <c r="J174" s="5"/>
      <c r="K174" s="5"/>
      <c r="L174" s="5"/>
    </row>
    <row r="175" spans="2:12" x14ac:dyDescent="0.25">
      <c r="B175" s="5"/>
      <c r="D175" s="5"/>
      <c r="E175" s="5"/>
      <c r="F175" s="5"/>
      <c r="G175" s="5"/>
      <c r="H175" s="5"/>
      <c r="I175" s="5"/>
      <c r="J175" s="5"/>
      <c r="K175" s="5"/>
      <c r="L175" s="5"/>
    </row>
    <row r="176" spans="2:12" x14ac:dyDescent="0.25">
      <c r="B176" s="5"/>
      <c r="D176" s="5"/>
      <c r="E176" s="5"/>
      <c r="F176" s="5"/>
      <c r="G176" s="5"/>
      <c r="H176" s="5"/>
      <c r="I176" s="5"/>
      <c r="J176" s="5"/>
      <c r="K176" s="5"/>
      <c r="L176" s="5"/>
    </row>
    <row r="177" spans="2:12" x14ac:dyDescent="0.25">
      <c r="B177" s="5"/>
      <c r="D177" s="5"/>
      <c r="E177" s="5"/>
      <c r="F177" s="5"/>
      <c r="G177" s="5"/>
      <c r="H177" s="5"/>
      <c r="I177" s="5"/>
      <c r="J177" s="5"/>
      <c r="K177" s="5"/>
      <c r="L177" s="5"/>
    </row>
    <row r="178" spans="2:12" x14ac:dyDescent="0.25">
      <c r="B178" s="5"/>
      <c r="D178" s="5"/>
      <c r="E178" s="5"/>
      <c r="F178" s="5"/>
      <c r="G178" s="5"/>
      <c r="H178" s="5"/>
      <c r="I178" s="5"/>
      <c r="J178" s="5"/>
      <c r="K178" s="5"/>
      <c r="L178" s="5"/>
    </row>
    <row r="179" spans="2:12" x14ac:dyDescent="0.25">
      <c r="B179" s="5"/>
      <c r="D179" s="5"/>
      <c r="E179" s="5"/>
      <c r="F179" s="5"/>
      <c r="G179" s="5"/>
      <c r="H179" s="5"/>
      <c r="I179" s="5"/>
      <c r="J179" s="5"/>
      <c r="K179" s="5"/>
      <c r="L179" s="5"/>
    </row>
    <row r="180" spans="2:12" x14ac:dyDescent="0.25">
      <c r="B180" s="5"/>
      <c r="D180" s="5"/>
      <c r="E180" s="5"/>
      <c r="F180" s="5"/>
      <c r="G180" s="5"/>
      <c r="H180" s="5"/>
      <c r="I180" s="5"/>
      <c r="J180" s="5"/>
      <c r="K180" s="5"/>
      <c r="L180" s="5"/>
    </row>
    <row r="181" spans="2:12" x14ac:dyDescent="0.25">
      <c r="B181" s="5"/>
      <c r="D181" s="5"/>
      <c r="E181" s="5"/>
      <c r="F181" s="5"/>
      <c r="G181" s="5"/>
      <c r="H181" s="5"/>
      <c r="I181" s="5"/>
      <c r="J181" s="5"/>
      <c r="K181" s="5"/>
      <c r="L181" s="5"/>
    </row>
    <row r="182" spans="2:12" x14ac:dyDescent="0.25">
      <c r="B182" s="5"/>
      <c r="D182" s="5"/>
      <c r="E182" s="5"/>
      <c r="F182" s="5"/>
      <c r="G182" s="5"/>
      <c r="H182" s="5"/>
      <c r="I182" s="5"/>
      <c r="J182" s="5"/>
      <c r="K182" s="5"/>
      <c r="L182" s="5"/>
    </row>
    <row r="183" spans="2:12" x14ac:dyDescent="0.25">
      <c r="B183" s="5"/>
      <c r="D183" s="5"/>
      <c r="E183" s="5"/>
      <c r="F183" s="5"/>
      <c r="G183" s="5"/>
      <c r="H183" s="5"/>
      <c r="I183" s="5"/>
      <c r="J183" s="5"/>
      <c r="K183" s="5"/>
      <c r="L183" s="5"/>
    </row>
    <row r="184" spans="2:12" x14ac:dyDescent="0.25">
      <c r="K184" s="5"/>
      <c r="L184" s="5"/>
    </row>
  </sheetData>
  <mergeCells count="41">
    <mergeCell ref="B10:D10"/>
    <mergeCell ref="F10:S10"/>
    <mergeCell ref="F11:S11"/>
    <mergeCell ref="E12:R12"/>
    <mergeCell ref="E13:R13"/>
    <mergeCell ref="N24:N25"/>
    <mergeCell ref="O24:O25"/>
    <mergeCell ref="P24:P25"/>
    <mergeCell ref="K24:K25"/>
    <mergeCell ref="K39:K40"/>
    <mergeCell ref="L39:L40"/>
    <mergeCell ref="M39:M40"/>
    <mergeCell ref="L24:L25"/>
    <mergeCell ref="M24:M25"/>
    <mergeCell ref="B89:B94"/>
    <mergeCell ref="B74:D74"/>
    <mergeCell ref="B76:B84"/>
    <mergeCell ref="B85:B86"/>
    <mergeCell ref="D85:D86"/>
    <mergeCell ref="B87:B88"/>
    <mergeCell ref="B15:B43"/>
    <mergeCell ref="D15:I15"/>
    <mergeCell ref="D22:I22"/>
    <mergeCell ref="D23:I23"/>
    <mergeCell ref="D31:I31"/>
    <mergeCell ref="D32:I32"/>
    <mergeCell ref="D33:I33"/>
    <mergeCell ref="D43:I43"/>
    <mergeCell ref="B69:F69"/>
    <mergeCell ref="D44:I44"/>
    <mergeCell ref="D45:I45"/>
    <mergeCell ref="B47:E47"/>
    <mergeCell ref="B48:B54"/>
    <mergeCell ref="B56:E56"/>
    <mergeCell ref="B57:B63"/>
    <mergeCell ref="B66:D67"/>
    <mergeCell ref="A1:P1"/>
    <mergeCell ref="A2:P2"/>
    <mergeCell ref="A3:P3"/>
    <mergeCell ref="A4:D4"/>
    <mergeCell ref="A5:P5"/>
  </mergeCells>
  <conditionalFormatting sqref="E12:R12">
    <cfRule type="expression" dxfId="83" priority="1">
      <formula>E11="SI SE REPORTA"</formula>
    </cfRule>
  </conditionalFormatting>
  <conditionalFormatting sqref="F10">
    <cfRule type="notContainsBlanks" dxfId="82" priority="4">
      <formula>LEN(TRIM(F10))&gt;0</formula>
    </cfRule>
  </conditionalFormatting>
  <conditionalFormatting sqref="F11:S11">
    <cfRule type="expression" dxfId="81" priority="2">
      <formula>E11="NO SE REPORTA"</formula>
    </cfRule>
    <cfRule type="expression" dxfId="80" priority="3">
      <formula>E10="NO APLICA"</formula>
    </cfRule>
  </conditionalFormatting>
  <conditionalFormatting sqref="I20">
    <cfRule type="containsErrors" dxfId="79" priority="6">
      <formula>ISERROR(I20)</formula>
    </cfRule>
  </conditionalFormatting>
  <conditionalFormatting sqref="I25">
    <cfRule type="containsText" dxfId="78" priority="5" operator="containsText" text="debe">
      <formula>NOT(ISERROR(SEARCH("debe",I25)))</formula>
    </cfRule>
  </conditionalFormatting>
  <dataValidations count="6">
    <dataValidation type="whole" operator="greaterThanOrEqual" allowBlank="1" showInputMessage="1" showErrorMessage="1" errorTitle="ERROR" error="Valor en HECTAREAS (sin decimales)" sqref="E17:E19 E21 E25:H29 F35:F42 I26:I30 L41:L45">
      <formula1>0</formula1>
    </dataValidation>
    <dataValidation allowBlank="1" showInputMessage="1" showErrorMessage="1" promptTitle="ESTADO" prompt="en formulación_x000a_en actualización_x000a_en adopción_x000a_adoptado" sqref="G35:G42"/>
    <dataValidation type="whole" errorStyle="warning" operator="equal" allowBlank="1" showInputMessage="1" showErrorMessage="1" error="LA SUMA DEBE SER IGUAL A LA META CUATRIENAL" promptTitle="OJO" prompt="LA SUMA DEBE SER IGUAL A LA META CUATRIENAL" sqref="I25">
      <formula1>E20</formula1>
    </dataValidation>
    <dataValidation type="decimal" allowBlank="1" showInputMessage="1" showErrorMessage="1" errorTitle="ERROR" error="Escriba un valor entre 0% y 100%" sqref="L26:L29">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2" r:id="rId1"/>
  </hyperlinks>
  <pageMargins left="0.25" right="0.25" top="0.75" bottom="0.75" header="0.3" footer="0.3"/>
  <pageSetup paperSize="178" orientation="landscape" horizontalDpi="1200" verticalDpi="120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U189"/>
  <sheetViews>
    <sheetView showGridLines="0" topLeftCell="A10" zoomScale="98" zoomScaleNormal="98" workbookViewId="0">
      <selection activeCell="N19" sqref="N19"/>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4"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449</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0" t="s">
        <v>1192</v>
      </c>
      <c r="C8" s="211">
        <v>2023</v>
      </c>
      <c r="D8" s="216">
        <f>IF(E10="NO APLICA","NO APLICA",IF(E11="NO SE REPORTA","SIN INFORMACION",+G20))</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1999</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6" customHeight="1" thickTop="1" thickBot="1" x14ac:dyDescent="0.3">
      <c r="B15" s="960" t="s">
        <v>2</v>
      </c>
      <c r="C15" s="89"/>
      <c r="D15" s="876" t="s">
        <v>336</v>
      </c>
      <c r="E15" s="877"/>
      <c r="F15" s="877"/>
      <c r="G15" s="877"/>
      <c r="H15" s="877"/>
      <c r="I15" s="877"/>
      <c r="J15" s="877"/>
      <c r="K15" s="877"/>
      <c r="L15" s="970"/>
    </row>
    <row r="16" spans="1:21" ht="36.75" thickBot="1" x14ac:dyDescent="0.3">
      <c r="B16" s="961"/>
      <c r="C16" s="94"/>
      <c r="D16" s="43" t="s">
        <v>463</v>
      </c>
      <c r="E16" s="43" t="s">
        <v>464</v>
      </c>
      <c r="F16" s="43" t="s">
        <v>465</v>
      </c>
      <c r="G16" s="43" t="s">
        <v>466</v>
      </c>
      <c r="H16" s="5"/>
      <c r="I16" s="5"/>
      <c r="J16" s="5"/>
      <c r="K16" s="5"/>
      <c r="L16" s="13"/>
    </row>
    <row r="17" spans="2:12" ht="36.75" thickBot="1" x14ac:dyDescent="0.3">
      <c r="B17" s="961"/>
      <c r="C17" s="94"/>
      <c r="D17" s="40" t="s">
        <v>467</v>
      </c>
      <c r="E17" s="206">
        <v>1</v>
      </c>
      <c r="F17" s="206"/>
      <c r="G17" s="144">
        <f>+E17+F17</f>
        <v>1</v>
      </c>
      <c r="H17" s="5"/>
      <c r="I17" s="5"/>
      <c r="J17" s="5"/>
      <c r="K17" s="5"/>
      <c r="L17" s="13"/>
    </row>
    <row r="18" spans="2:12" ht="24.75" thickBot="1" x14ac:dyDescent="0.3">
      <c r="B18" s="961"/>
      <c r="C18" s="94"/>
      <c r="D18" s="40" t="s">
        <v>468</v>
      </c>
      <c r="E18" s="206">
        <v>1</v>
      </c>
      <c r="F18" s="206"/>
      <c r="G18" s="144">
        <f>+E18+F18</f>
        <v>1</v>
      </c>
      <c r="H18" s="5"/>
      <c r="I18" s="5"/>
      <c r="J18" s="5"/>
      <c r="K18" s="5"/>
      <c r="L18" s="13"/>
    </row>
    <row r="19" spans="2:12" ht="24.75" thickBot="1" x14ac:dyDescent="0.3">
      <c r="B19" s="961"/>
      <c r="C19" s="94"/>
      <c r="D19" s="40" t="s">
        <v>469</v>
      </c>
      <c r="E19" s="206">
        <v>1</v>
      </c>
      <c r="F19" s="206"/>
      <c r="G19" s="144">
        <f>+E19+F19</f>
        <v>1</v>
      </c>
      <c r="H19" s="5"/>
      <c r="I19" s="5"/>
      <c r="J19" s="5"/>
      <c r="K19" s="5"/>
      <c r="L19" s="13"/>
    </row>
    <row r="20" spans="2:12" ht="24.75" thickBot="1" x14ac:dyDescent="0.3">
      <c r="B20" s="961"/>
      <c r="C20" s="94"/>
      <c r="D20" s="40" t="s">
        <v>449</v>
      </c>
      <c r="E20" s="185">
        <f>IFERROR(E19/E18,"N.A.")</f>
        <v>1</v>
      </c>
      <c r="F20" s="185" t="str">
        <f>IFERROR(F19/F18,"N.A.")</f>
        <v>N.A.</v>
      </c>
      <c r="G20" s="137">
        <f>IFERROR(G19/G18,0)</f>
        <v>1</v>
      </c>
      <c r="H20" s="5"/>
      <c r="I20" s="5"/>
      <c r="J20" s="5"/>
      <c r="K20" s="5"/>
      <c r="L20" s="13"/>
    </row>
    <row r="21" spans="2:12" x14ac:dyDescent="0.25">
      <c r="B21" s="961"/>
      <c r="C21" s="92"/>
      <c r="D21" s="867"/>
      <c r="E21" s="868"/>
      <c r="F21" s="868"/>
      <c r="G21" s="868"/>
      <c r="H21" s="868"/>
      <c r="I21" s="868"/>
      <c r="J21" s="868"/>
      <c r="K21" s="868"/>
      <c r="L21" s="955"/>
    </row>
    <row r="22" spans="2:12" x14ac:dyDescent="0.25">
      <c r="B22" s="961"/>
      <c r="C22" s="92"/>
      <c r="D22" s="879" t="s">
        <v>246</v>
      </c>
      <c r="E22" s="880"/>
      <c r="F22" s="880"/>
      <c r="G22" s="880"/>
      <c r="H22" s="880"/>
      <c r="I22" s="880"/>
      <c r="J22" s="880"/>
      <c r="K22" s="880"/>
      <c r="L22" s="956"/>
    </row>
    <row r="23" spans="2:12" x14ac:dyDescent="0.25">
      <c r="B23" s="961"/>
      <c r="C23" s="92"/>
      <c r="D23" s="879" t="s">
        <v>470</v>
      </c>
      <c r="E23" s="880"/>
      <c r="F23" s="880"/>
      <c r="G23" s="880"/>
      <c r="H23" s="880"/>
      <c r="I23" s="880"/>
      <c r="J23" s="880"/>
      <c r="K23" s="880"/>
      <c r="L23" s="956"/>
    </row>
    <row r="24" spans="2:12" ht="15.75" thickBot="1" x14ac:dyDescent="0.3">
      <c r="B24" s="961"/>
      <c r="C24" s="92"/>
      <c r="D24" s="891" t="s">
        <v>340</v>
      </c>
      <c r="E24" s="892"/>
      <c r="F24" s="892"/>
      <c r="G24" s="892"/>
      <c r="H24" s="892"/>
      <c r="I24" s="892"/>
      <c r="J24" s="892"/>
      <c r="K24" s="892"/>
      <c r="L24" s="957"/>
    </row>
    <row r="25" spans="2:12" ht="15.6" customHeight="1" x14ac:dyDescent="0.25">
      <c r="B25" s="218"/>
      <c r="C25" s="968" t="s">
        <v>19</v>
      </c>
      <c r="D25" s="958" t="s">
        <v>270</v>
      </c>
      <c r="E25" s="958" t="s">
        <v>471</v>
      </c>
      <c r="F25" s="958" t="s">
        <v>382</v>
      </c>
      <c r="G25" s="958" t="s">
        <v>472</v>
      </c>
      <c r="H25" s="73" t="s">
        <v>473</v>
      </c>
      <c r="I25" s="73" t="s">
        <v>475</v>
      </c>
      <c r="J25" s="958" t="s">
        <v>274</v>
      </c>
      <c r="K25" s="958" t="s">
        <v>275</v>
      </c>
      <c r="L25" s="958" t="s">
        <v>55</v>
      </c>
    </row>
    <row r="26" spans="2:12" ht="15.75" thickBot="1" x14ac:dyDescent="0.3">
      <c r="B26" s="218"/>
      <c r="C26" s="969"/>
      <c r="D26" s="959"/>
      <c r="E26" s="959"/>
      <c r="F26" s="959"/>
      <c r="G26" s="959"/>
      <c r="H26" s="65" t="s">
        <v>474</v>
      </c>
      <c r="I26" s="65" t="s">
        <v>476</v>
      </c>
      <c r="J26" s="959"/>
      <c r="K26" s="959"/>
      <c r="L26" s="959"/>
    </row>
    <row r="27" spans="2:12" ht="87.75" customHeight="1" thickBot="1" x14ac:dyDescent="0.3">
      <c r="B27" s="218"/>
      <c r="C27" s="91"/>
      <c r="D27" s="530" t="s">
        <v>2000</v>
      </c>
      <c r="E27" s="29" t="s">
        <v>2001</v>
      </c>
      <c r="F27" s="530" t="s">
        <v>1988</v>
      </c>
      <c r="G27" s="531" t="s">
        <v>1989</v>
      </c>
      <c r="H27" s="207"/>
      <c r="I27" s="207"/>
      <c r="J27" s="207"/>
      <c r="K27" s="207"/>
      <c r="L27" s="186" t="s">
        <v>2002</v>
      </c>
    </row>
    <row r="28" spans="2:12" ht="15.75" thickBot="1" x14ac:dyDescent="0.3">
      <c r="B28" s="218"/>
      <c r="C28" s="91"/>
      <c r="D28" s="30"/>
      <c r="E28" s="30"/>
      <c r="F28" s="30"/>
      <c r="G28" s="30"/>
      <c r="H28" s="207"/>
      <c r="I28" s="207"/>
      <c r="J28" s="207"/>
      <c r="K28" s="207"/>
      <c r="L28" s="207"/>
    </row>
    <row r="29" spans="2:12" ht="15.75" thickBot="1" x14ac:dyDescent="0.3">
      <c r="B29" s="218"/>
      <c r="C29" s="91"/>
      <c r="D29" s="30"/>
      <c r="E29" s="30"/>
      <c r="F29" s="30"/>
      <c r="G29" s="30"/>
      <c r="H29" s="207"/>
      <c r="I29" s="207"/>
      <c r="J29" s="207"/>
      <c r="K29" s="207"/>
      <c r="L29" s="207"/>
    </row>
    <row r="30" spans="2:12" ht="15.75" thickBot="1" x14ac:dyDescent="0.3">
      <c r="B30" s="218"/>
      <c r="C30" s="91"/>
      <c r="D30" s="30"/>
      <c r="E30" s="30"/>
      <c r="F30" s="30"/>
      <c r="G30" s="30"/>
      <c r="H30" s="207"/>
      <c r="I30" s="207"/>
      <c r="J30" s="207"/>
      <c r="K30" s="207"/>
      <c r="L30" s="207"/>
    </row>
    <row r="31" spans="2:12" ht="15.75" thickBot="1" x14ac:dyDescent="0.3">
      <c r="B31" s="218"/>
      <c r="C31" s="91"/>
      <c r="D31" s="30"/>
      <c r="E31" s="30"/>
      <c r="F31" s="30"/>
      <c r="G31" s="30"/>
      <c r="H31" s="207"/>
      <c r="I31" s="207"/>
      <c r="J31" s="207"/>
      <c r="K31" s="207"/>
      <c r="L31" s="207"/>
    </row>
    <row r="32" spans="2:12" ht="15.75" thickBot="1" x14ac:dyDescent="0.3">
      <c r="B32" s="218"/>
      <c r="C32" s="91"/>
      <c r="D32" s="30"/>
      <c r="E32" s="30"/>
      <c r="F32" s="30"/>
      <c r="G32" s="30"/>
      <c r="H32" s="207"/>
      <c r="I32" s="207"/>
      <c r="J32" s="207"/>
      <c r="K32" s="207"/>
      <c r="L32" s="207"/>
    </row>
    <row r="33" spans="2:12" ht="15.75" thickBot="1" x14ac:dyDescent="0.3">
      <c r="B33" s="218"/>
      <c r="C33" s="91"/>
      <c r="D33" s="30"/>
      <c r="E33" s="30"/>
      <c r="F33" s="30"/>
      <c r="G33" s="30"/>
      <c r="H33" s="207"/>
      <c r="I33" s="207"/>
      <c r="J33" s="207"/>
      <c r="K33" s="207"/>
      <c r="L33" s="207"/>
    </row>
    <row r="34" spans="2:12" ht="15.75" thickBot="1" x14ac:dyDescent="0.3">
      <c r="B34" s="218"/>
      <c r="C34" s="91"/>
      <c r="D34" s="30"/>
      <c r="E34" s="30"/>
      <c r="F34" s="30"/>
      <c r="G34" s="30"/>
      <c r="H34" s="207"/>
      <c r="I34" s="207"/>
      <c r="J34" s="207"/>
      <c r="K34" s="207"/>
      <c r="L34" s="207"/>
    </row>
    <row r="35" spans="2:12" ht="15.75" thickBot="1" x14ac:dyDescent="0.3">
      <c r="B35" s="218"/>
      <c r="C35" s="91"/>
      <c r="D35" s="30"/>
      <c r="E35" s="30"/>
      <c r="F35" s="30"/>
      <c r="G35" s="30"/>
      <c r="H35" s="207"/>
      <c r="I35" s="207"/>
      <c r="J35" s="207"/>
      <c r="K35" s="207"/>
      <c r="L35" s="207"/>
    </row>
    <row r="36" spans="2:12" ht="15.75" thickBot="1" x14ac:dyDescent="0.3">
      <c r="B36" s="218"/>
      <c r="C36" s="91"/>
      <c r="D36" s="30"/>
      <c r="E36" s="30"/>
      <c r="F36" s="30"/>
      <c r="G36" s="30"/>
      <c r="H36" s="207"/>
      <c r="I36" s="207"/>
      <c r="J36" s="207"/>
      <c r="K36" s="207"/>
      <c r="L36" s="207"/>
    </row>
    <row r="37" spans="2:12" ht="15.75" thickBot="1" x14ac:dyDescent="0.3">
      <c r="B37" s="218"/>
      <c r="C37" s="91"/>
      <c r="D37" s="30"/>
      <c r="E37" s="30"/>
      <c r="F37" s="30"/>
      <c r="G37" s="30"/>
      <c r="H37" s="207"/>
      <c r="I37" s="207"/>
      <c r="J37" s="207"/>
      <c r="K37" s="207"/>
      <c r="L37" s="207"/>
    </row>
    <row r="38" spans="2:12" ht="15.75" thickBot="1" x14ac:dyDescent="0.3">
      <c r="B38" s="218"/>
      <c r="C38" s="91"/>
      <c r="D38" s="30"/>
      <c r="E38" s="30"/>
      <c r="F38" s="30"/>
      <c r="G38" s="30"/>
      <c r="H38" s="207"/>
      <c r="I38" s="207"/>
      <c r="J38" s="207"/>
      <c r="K38" s="207"/>
      <c r="L38" s="207"/>
    </row>
    <row r="39" spans="2:12" ht="15.75" thickBot="1" x14ac:dyDescent="0.3">
      <c r="B39" s="218"/>
      <c r="C39" s="91"/>
      <c r="D39" s="30"/>
      <c r="E39" s="30"/>
      <c r="F39" s="30"/>
      <c r="G39" s="30"/>
      <c r="H39" s="207"/>
      <c r="I39" s="207"/>
      <c r="J39" s="207"/>
      <c r="K39" s="207"/>
      <c r="L39" s="207"/>
    </row>
    <row r="40" spans="2:12" ht="15.75" thickBot="1" x14ac:dyDescent="0.3">
      <c r="B40" s="47"/>
      <c r="C40" s="110"/>
      <c r="D40" s="39" t="s">
        <v>151</v>
      </c>
      <c r="E40" s="26"/>
      <c r="F40" s="26"/>
      <c r="G40" s="26"/>
      <c r="H40" s="135">
        <f>SUM(H27:H39)</f>
        <v>0</v>
      </c>
      <c r="I40" s="135">
        <f>SUM(I27:I39)</f>
        <v>0</v>
      </c>
      <c r="J40" s="135">
        <f>SUM(J27:J39)</f>
        <v>0</v>
      </c>
      <c r="K40" s="135">
        <f>SUM(K27:K39)</f>
        <v>0</v>
      </c>
      <c r="L40" s="12"/>
    </row>
    <row r="41" spans="2:12" ht="24" customHeight="1" thickBot="1" x14ac:dyDescent="0.3">
      <c r="B41" s="72" t="s">
        <v>34</v>
      </c>
      <c r="C41" s="107"/>
      <c r="D41" s="888" t="s">
        <v>477</v>
      </c>
      <c r="E41" s="889"/>
      <c r="F41" s="889"/>
      <c r="G41" s="889"/>
      <c r="H41" s="889"/>
      <c r="I41" s="889"/>
      <c r="J41" s="889"/>
      <c r="K41" s="889"/>
      <c r="L41" s="954"/>
    </row>
    <row r="42" spans="2:12" ht="24" customHeight="1" thickBot="1" x14ac:dyDescent="0.3">
      <c r="B42" s="72" t="s">
        <v>36</v>
      </c>
      <c r="C42" s="107"/>
      <c r="D42" s="888" t="s">
        <v>346</v>
      </c>
      <c r="E42" s="889"/>
      <c r="F42" s="889"/>
      <c r="G42" s="889"/>
      <c r="H42" s="889"/>
      <c r="I42" s="889"/>
      <c r="J42" s="889"/>
      <c r="K42" s="889"/>
      <c r="L42" s="954"/>
    </row>
    <row r="43" spans="2:12" ht="15.75" thickBot="1" x14ac:dyDescent="0.3">
      <c r="B43" s="1"/>
      <c r="C43" s="76"/>
      <c r="D43" s="5"/>
      <c r="E43" s="5"/>
      <c r="F43" s="5"/>
      <c r="G43" s="5"/>
      <c r="H43" s="5"/>
      <c r="I43" s="5"/>
      <c r="J43" s="5"/>
      <c r="K43" s="5"/>
    </row>
    <row r="44" spans="2:12" ht="24" customHeight="1" thickBot="1" x14ac:dyDescent="0.3">
      <c r="B44" s="894" t="s">
        <v>38</v>
      </c>
      <c r="C44" s="895"/>
      <c r="D44" s="895"/>
      <c r="E44" s="896"/>
      <c r="F44" s="5"/>
      <c r="G44" s="5"/>
      <c r="H44" s="5"/>
      <c r="I44" s="5"/>
      <c r="J44" s="5"/>
      <c r="K44" s="5"/>
    </row>
    <row r="45" spans="2:12" ht="15.75" thickBot="1" x14ac:dyDescent="0.3">
      <c r="B45" s="885">
        <v>1</v>
      </c>
      <c r="C45" s="94"/>
      <c r="D45" s="48" t="s">
        <v>39</v>
      </c>
      <c r="E45" s="30"/>
      <c r="F45" s="5"/>
      <c r="G45" s="5"/>
      <c r="H45" s="5"/>
      <c r="I45" s="5"/>
      <c r="J45" s="5"/>
      <c r="K45" s="5"/>
    </row>
    <row r="46" spans="2:12" ht="15.75" thickBot="1" x14ac:dyDescent="0.3">
      <c r="B46" s="886"/>
      <c r="C46" s="94"/>
      <c r="D46" s="40" t="s">
        <v>40</v>
      </c>
      <c r="E46" s="30"/>
      <c r="F46" s="5"/>
      <c r="G46" s="5"/>
      <c r="H46" s="5"/>
      <c r="I46" s="5"/>
      <c r="J46" s="5"/>
      <c r="K46" s="5"/>
    </row>
    <row r="47" spans="2:12" ht="15.75" thickBot="1" x14ac:dyDescent="0.3">
      <c r="B47" s="886"/>
      <c r="C47" s="94"/>
      <c r="D47" s="40" t="s">
        <v>41</v>
      </c>
      <c r="E47" s="30"/>
      <c r="F47" s="5"/>
      <c r="G47" s="5"/>
      <c r="H47" s="5"/>
      <c r="I47" s="5"/>
      <c r="J47" s="5"/>
      <c r="K47" s="5"/>
    </row>
    <row r="48" spans="2:12" ht="15.75" thickBot="1" x14ac:dyDescent="0.3">
      <c r="B48" s="886"/>
      <c r="C48" s="94"/>
      <c r="D48" s="40" t="s">
        <v>42</v>
      </c>
      <c r="E48" s="30"/>
      <c r="F48" s="5"/>
      <c r="G48" s="5"/>
      <c r="H48" s="5"/>
      <c r="I48" s="5"/>
      <c r="J48" s="5"/>
      <c r="K48" s="5"/>
    </row>
    <row r="49" spans="2:11" ht="15.75" thickBot="1" x14ac:dyDescent="0.3">
      <c r="B49" s="886"/>
      <c r="C49" s="94"/>
      <c r="D49" s="40" t="s">
        <v>43</v>
      </c>
      <c r="E49" s="30"/>
      <c r="F49" s="5"/>
      <c r="G49" s="5"/>
      <c r="H49" s="5"/>
      <c r="I49" s="5"/>
      <c r="J49" s="5"/>
      <c r="K49" s="5"/>
    </row>
    <row r="50" spans="2:11" ht="15.75" thickBot="1" x14ac:dyDescent="0.3">
      <c r="B50" s="886"/>
      <c r="C50" s="94"/>
      <c r="D50" s="40" t="s">
        <v>44</v>
      </c>
      <c r="E50" s="30"/>
      <c r="F50" s="5"/>
      <c r="G50" s="5"/>
      <c r="H50" s="5"/>
      <c r="I50" s="5"/>
      <c r="J50" s="5"/>
      <c r="K50" s="5"/>
    </row>
    <row r="51" spans="2:11" ht="15.75" thickBot="1" x14ac:dyDescent="0.3">
      <c r="B51" s="887"/>
      <c r="C51" s="2"/>
      <c r="D51" s="40" t="s">
        <v>45</v>
      </c>
      <c r="E51" s="30"/>
      <c r="F51" s="5"/>
      <c r="G51" s="5"/>
      <c r="H51" s="5"/>
      <c r="I51" s="5"/>
      <c r="J51" s="5"/>
      <c r="K51" s="5"/>
    </row>
    <row r="52" spans="2:11" ht="15.75" thickBot="1" x14ac:dyDescent="0.3">
      <c r="B52" s="1"/>
      <c r="C52" s="76"/>
      <c r="D52" s="5"/>
      <c r="E52" s="5"/>
      <c r="F52" s="5"/>
      <c r="G52" s="5"/>
      <c r="H52" s="5"/>
      <c r="I52" s="5"/>
      <c r="J52" s="5"/>
      <c r="K52" s="5"/>
    </row>
    <row r="53" spans="2:11" ht="15.75" thickBot="1" x14ac:dyDescent="0.3">
      <c r="B53" s="894" t="s">
        <v>46</v>
      </c>
      <c r="C53" s="895"/>
      <c r="D53" s="895"/>
      <c r="E53" s="896"/>
      <c r="F53" s="5"/>
      <c r="G53" s="5"/>
      <c r="H53" s="5"/>
      <c r="I53" s="5"/>
      <c r="J53" s="5"/>
      <c r="K53" s="5"/>
    </row>
    <row r="54" spans="2:11" ht="15.75" thickBot="1" x14ac:dyDescent="0.3">
      <c r="B54" s="885">
        <v>1</v>
      </c>
      <c r="C54" s="94"/>
      <c r="D54" s="48" t="s">
        <v>39</v>
      </c>
      <c r="E54" s="219" t="s">
        <v>47</v>
      </c>
      <c r="F54" s="5"/>
      <c r="G54" s="5"/>
      <c r="H54" s="5"/>
      <c r="I54" s="5"/>
      <c r="J54" s="5"/>
      <c r="K54" s="5"/>
    </row>
    <row r="55" spans="2:11" ht="15.75" thickBot="1" x14ac:dyDescent="0.3">
      <c r="B55" s="886"/>
      <c r="C55" s="94"/>
      <c r="D55" s="40" t="s">
        <v>40</v>
      </c>
      <c r="E55" s="219" t="s">
        <v>48</v>
      </c>
      <c r="F55" s="5"/>
      <c r="G55" s="5"/>
      <c r="H55" s="5"/>
      <c r="I55" s="5"/>
      <c r="J55" s="5"/>
      <c r="K55" s="5"/>
    </row>
    <row r="56" spans="2:11" ht="15.75" thickBot="1" x14ac:dyDescent="0.3">
      <c r="B56" s="886"/>
      <c r="C56" s="94"/>
      <c r="D56" s="40" t="s">
        <v>41</v>
      </c>
      <c r="E56" s="239"/>
      <c r="F56" s="5"/>
      <c r="G56" s="5"/>
      <c r="H56" s="5"/>
      <c r="I56" s="5"/>
      <c r="J56" s="5"/>
      <c r="K56" s="5"/>
    </row>
    <row r="57" spans="2:11" ht="15.75" thickBot="1" x14ac:dyDescent="0.3">
      <c r="B57" s="886"/>
      <c r="C57" s="94"/>
      <c r="D57" s="40" t="s">
        <v>42</v>
      </c>
      <c r="E57" s="239"/>
      <c r="F57" s="5"/>
      <c r="G57" s="5"/>
      <c r="H57" s="5"/>
      <c r="I57" s="5"/>
      <c r="J57" s="5"/>
      <c r="K57" s="5"/>
    </row>
    <row r="58" spans="2:11" ht="15.75" thickBot="1" x14ac:dyDescent="0.3">
      <c r="B58" s="886"/>
      <c r="C58" s="94"/>
      <c r="D58" s="40" t="s">
        <v>43</v>
      </c>
      <c r="E58" s="239"/>
      <c r="F58" s="5"/>
      <c r="G58" s="5"/>
      <c r="H58" s="5"/>
      <c r="I58" s="5"/>
      <c r="J58" s="5"/>
      <c r="K58" s="5"/>
    </row>
    <row r="59" spans="2:11" ht="15.75" thickBot="1" x14ac:dyDescent="0.3">
      <c r="B59" s="886"/>
      <c r="C59" s="94"/>
      <c r="D59" s="40" t="s">
        <v>44</v>
      </c>
      <c r="E59" s="239"/>
      <c r="F59" s="5"/>
      <c r="G59" s="5"/>
      <c r="H59" s="5"/>
      <c r="I59" s="5"/>
      <c r="J59" s="5"/>
      <c r="K59" s="5"/>
    </row>
    <row r="60" spans="2:11" ht="15.75" thickBot="1" x14ac:dyDescent="0.3">
      <c r="B60" s="887"/>
      <c r="C60" s="2"/>
      <c r="D60" s="40" t="s">
        <v>45</v>
      </c>
      <c r="E60" s="239"/>
      <c r="F60" s="5"/>
      <c r="G60" s="5"/>
      <c r="H60" s="5"/>
      <c r="I60" s="5"/>
      <c r="J60" s="5"/>
      <c r="K60" s="5"/>
    </row>
    <row r="61" spans="2:11" ht="15.75" thickBot="1" x14ac:dyDescent="0.3">
      <c r="B61" s="1"/>
      <c r="C61" s="76"/>
      <c r="D61" s="5"/>
      <c r="E61" s="5"/>
      <c r="F61" s="5"/>
      <c r="G61" s="5"/>
      <c r="H61" s="5"/>
      <c r="I61" s="5"/>
      <c r="J61" s="5"/>
      <c r="K61" s="5"/>
    </row>
    <row r="62" spans="2:11" ht="15" customHeight="1" thickBot="1" x14ac:dyDescent="0.3">
      <c r="B62" s="122" t="s">
        <v>49</v>
      </c>
      <c r="C62" s="123"/>
      <c r="D62" s="123"/>
      <c r="E62" s="124"/>
      <c r="F62" s="5"/>
      <c r="G62" s="5"/>
      <c r="H62" s="5"/>
      <c r="I62" s="5"/>
      <c r="J62" s="5"/>
      <c r="K62" s="5"/>
    </row>
    <row r="63" spans="2:11" ht="24.75" thickBot="1" x14ac:dyDescent="0.3">
      <c r="B63" s="47" t="s">
        <v>50</v>
      </c>
      <c r="C63" s="40" t="s">
        <v>51</v>
      </c>
      <c r="D63" s="40" t="s">
        <v>52</v>
      </c>
      <c r="E63" s="40" t="s">
        <v>53</v>
      </c>
      <c r="F63" s="5"/>
      <c r="G63" s="5"/>
      <c r="H63" s="5"/>
      <c r="I63" s="5"/>
      <c r="J63" s="5"/>
    </row>
    <row r="64" spans="2:11" ht="72.75" thickBot="1" x14ac:dyDescent="0.3">
      <c r="B64" s="49">
        <v>42401</v>
      </c>
      <c r="C64" s="40">
        <v>0.01</v>
      </c>
      <c r="D64" s="50" t="s">
        <v>478</v>
      </c>
      <c r="E64" s="40"/>
      <c r="F64" s="5"/>
      <c r="G64" s="5"/>
      <c r="H64" s="5"/>
      <c r="I64" s="5"/>
      <c r="J64" s="5"/>
    </row>
    <row r="65" spans="2:11" ht="15.75" thickBot="1" x14ac:dyDescent="0.3">
      <c r="B65" s="1"/>
      <c r="C65" s="76"/>
      <c r="D65" s="5"/>
      <c r="E65" s="5"/>
      <c r="F65" s="5"/>
      <c r="G65" s="5"/>
      <c r="H65" s="5"/>
      <c r="I65" s="5"/>
      <c r="J65" s="5"/>
      <c r="K65" s="5"/>
    </row>
    <row r="66" spans="2:11" x14ac:dyDescent="0.25">
      <c r="B66" s="129" t="s">
        <v>55</v>
      </c>
      <c r="C66" s="96"/>
      <c r="D66" s="5"/>
      <c r="E66" s="5"/>
      <c r="F66" s="5"/>
      <c r="G66" s="5"/>
      <c r="H66" s="5"/>
      <c r="I66" s="5"/>
      <c r="J66" s="5"/>
      <c r="K66" s="5"/>
    </row>
    <row r="67" spans="2:11" ht="14.45" customHeight="1" x14ac:dyDescent="0.25">
      <c r="B67" s="962" t="s">
        <v>479</v>
      </c>
      <c r="C67" s="963"/>
      <c r="D67" s="963"/>
      <c r="E67" s="963"/>
      <c r="F67" s="963"/>
      <c r="G67" s="964"/>
      <c r="H67" s="5"/>
      <c r="I67" s="5"/>
      <c r="J67" s="5"/>
      <c r="K67" s="5"/>
    </row>
    <row r="68" spans="2:11" x14ac:dyDescent="0.25">
      <c r="B68" s="965"/>
      <c r="C68" s="966"/>
      <c r="D68" s="966"/>
      <c r="E68" s="966"/>
      <c r="F68" s="966"/>
      <c r="G68" s="967"/>
      <c r="H68" s="5"/>
      <c r="I68" s="5"/>
      <c r="J68" s="5"/>
      <c r="K68" s="5"/>
    </row>
    <row r="69" spans="2:11" x14ac:dyDescent="0.25">
      <c r="B69" s="161"/>
      <c r="C69" s="162"/>
      <c r="D69" s="162"/>
      <c r="E69" s="162"/>
      <c r="F69" s="162"/>
      <c r="G69" s="163"/>
      <c r="H69" s="5"/>
      <c r="I69" s="5"/>
      <c r="J69" s="5"/>
      <c r="K69" s="5"/>
    </row>
    <row r="70" spans="2:11" ht="15.75" thickBot="1" x14ac:dyDescent="0.3">
      <c r="B70" s="5"/>
      <c r="D70" s="5"/>
      <c r="E70" s="5"/>
      <c r="F70" s="5"/>
      <c r="G70" s="5"/>
      <c r="H70" s="5"/>
      <c r="I70" s="5"/>
      <c r="J70" s="5"/>
      <c r="K70" s="5"/>
    </row>
    <row r="71" spans="2:11" ht="15.75" thickBot="1" x14ac:dyDescent="0.3">
      <c r="B71" s="894" t="s">
        <v>450</v>
      </c>
      <c r="C71" s="895"/>
      <c r="D71" s="896"/>
      <c r="E71" s="5"/>
      <c r="F71" s="5"/>
      <c r="G71" s="5"/>
      <c r="H71" s="5"/>
      <c r="I71" s="5"/>
      <c r="J71" s="5"/>
      <c r="K71" s="5"/>
    </row>
    <row r="72" spans="2:11" ht="108.75" thickBot="1" x14ac:dyDescent="0.3">
      <c r="B72" s="47" t="s">
        <v>57</v>
      </c>
      <c r="C72" s="2"/>
      <c r="D72" s="40" t="s">
        <v>451</v>
      </c>
      <c r="E72" s="5"/>
      <c r="F72" s="5"/>
      <c r="G72" s="5"/>
      <c r="H72" s="5"/>
      <c r="I72" s="5"/>
      <c r="J72" s="5"/>
      <c r="K72" s="5"/>
    </row>
    <row r="73" spans="2:11" x14ac:dyDescent="0.25">
      <c r="B73" s="885" t="s">
        <v>59</v>
      </c>
      <c r="C73" s="94"/>
      <c r="D73" s="53" t="s">
        <v>60</v>
      </c>
      <c r="E73" s="5"/>
      <c r="F73" s="5"/>
      <c r="G73" s="5"/>
      <c r="H73" s="5"/>
      <c r="I73" s="5"/>
      <c r="J73" s="5"/>
      <c r="K73" s="5"/>
    </row>
    <row r="74" spans="2:11" ht="120" x14ac:dyDescent="0.25">
      <c r="B74" s="886"/>
      <c r="C74" s="94"/>
      <c r="D74" s="46" t="s">
        <v>452</v>
      </c>
      <c r="E74" s="5"/>
      <c r="F74" s="5"/>
      <c r="G74" s="5"/>
      <c r="H74" s="5"/>
      <c r="I74" s="5"/>
      <c r="J74" s="5"/>
      <c r="K74" s="5"/>
    </row>
    <row r="75" spans="2:11" x14ac:dyDescent="0.25">
      <c r="B75" s="886"/>
      <c r="C75" s="94"/>
      <c r="D75" s="53" t="s">
        <v>63</v>
      </c>
      <c r="E75" s="5"/>
      <c r="F75" s="5"/>
      <c r="G75" s="5"/>
      <c r="H75" s="5"/>
      <c r="I75" s="5"/>
      <c r="J75" s="5"/>
      <c r="K75" s="5"/>
    </row>
    <row r="76" spans="2:11" x14ac:dyDescent="0.25">
      <c r="B76" s="886"/>
      <c r="C76" s="94"/>
      <c r="D76" s="46" t="s">
        <v>65</v>
      </c>
      <c r="E76" s="5"/>
      <c r="F76" s="5"/>
      <c r="G76" s="5"/>
      <c r="H76" s="5"/>
      <c r="I76" s="5"/>
      <c r="J76" s="5"/>
      <c r="K76" s="5"/>
    </row>
    <row r="77" spans="2:11" x14ac:dyDescent="0.25">
      <c r="B77" s="886"/>
      <c r="C77" s="94"/>
      <c r="D77" s="53" t="s">
        <v>288</v>
      </c>
      <c r="E77" s="5"/>
      <c r="F77" s="5"/>
      <c r="G77" s="5"/>
      <c r="H77" s="5"/>
      <c r="I77" s="5"/>
      <c r="J77" s="5"/>
      <c r="K77" s="5"/>
    </row>
    <row r="78" spans="2:11" ht="36.75" thickBot="1" x14ac:dyDescent="0.3">
      <c r="B78" s="887"/>
      <c r="C78" s="2"/>
      <c r="D78" s="40" t="s">
        <v>453</v>
      </c>
      <c r="E78" s="5"/>
      <c r="F78" s="5"/>
      <c r="G78" s="5"/>
      <c r="H78" s="5"/>
      <c r="I78" s="5"/>
      <c r="J78" s="5"/>
      <c r="K78" s="5"/>
    </row>
    <row r="79" spans="2:11" x14ac:dyDescent="0.25">
      <c r="B79" s="885" t="s">
        <v>72</v>
      </c>
      <c r="C79" s="99"/>
      <c r="D79" s="885"/>
      <c r="E79" s="5"/>
      <c r="F79" s="5"/>
      <c r="G79" s="5"/>
      <c r="H79" s="5"/>
      <c r="I79" s="5"/>
      <c r="J79" s="5"/>
      <c r="K79" s="5"/>
    </row>
    <row r="80" spans="2:11" ht="15.75" thickBot="1" x14ac:dyDescent="0.3">
      <c r="B80" s="887"/>
      <c r="C80" s="100"/>
      <c r="D80" s="887"/>
      <c r="E80" s="5"/>
      <c r="F80" s="5"/>
      <c r="G80" s="5"/>
      <c r="H80" s="5"/>
      <c r="I80" s="5"/>
      <c r="J80" s="5"/>
      <c r="K80" s="5"/>
    </row>
    <row r="81" spans="2:11" ht="108" x14ac:dyDescent="0.25">
      <c r="B81" s="885" t="s">
        <v>73</v>
      </c>
      <c r="C81" s="94"/>
      <c r="D81" s="46" t="s">
        <v>356</v>
      </c>
      <c r="E81" s="5"/>
      <c r="F81" s="5"/>
      <c r="G81" s="5"/>
      <c r="H81" s="5"/>
      <c r="I81" s="5"/>
      <c r="J81" s="5"/>
      <c r="K81" s="5"/>
    </row>
    <row r="82" spans="2:11" ht="144" x14ac:dyDescent="0.25">
      <c r="B82" s="886"/>
      <c r="C82" s="94"/>
      <c r="D82" s="46" t="s">
        <v>357</v>
      </c>
      <c r="E82" s="5"/>
      <c r="F82" s="5"/>
      <c r="G82" s="5"/>
      <c r="H82" s="5"/>
      <c r="I82" s="5"/>
      <c r="J82" s="5"/>
      <c r="K82" s="5"/>
    </row>
    <row r="83" spans="2:11" ht="72" x14ac:dyDescent="0.25">
      <c r="B83" s="886"/>
      <c r="C83" s="94"/>
      <c r="D83" s="46" t="s">
        <v>359</v>
      </c>
      <c r="E83" s="5"/>
      <c r="F83" s="5"/>
      <c r="G83" s="5"/>
      <c r="H83" s="5"/>
      <c r="I83" s="5"/>
      <c r="J83" s="5"/>
      <c r="K83" s="5"/>
    </row>
    <row r="84" spans="2:11" ht="36" x14ac:dyDescent="0.25">
      <c r="B84" s="886"/>
      <c r="C84" s="94"/>
      <c r="D84" s="46" t="s">
        <v>454</v>
      </c>
      <c r="E84" s="5"/>
      <c r="F84" s="5"/>
      <c r="G84" s="5"/>
      <c r="H84" s="5"/>
      <c r="I84" s="5"/>
      <c r="J84" s="5"/>
      <c r="K84" s="5"/>
    </row>
    <row r="85" spans="2:11" ht="192.75" thickBot="1" x14ac:dyDescent="0.3">
      <c r="B85" s="887"/>
      <c r="C85" s="2"/>
      <c r="D85" s="40" t="s">
        <v>455</v>
      </c>
      <c r="E85" s="5"/>
      <c r="F85" s="5"/>
      <c r="G85" s="5"/>
      <c r="H85" s="5"/>
      <c r="I85" s="5"/>
      <c r="J85" s="5"/>
      <c r="K85" s="5"/>
    </row>
    <row r="86" spans="2:11" ht="24" x14ac:dyDescent="0.25">
      <c r="B86" s="885" t="s">
        <v>90</v>
      </c>
      <c r="C86" s="94"/>
      <c r="D86" s="53" t="s">
        <v>456</v>
      </c>
      <c r="E86" s="5"/>
      <c r="F86" s="5"/>
      <c r="G86" s="5"/>
      <c r="H86" s="5"/>
      <c r="I86" s="5"/>
      <c r="J86" s="5"/>
      <c r="K86" s="5"/>
    </row>
    <row r="87" spans="2:11" x14ac:dyDescent="0.25">
      <c r="B87" s="886"/>
      <c r="C87" s="94"/>
      <c r="D87" s="16"/>
      <c r="E87" s="5"/>
      <c r="F87" s="5"/>
      <c r="G87" s="5"/>
      <c r="H87" s="5"/>
      <c r="I87" s="5"/>
      <c r="J87" s="5"/>
      <c r="K87" s="5"/>
    </row>
    <row r="88" spans="2:11" x14ac:dyDescent="0.25">
      <c r="B88" s="886"/>
      <c r="C88" s="94"/>
      <c r="D88" s="46" t="s">
        <v>91</v>
      </c>
      <c r="E88" s="5"/>
      <c r="F88" s="5"/>
      <c r="G88" s="5"/>
      <c r="H88" s="5"/>
      <c r="I88" s="5"/>
      <c r="J88" s="5"/>
      <c r="K88" s="5"/>
    </row>
    <row r="89" spans="2:11" ht="37.5" x14ac:dyDescent="0.25">
      <c r="B89" s="886"/>
      <c r="C89" s="94"/>
      <c r="D89" s="46" t="s">
        <v>457</v>
      </c>
      <c r="E89" s="5"/>
      <c r="F89" s="5"/>
      <c r="G89" s="5"/>
      <c r="H89" s="5"/>
      <c r="I89" s="5"/>
      <c r="J89" s="5"/>
      <c r="K89" s="5"/>
    </row>
    <row r="90" spans="2:11" ht="37.5" x14ac:dyDescent="0.25">
      <c r="B90" s="886"/>
      <c r="C90" s="94"/>
      <c r="D90" s="46" t="s">
        <v>458</v>
      </c>
      <c r="E90" s="5"/>
      <c r="F90" s="5"/>
      <c r="G90" s="5"/>
      <c r="H90" s="5"/>
      <c r="I90" s="5"/>
      <c r="J90" s="5"/>
      <c r="K90" s="5"/>
    </row>
    <row r="91" spans="2:11" ht="49.5" x14ac:dyDescent="0.25">
      <c r="B91" s="886"/>
      <c r="C91" s="94"/>
      <c r="D91" s="46" t="s">
        <v>459</v>
      </c>
      <c r="E91" s="5"/>
      <c r="F91" s="5"/>
      <c r="G91" s="5"/>
      <c r="H91" s="5"/>
      <c r="I91" s="5"/>
      <c r="J91" s="5"/>
      <c r="K91" s="5"/>
    </row>
    <row r="92" spans="2:11" x14ac:dyDescent="0.25">
      <c r="B92" s="886"/>
      <c r="C92" s="94"/>
      <c r="D92" s="53" t="s">
        <v>246</v>
      </c>
      <c r="E92" s="5"/>
      <c r="F92" s="5"/>
      <c r="G92" s="5"/>
      <c r="H92" s="5"/>
      <c r="I92" s="5"/>
      <c r="J92" s="5"/>
      <c r="K92" s="5"/>
    </row>
    <row r="93" spans="2:11" ht="24" x14ac:dyDescent="0.25">
      <c r="B93" s="886"/>
      <c r="C93" s="94"/>
      <c r="D93" s="53" t="s">
        <v>460</v>
      </c>
      <c r="E93" s="5"/>
      <c r="F93" s="5"/>
      <c r="G93" s="5"/>
      <c r="H93" s="5"/>
      <c r="I93" s="5"/>
      <c r="J93" s="5"/>
      <c r="K93" s="5"/>
    </row>
    <row r="94" spans="2:11" x14ac:dyDescent="0.25">
      <c r="B94" s="886"/>
      <c r="C94" s="94"/>
      <c r="D94" s="16"/>
      <c r="E94" s="5"/>
      <c r="F94" s="5"/>
      <c r="G94" s="5"/>
      <c r="H94" s="5"/>
      <c r="I94" s="5"/>
      <c r="J94" s="5"/>
      <c r="K94" s="5"/>
    </row>
    <row r="95" spans="2:11" x14ac:dyDescent="0.25">
      <c r="B95" s="886"/>
      <c r="C95" s="94"/>
      <c r="D95" s="46" t="s">
        <v>91</v>
      </c>
      <c r="E95" s="5"/>
      <c r="F95" s="5"/>
      <c r="G95" s="5"/>
      <c r="H95" s="5"/>
      <c r="I95" s="5"/>
      <c r="J95" s="5"/>
      <c r="K95" s="5"/>
    </row>
    <row r="96" spans="2:11" ht="61.5" x14ac:dyDescent="0.25">
      <c r="B96" s="886"/>
      <c r="C96" s="94"/>
      <c r="D96" s="46" t="s">
        <v>461</v>
      </c>
      <c r="E96" s="5"/>
      <c r="F96" s="5"/>
      <c r="G96" s="5"/>
      <c r="H96" s="5"/>
      <c r="I96" s="5"/>
      <c r="J96" s="5"/>
      <c r="K96" s="5"/>
    </row>
    <row r="97" spans="2:11" ht="38.25" thickBot="1" x14ac:dyDescent="0.3">
      <c r="B97" s="887"/>
      <c r="C97" s="2"/>
      <c r="D97" s="40" t="s">
        <v>462</v>
      </c>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row r="181" spans="2:11" x14ac:dyDescent="0.25">
      <c r="B181" s="5"/>
      <c r="D181" s="5"/>
      <c r="E181" s="5"/>
      <c r="F181" s="5"/>
      <c r="G181" s="5"/>
      <c r="H181" s="5"/>
      <c r="I181" s="5"/>
      <c r="J181" s="5"/>
      <c r="K181" s="5"/>
    </row>
    <row r="182" spans="2:11" x14ac:dyDescent="0.25">
      <c r="B182" s="5"/>
      <c r="D182" s="5"/>
      <c r="E182" s="5"/>
      <c r="F182" s="5"/>
      <c r="G182" s="5"/>
      <c r="H182" s="5"/>
      <c r="I182" s="5"/>
      <c r="J182" s="5"/>
      <c r="K182" s="5"/>
    </row>
    <row r="183" spans="2:11" x14ac:dyDescent="0.25">
      <c r="B183" s="5"/>
      <c r="D183" s="5"/>
      <c r="E183" s="5"/>
      <c r="F183" s="5"/>
      <c r="G183" s="5"/>
      <c r="H183" s="5"/>
      <c r="I183" s="5"/>
      <c r="J183" s="5"/>
      <c r="K183" s="5"/>
    </row>
    <row r="184" spans="2:11" x14ac:dyDescent="0.25">
      <c r="B184" s="5"/>
      <c r="D184" s="5"/>
      <c r="E184" s="5"/>
      <c r="F184" s="5"/>
      <c r="G184" s="5"/>
      <c r="H184" s="5"/>
      <c r="I184" s="5"/>
      <c r="J184" s="5"/>
      <c r="K184" s="5"/>
    </row>
    <row r="185" spans="2:11" x14ac:dyDescent="0.25">
      <c r="B185" s="5"/>
      <c r="D185" s="5"/>
      <c r="E185" s="5"/>
      <c r="F185" s="5"/>
      <c r="G185" s="5"/>
      <c r="H185" s="5"/>
      <c r="I185" s="5"/>
      <c r="J185" s="5"/>
      <c r="K185" s="5"/>
    </row>
    <row r="186" spans="2:11" x14ac:dyDescent="0.25">
      <c r="B186" s="5"/>
      <c r="D186" s="5"/>
      <c r="E186" s="5"/>
      <c r="F186" s="5"/>
      <c r="G186" s="5"/>
      <c r="H186" s="5"/>
      <c r="I186" s="5"/>
      <c r="J186" s="5"/>
      <c r="K186" s="5"/>
    </row>
    <row r="187" spans="2:11" x14ac:dyDescent="0.25">
      <c r="B187" s="5"/>
      <c r="D187" s="5"/>
      <c r="E187" s="5"/>
      <c r="F187" s="5"/>
      <c r="G187" s="5"/>
      <c r="H187" s="5"/>
      <c r="I187" s="5"/>
      <c r="J187" s="5"/>
      <c r="K187" s="5"/>
    </row>
    <row r="188" spans="2:11" x14ac:dyDescent="0.25">
      <c r="B188" s="5"/>
      <c r="D188" s="5"/>
      <c r="E188" s="5"/>
      <c r="F188" s="5"/>
      <c r="G188" s="5"/>
      <c r="H188" s="5"/>
      <c r="I188" s="5"/>
      <c r="J188" s="5"/>
      <c r="K188" s="5"/>
    </row>
    <row r="189" spans="2:11" x14ac:dyDescent="0.25">
      <c r="B189" s="5"/>
      <c r="D189" s="5"/>
      <c r="E189" s="5"/>
      <c r="F189" s="5"/>
      <c r="G189" s="5"/>
      <c r="H189" s="5"/>
      <c r="I189" s="5"/>
      <c r="J189" s="5"/>
      <c r="K189" s="5"/>
    </row>
  </sheetData>
  <mergeCells count="37">
    <mergeCell ref="B10:D10"/>
    <mergeCell ref="F10:S10"/>
    <mergeCell ref="F11:S11"/>
    <mergeCell ref="E12:R12"/>
    <mergeCell ref="E13:R13"/>
    <mergeCell ref="B15:B24"/>
    <mergeCell ref="L25:L26"/>
    <mergeCell ref="B67:G68"/>
    <mergeCell ref="B86:B97"/>
    <mergeCell ref="B71:D71"/>
    <mergeCell ref="B73:B78"/>
    <mergeCell ref="B79:B80"/>
    <mergeCell ref="D79:D80"/>
    <mergeCell ref="B81:B85"/>
    <mergeCell ref="C25:C26"/>
    <mergeCell ref="D25:D26"/>
    <mergeCell ref="E25:E26"/>
    <mergeCell ref="F25:F26"/>
    <mergeCell ref="G25:G26"/>
    <mergeCell ref="K25:K26"/>
    <mergeCell ref="D15:L15"/>
    <mergeCell ref="D21:L21"/>
    <mergeCell ref="D22:L22"/>
    <mergeCell ref="D23:L23"/>
    <mergeCell ref="D24:L24"/>
    <mergeCell ref="J25:J26"/>
    <mergeCell ref="B54:B60"/>
    <mergeCell ref="D41:L41"/>
    <mergeCell ref="D42:L42"/>
    <mergeCell ref="B44:E44"/>
    <mergeCell ref="B45:B51"/>
    <mergeCell ref="B53:E53"/>
    <mergeCell ref="A1:P1"/>
    <mergeCell ref="A2:P2"/>
    <mergeCell ref="A3:P3"/>
    <mergeCell ref="A4:D4"/>
    <mergeCell ref="A5:P5"/>
  </mergeCells>
  <conditionalFormatting sqref="E12:R12">
    <cfRule type="expression" dxfId="77" priority="1">
      <formula>E11="SI SE REPORTA"</formula>
    </cfRule>
  </conditionalFormatting>
  <conditionalFormatting sqref="F10">
    <cfRule type="notContainsBlanks" dxfId="76" priority="4">
      <formula>LEN(TRIM(F10))&gt;0</formula>
    </cfRule>
  </conditionalFormatting>
  <conditionalFormatting sqref="F11:S11">
    <cfRule type="expression" dxfId="75" priority="2">
      <formula>E11="NO SE REPORTA"</formula>
    </cfRule>
    <cfRule type="expression" dxfId="74"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7:F19">
      <formula1>0</formula1>
    </dataValidation>
    <dataValidation type="whole" operator="greaterThanOrEqual" allowBlank="1" showInputMessage="1" showErrorMessage="1" errorTitle="ERROR" error="Valor en PESOS (sin centavos)" sqref="H27:K39">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U179"/>
  <sheetViews>
    <sheetView showGridLines="0" zoomScale="98" zoomScaleNormal="98" workbookViewId="0">
      <selection activeCell="I32" sqref="I32"/>
    </sheetView>
  </sheetViews>
  <sheetFormatPr baseColWidth="10" defaultRowHeight="15" x14ac:dyDescent="0.25"/>
  <cols>
    <col min="1" max="1" width="1.85546875" customWidth="1"/>
    <col min="2" max="2" width="10.85546875" customWidth="1"/>
    <col min="3" max="3" width="5" style="87" bestFit="1" customWidth="1"/>
    <col min="4" max="4" width="34.85546875" customWidth="1"/>
    <col min="5" max="5" width="12.140625" customWidth="1"/>
    <col min="7" max="7" width="12.42578125" customWidth="1"/>
    <col min="10" max="10" width="12.42578125" customWidth="1"/>
    <col min="12" max="12" width="13.425781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480</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0" t="s">
        <v>1192</v>
      </c>
      <c r="C8" s="211">
        <v>2023</v>
      </c>
      <c r="D8" s="216">
        <f>IF(E10="NO APLICA","NO APLICA",IF(E11="NO SE REPORTA","SIN INFORMACION",+Q22))</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2003</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75" thickBot="1" x14ac:dyDescent="0.3">
      <c r="B15" s="958" t="s">
        <v>2</v>
      </c>
      <c r="C15" s="102"/>
      <c r="D15" s="888" t="s">
        <v>336</v>
      </c>
      <c r="E15" s="889"/>
      <c r="F15" s="889"/>
      <c r="G15" s="889"/>
      <c r="H15" s="889"/>
      <c r="I15" s="889"/>
      <c r="J15" s="889"/>
      <c r="K15" s="889"/>
      <c r="L15" s="980"/>
      <c r="M15" s="980"/>
      <c r="N15" s="980"/>
      <c r="O15" s="980"/>
      <c r="P15" s="954"/>
      <c r="Q15" s="971" t="s">
        <v>151</v>
      </c>
    </row>
    <row r="16" spans="1:21" ht="15.75" thickBot="1" x14ac:dyDescent="0.3">
      <c r="B16" s="986"/>
      <c r="C16" s="108"/>
      <c r="D16" s="878" t="s">
        <v>150</v>
      </c>
      <c r="E16" s="976" t="s">
        <v>504</v>
      </c>
      <c r="F16" s="984"/>
      <c r="G16" s="984"/>
      <c r="H16" s="984"/>
      <c r="I16" s="984"/>
      <c r="J16" s="985"/>
      <c r="K16" s="976" t="s">
        <v>505</v>
      </c>
      <c r="L16" s="977"/>
      <c r="M16" s="977"/>
      <c r="N16" s="977"/>
      <c r="O16" s="977"/>
      <c r="P16" s="978"/>
      <c r="Q16" s="972"/>
    </row>
    <row r="17" spans="2:17" ht="15.75" thickBot="1" x14ac:dyDescent="0.3">
      <c r="B17" s="986"/>
      <c r="C17" s="108"/>
      <c r="D17" s="869"/>
      <c r="E17" s="976" t="s">
        <v>506</v>
      </c>
      <c r="F17" s="984"/>
      <c r="G17" s="985"/>
      <c r="H17" s="976" t="s">
        <v>507</v>
      </c>
      <c r="I17" s="984"/>
      <c r="J17" s="985"/>
      <c r="K17" s="976" t="s">
        <v>506</v>
      </c>
      <c r="L17" s="977"/>
      <c r="M17" s="978"/>
      <c r="N17" s="979" t="s">
        <v>507</v>
      </c>
      <c r="O17" s="977"/>
      <c r="P17" s="978"/>
      <c r="Q17" s="972"/>
    </row>
    <row r="18" spans="2:17" ht="15.75" thickBot="1" x14ac:dyDescent="0.3">
      <c r="B18" s="986"/>
      <c r="C18" s="108"/>
      <c r="D18" s="983"/>
      <c r="E18" s="40" t="s">
        <v>508</v>
      </c>
      <c r="F18" s="40" t="s">
        <v>509</v>
      </c>
      <c r="G18" s="40" t="s">
        <v>510</v>
      </c>
      <c r="H18" s="40" t="s">
        <v>508</v>
      </c>
      <c r="I18" s="40" t="s">
        <v>509</v>
      </c>
      <c r="J18" s="40" t="s">
        <v>510</v>
      </c>
      <c r="K18" s="40" t="s">
        <v>508</v>
      </c>
      <c r="L18" s="15" t="s">
        <v>509</v>
      </c>
      <c r="M18" s="15" t="s">
        <v>510</v>
      </c>
      <c r="N18" s="15" t="s">
        <v>508</v>
      </c>
      <c r="O18" s="15" t="s">
        <v>509</v>
      </c>
      <c r="P18" s="15" t="s">
        <v>510</v>
      </c>
      <c r="Q18" s="973"/>
    </row>
    <row r="19" spans="2:17" ht="24.75" thickBot="1" x14ac:dyDescent="0.3">
      <c r="B19" s="986"/>
      <c r="C19" s="108"/>
      <c r="D19" s="40" t="s">
        <v>511</v>
      </c>
      <c r="E19" s="6">
        <v>0</v>
      </c>
      <c r="F19" s="6">
        <v>12</v>
      </c>
      <c r="G19" s="6">
        <v>5</v>
      </c>
      <c r="H19" s="6">
        <v>9</v>
      </c>
      <c r="I19" s="6">
        <v>19</v>
      </c>
      <c r="J19" s="6">
        <v>16</v>
      </c>
      <c r="K19" s="6">
        <v>0</v>
      </c>
      <c r="L19" s="6">
        <v>0</v>
      </c>
      <c r="M19" s="6">
        <v>0</v>
      </c>
      <c r="N19" s="6">
        <v>3</v>
      </c>
      <c r="O19" s="6">
        <v>3</v>
      </c>
      <c r="P19" s="6">
        <v>2</v>
      </c>
      <c r="Q19" s="302">
        <f>SUM(E19:P19)</f>
        <v>69</v>
      </c>
    </row>
    <row r="20" spans="2:17" ht="36.75" thickBot="1" x14ac:dyDescent="0.3">
      <c r="B20" s="986"/>
      <c r="C20" s="108"/>
      <c r="D20" s="40" t="s">
        <v>512</v>
      </c>
      <c r="E20" s="6">
        <v>0</v>
      </c>
      <c r="F20" s="6">
        <v>0</v>
      </c>
      <c r="G20" s="6">
        <v>0</v>
      </c>
      <c r="H20" s="6">
        <v>2</v>
      </c>
      <c r="I20" s="6">
        <v>1</v>
      </c>
      <c r="J20" s="6">
        <v>2</v>
      </c>
      <c r="K20" s="6">
        <v>0</v>
      </c>
      <c r="L20" s="6">
        <v>0</v>
      </c>
      <c r="M20" s="6">
        <v>0</v>
      </c>
      <c r="N20" s="6">
        <v>3</v>
      </c>
      <c r="O20" s="6">
        <v>1</v>
      </c>
      <c r="P20" s="6">
        <v>0</v>
      </c>
      <c r="Q20" s="302">
        <f>SUM(E20:P20)</f>
        <v>9</v>
      </c>
    </row>
    <row r="21" spans="2:17" ht="36.75" thickBot="1" x14ac:dyDescent="0.3">
      <c r="B21" s="986"/>
      <c r="C21" s="108"/>
      <c r="D21" s="40" t="s">
        <v>513</v>
      </c>
      <c r="E21" s="6">
        <v>0</v>
      </c>
      <c r="F21" s="6">
        <v>0</v>
      </c>
      <c r="G21" s="6">
        <v>0</v>
      </c>
      <c r="H21" s="6">
        <v>2</v>
      </c>
      <c r="I21" s="6">
        <v>1</v>
      </c>
      <c r="J21" s="6">
        <v>2</v>
      </c>
      <c r="K21" s="6">
        <v>0</v>
      </c>
      <c r="L21" s="6">
        <v>0</v>
      </c>
      <c r="M21" s="6">
        <v>0</v>
      </c>
      <c r="N21" s="6">
        <v>3</v>
      </c>
      <c r="O21" s="6">
        <v>1</v>
      </c>
      <c r="P21" s="6">
        <v>0</v>
      </c>
      <c r="Q21" s="302">
        <f>SUM(E21:P21)</f>
        <v>9</v>
      </c>
    </row>
    <row r="22" spans="2:17" ht="36.75" thickBot="1" x14ac:dyDescent="0.3">
      <c r="B22" s="986"/>
      <c r="C22" s="108"/>
      <c r="D22" s="40" t="s">
        <v>480</v>
      </c>
      <c r="E22" s="137" t="str">
        <f>IFERROR(E21/E20,"N.A.")</f>
        <v>N.A.</v>
      </c>
      <c r="F22" s="137" t="str">
        <f t="shared" ref="F22:P22" si="0">IFERROR(F21/F20,"N.A.")</f>
        <v>N.A.</v>
      </c>
      <c r="G22" s="137" t="str">
        <f t="shared" si="0"/>
        <v>N.A.</v>
      </c>
      <c r="H22" s="137">
        <f t="shared" si="0"/>
        <v>1</v>
      </c>
      <c r="I22" s="137">
        <f t="shared" si="0"/>
        <v>1</v>
      </c>
      <c r="J22" s="137">
        <f t="shared" si="0"/>
        <v>1</v>
      </c>
      <c r="K22" s="137" t="str">
        <f t="shared" si="0"/>
        <v>N.A.</v>
      </c>
      <c r="L22" s="137" t="str">
        <f t="shared" si="0"/>
        <v>N.A.</v>
      </c>
      <c r="M22" s="137" t="str">
        <f t="shared" si="0"/>
        <v>N.A.</v>
      </c>
      <c r="N22" s="137">
        <f t="shared" si="0"/>
        <v>1</v>
      </c>
      <c r="O22" s="137">
        <f t="shared" si="0"/>
        <v>1</v>
      </c>
      <c r="P22" s="137" t="str">
        <f t="shared" si="0"/>
        <v>N.A.</v>
      </c>
      <c r="Q22" s="137">
        <f>IFERROR(Q21/Q20,"N.A.")</f>
        <v>1</v>
      </c>
    </row>
    <row r="23" spans="2:17" x14ac:dyDescent="0.25">
      <c r="B23" s="986"/>
      <c r="C23" s="103"/>
      <c r="D23" s="876" t="s">
        <v>514</v>
      </c>
      <c r="E23" s="877"/>
      <c r="F23" s="877"/>
      <c r="G23" s="877"/>
      <c r="H23" s="877"/>
      <c r="I23" s="877"/>
      <c r="J23" s="877"/>
      <c r="K23" s="877"/>
      <c r="L23" s="987"/>
      <c r="M23" s="987"/>
      <c r="N23" s="987"/>
      <c r="O23" s="987"/>
      <c r="P23" s="970"/>
    </row>
    <row r="24" spans="2:17" x14ac:dyDescent="0.25">
      <c r="B24" s="986"/>
      <c r="C24" s="103"/>
      <c r="D24" s="867" t="s">
        <v>515</v>
      </c>
      <c r="E24" s="868"/>
      <c r="F24" s="868"/>
      <c r="G24" s="868"/>
      <c r="H24" s="868"/>
      <c r="I24" s="868"/>
      <c r="J24" s="868"/>
      <c r="K24" s="868"/>
      <c r="L24" s="982"/>
      <c r="M24" s="982"/>
      <c r="N24" s="982"/>
      <c r="O24" s="982"/>
      <c r="P24" s="955"/>
    </row>
    <row r="25" spans="2:17" x14ac:dyDescent="0.25">
      <c r="B25" s="986"/>
      <c r="C25" s="103"/>
      <c r="D25" s="867" t="s">
        <v>516</v>
      </c>
      <c r="E25" s="868"/>
      <c r="F25" s="868"/>
      <c r="G25" s="868"/>
      <c r="H25" s="868"/>
      <c r="I25" s="868"/>
      <c r="J25" s="868"/>
      <c r="K25" s="868"/>
      <c r="L25" s="982"/>
      <c r="M25" s="982"/>
      <c r="N25" s="982"/>
      <c r="O25" s="982"/>
      <c r="P25" s="955"/>
    </row>
    <row r="26" spans="2:17" x14ac:dyDescent="0.25">
      <c r="B26" s="986"/>
      <c r="C26" s="103"/>
      <c r="D26" s="879" t="s">
        <v>246</v>
      </c>
      <c r="E26" s="880"/>
      <c r="F26" s="880"/>
      <c r="G26" s="880"/>
      <c r="H26" s="880"/>
      <c r="I26" s="880"/>
      <c r="J26" s="880"/>
      <c r="K26" s="880"/>
      <c r="L26" s="981"/>
      <c r="M26" s="981"/>
      <c r="N26" s="981"/>
      <c r="O26" s="981"/>
      <c r="P26" s="956"/>
    </row>
    <row r="27" spans="2:17" x14ac:dyDescent="0.25">
      <c r="B27" s="986"/>
      <c r="C27" s="103"/>
      <c r="D27" s="879" t="s">
        <v>517</v>
      </c>
      <c r="E27" s="880"/>
      <c r="F27" s="880"/>
      <c r="G27" s="880"/>
      <c r="H27" s="880"/>
      <c r="I27" s="880"/>
      <c r="J27" s="880"/>
      <c r="K27" s="880"/>
      <c r="L27" s="981"/>
      <c r="M27" s="981"/>
      <c r="N27" s="981"/>
      <c r="O27" s="981"/>
      <c r="P27" s="956"/>
    </row>
    <row r="28" spans="2:17" ht="15.75" thickBot="1" x14ac:dyDescent="0.3">
      <c r="B28" s="986"/>
      <c r="C28" s="103"/>
      <c r="D28" s="867" t="s">
        <v>340</v>
      </c>
      <c r="E28" s="868"/>
      <c r="F28" s="868"/>
      <c r="G28" s="868"/>
      <c r="H28" s="868"/>
      <c r="I28" s="868"/>
      <c r="J28" s="868"/>
      <c r="K28" s="868"/>
      <c r="L28" s="982"/>
      <c r="M28" s="982"/>
      <c r="N28" s="982"/>
      <c r="O28" s="982"/>
      <c r="P28" s="955"/>
    </row>
    <row r="29" spans="2:17" ht="21" customHeight="1" x14ac:dyDescent="0.25">
      <c r="B29" s="986"/>
      <c r="C29" s="933" t="s">
        <v>19</v>
      </c>
      <c r="D29" s="971" t="s">
        <v>270</v>
      </c>
      <c r="E29" s="971" t="s">
        <v>518</v>
      </c>
      <c r="F29" s="971" t="s">
        <v>519</v>
      </c>
      <c r="G29" s="971" t="s">
        <v>520</v>
      </c>
      <c r="H29" s="199" t="s">
        <v>473</v>
      </c>
      <c r="I29" s="199" t="s">
        <v>475</v>
      </c>
      <c r="J29" s="971" t="s">
        <v>274</v>
      </c>
      <c r="K29" s="971" t="s">
        <v>275</v>
      </c>
      <c r="L29" s="971" t="s">
        <v>55</v>
      </c>
      <c r="P29" s="13"/>
    </row>
    <row r="30" spans="2:17" ht="15.75" thickBot="1" x14ac:dyDescent="0.3">
      <c r="B30" s="986"/>
      <c r="C30" s="934"/>
      <c r="D30" s="973"/>
      <c r="E30" s="973"/>
      <c r="F30" s="973"/>
      <c r="G30" s="973"/>
      <c r="H30" s="200" t="s">
        <v>474</v>
      </c>
      <c r="I30" s="200" t="s">
        <v>476</v>
      </c>
      <c r="J30" s="973"/>
      <c r="K30" s="973"/>
      <c r="L30" s="973"/>
      <c r="P30" s="13"/>
    </row>
    <row r="31" spans="2:17" ht="409.6" thickBot="1" x14ac:dyDescent="0.3">
      <c r="B31" s="986"/>
      <c r="C31" s="271">
        <v>1</v>
      </c>
      <c r="D31" s="29" t="s">
        <v>2459</v>
      </c>
      <c r="E31" s="29" t="s">
        <v>2460</v>
      </c>
      <c r="F31" s="29" t="s">
        <v>2461</v>
      </c>
      <c r="G31" s="29" t="s">
        <v>2462</v>
      </c>
      <c r="H31" s="186">
        <v>355903668</v>
      </c>
      <c r="I31" s="186">
        <v>355903668</v>
      </c>
      <c r="J31" s="186">
        <v>355903668</v>
      </c>
      <c r="K31" s="186">
        <v>320000000</v>
      </c>
      <c r="L31" s="186" t="s">
        <v>2466</v>
      </c>
      <c r="P31" s="13"/>
    </row>
    <row r="32" spans="2:17" ht="409.6" thickBot="1" x14ac:dyDescent="0.3">
      <c r="B32" s="986"/>
      <c r="C32" s="271">
        <v>2</v>
      </c>
      <c r="D32" s="29" t="s">
        <v>2463</v>
      </c>
      <c r="E32" s="29" t="s">
        <v>1988</v>
      </c>
      <c r="F32" s="29" t="s">
        <v>2461</v>
      </c>
      <c r="G32" s="29" t="s">
        <v>2464</v>
      </c>
      <c r="H32" s="186">
        <v>343610000</v>
      </c>
      <c r="I32" s="186">
        <v>343610000</v>
      </c>
      <c r="J32" s="186">
        <v>343610000</v>
      </c>
      <c r="K32" s="186">
        <v>320000000</v>
      </c>
      <c r="L32" s="186" t="s">
        <v>2465</v>
      </c>
      <c r="P32" s="13"/>
    </row>
    <row r="33" spans="2:16" ht="15.75" thickBot="1" x14ac:dyDescent="0.3">
      <c r="B33" s="986"/>
      <c r="C33" s="271"/>
      <c r="D33" s="29"/>
      <c r="E33" s="29"/>
      <c r="F33" s="29"/>
      <c r="G33" s="29"/>
      <c r="H33" s="186"/>
      <c r="I33" s="186"/>
      <c r="J33" s="186"/>
      <c r="K33" s="186"/>
      <c r="L33" s="186"/>
      <c r="P33" s="13"/>
    </row>
    <row r="34" spans="2:16" ht="15.75" thickBot="1" x14ac:dyDescent="0.3">
      <c r="B34" s="986"/>
      <c r="C34" s="271"/>
      <c r="D34" s="29"/>
      <c r="E34" s="29"/>
      <c r="F34" s="29"/>
      <c r="G34" s="29"/>
      <c r="H34" s="186"/>
      <c r="I34" s="186"/>
      <c r="J34" s="186"/>
      <c r="K34" s="186"/>
      <c r="L34" s="186"/>
      <c r="P34" s="13"/>
    </row>
    <row r="35" spans="2:16" ht="15.75" thickBot="1" x14ac:dyDescent="0.3">
      <c r="B35" s="986"/>
      <c r="C35" s="271"/>
      <c r="D35" s="29"/>
      <c r="E35" s="29"/>
      <c r="F35" s="29"/>
      <c r="G35" s="29"/>
      <c r="H35" s="186"/>
      <c r="I35" s="186"/>
      <c r="J35" s="186"/>
      <c r="K35" s="186"/>
      <c r="L35" s="186"/>
      <c r="P35" s="13"/>
    </row>
    <row r="36" spans="2:16" ht="15.75" thickBot="1" x14ac:dyDescent="0.3">
      <c r="B36" s="986"/>
      <c r="C36" s="271"/>
      <c r="D36" s="29"/>
      <c r="E36" s="29"/>
      <c r="F36" s="29"/>
      <c r="G36" s="29"/>
      <c r="H36" s="186"/>
      <c r="I36" s="186"/>
      <c r="J36" s="186"/>
      <c r="K36" s="186"/>
      <c r="L36" s="186"/>
      <c r="P36" s="13"/>
    </row>
    <row r="37" spans="2:16" ht="15.75" thickBot="1" x14ac:dyDescent="0.3">
      <c r="B37" s="986"/>
      <c r="C37" s="271"/>
      <c r="D37" s="29"/>
      <c r="E37" s="29"/>
      <c r="F37" s="29"/>
      <c r="G37" s="29"/>
      <c r="H37" s="186"/>
      <c r="I37" s="186"/>
      <c r="J37" s="186"/>
      <c r="K37" s="186"/>
      <c r="L37" s="186"/>
      <c r="P37" s="13"/>
    </row>
    <row r="38" spans="2:16" ht="15.75" thickBot="1" x14ac:dyDescent="0.3">
      <c r="B38" s="986"/>
      <c r="C38" s="271"/>
      <c r="D38" s="29"/>
      <c r="E38" s="29"/>
      <c r="F38" s="29"/>
      <c r="G38" s="29"/>
      <c r="H38" s="186"/>
      <c r="I38" s="186"/>
      <c r="J38" s="186"/>
      <c r="K38" s="186"/>
      <c r="L38" s="186"/>
      <c r="P38" s="13"/>
    </row>
    <row r="39" spans="2:16" ht="15.75" thickBot="1" x14ac:dyDescent="0.3">
      <c r="B39" s="986"/>
      <c r="C39" s="271"/>
      <c r="D39" s="29"/>
      <c r="E39" s="29"/>
      <c r="F39" s="29"/>
      <c r="G39" s="29"/>
      <c r="H39" s="186"/>
      <c r="I39" s="186"/>
      <c r="J39" s="186"/>
      <c r="K39" s="186"/>
      <c r="L39" s="186"/>
      <c r="P39" s="13"/>
    </row>
    <row r="40" spans="2:16" ht="15.75" thickBot="1" x14ac:dyDescent="0.3">
      <c r="B40" s="959"/>
      <c r="C40" s="110"/>
      <c r="D40" s="39" t="s">
        <v>151</v>
      </c>
      <c r="E40" s="26"/>
      <c r="F40" s="26"/>
      <c r="G40" s="26"/>
      <c r="H40" s="135">
        <f>SUM(H31:H39)</f>
        <v>699513668</v>
      </c>
      <c r="I40" s="135">
        <f>SUM(I31:I39)</f>
        <v>699513668</v>
      </c>
      <c r="J40" s="135">
        <f>SUM(J31:J39)</f>
        <v>699513668</v>
      </c>
      <c r="K40" s="135">
        <f>SUM(K31:K39)</f>
        <v>640000000</v>
      </c>
      <c r="L40" s="186"/>
      <c r="M40" s="14"/>
      <c r="N40" s="14"/>
      <c r="P40" s="10"/>
    </row>
    <row r="41" spans="2:16" ht="24" customHeight="1" thickBot="1" x14ac:dyDescent="0.3">
      <c r="B41" s="72" t="s">
        <v>34</v>
      </c>
      <c r="C41" s="107"/>
      <c r="D41" s="888" t="s">
        <v>521</v>
      </c>
      <c r="E41" s="889"/>
      <c r="F41" s="889"/>
      <c r="G41" s="889"/>
      <c r="H41" s="889"/>
      <c r="I41" s="889"/>
      <c r="J41" s="889"/>
      <c r="K41" s="889"/>
      <c r="L41" s="980"/>
      <c r="M41" s="980"/>
      <c r="N41" s="980"/>
      <c r="O41" s="980"/>
      <c r="P41" s="954"/>
    </row>
    <row r="42" spans="2:16" ht="23.25" thickBot="1" x14ac:dyDescent="0.3">
      <c r="B42" s="72" t="s">
        <v>36</v>
      </c>
      <c r="C42" s="107"/>
      <c r="D42" s="888" t="s">
        <v>346</v>
      </c>
      <c r="E42" s="889"/>
      <c r="F42" s="889"/>
      <c r="G42" s="889"/>
      <c r="H42" s="889"/>
      <c r="I42" s="889"/>
      <c r="J42" s="889"/>
      <c r="K42" s="889"/>
      <c r="L42" s="980"/>
      <c r="M42" s="980"/>
      <c r="N42" s="980"/>
      <c r="O42" s="980"/>
      <c r="P42" s="954"/>
    </row>
    <row r="43" spans="2:16" ht="15.75" thickBot="1" x14ac:dyDescent="0.3">
      <c r="B43" s="1"/>
      <c r="C43" s="76"/>
      <c r="D43" s="5"/>
      <c r="E43" s="5"/>
      <c r="F43" s="5"/>
      <c r="G43" s="5"/>
      <c r="H43" s="5"/>
      <c r="I43" s="5"/>
      <c r="J43" s="5"/>
      <c r="K43" s="5"/>
    </row>
    <row r="44" spans="2:16" ht="24" customHeight="1" thickBot="1" x14ac:dyDescent="0.3">
      <c r="B44" s="894" t="s">
        <v>38</v>
      </c>
      <c r="C44" s="895"/>
      <c r="D44" s="895"/>
      <c r="E44" s="896"/>
      <c r="F44" s="5"/>
      <c r="G44" s="5"/>
      <c r="H44" s="5"/>
      <c r="I44" s="5"/>
      <c r="J44" s="5"/>
      <c r="K44" s="5"/>
    </row>
    <row r="45" spans="2:16" ht="15.75" thickBot="1" x14ac:dyDescent="0.3">
      <c r="B45" s="885">
        <v>1</v>
      </c>
      <c r="C45" s="94"/>
      <c r="D45" s="48" t="s">
        <v>39</v>
      </c>
      <c r="E45" s="30" t="s">
        <v>1962</v>
      </c>
      <c r="F45" s="5"/>
      <c r="G45" s="5"/>
      <c r="H45" s="5"/>
      <c r="I45" s="5"/>
      <c r="J45" s="5"/>
      <c r="K45" s="5"/>
    </row>
    <row r="46" spans="2:16" ht="15.75" thickBot="1" x14ac:dyDescent="0.3">
      <c r="B46" s="886"/>
      <c r="C46" s="94"/>
      <c r="D46" s="40" t="s">
        <v>40</v>
      </c>
      <c r="E46" s="30" t="s">
        <v>1968</v>
      </c>
      <c r="F46" s="5"/>
      <c r="G46" s="5"/>
      <c r="H46" s="5"/>
      <c r="I46" s="5"/>
      <c r="J46" s="5"/>
      <c r="K46" s="5"/>
    </row>
    <row r="47" spans="2:16" ht="15.75" thickBot="1" x14ac:dyDescent="0.3">
      <c r="B47" s="886"/>
      <c r="C47" s="94"/>
      <c r="D47" s="40" t="s">
        <v>41</v>
      </c>
      <c r="E47" s="30" t="s">
        <v>1969</v>
      </c>
      <c r="F47" s="5"/>
      <c r="G47" s="5"/>
      <c r="H47" s="5"/>
      <c r="I47" s="5"/>
      <c r="J47" s="5"/>
      <c r="K47" s="5"/>
    </row>
    <row r="48" spans="2:16" ht="15.75" thickBot="1" x14ac:dyDescent="0.3">
      <c r="B48" s="886"/>
      <c r="C48" s="94"/>
      <c r="D48" s="40" t="s">
        <v>42</v>
      </c>
      <c r="E48" s="30" t="s">
        <v>1970</v>
      </c>
      <c r="F48" s="5"/>
      <c r="G48" s="5"/>
      <c r="H48" s="5"/>
      <c r="I48" s="5"/>
      <c r="J48" s="5"/>
      <c r="K48" s="5"/>
    </row>
    <row r="49" spans="2:11" ht="15.75" thickBot="1" x14ac:dyDescent="0.3">
      <c r="B49" s="886"/>
      <c r="C49" s="94"/>
      <c r="D49" s="40" t="s">
        <v>43</v>
      </c>
      <c r="E49" s="529" t="s">
        <v>1971</v>
      </c>
      <c r="F49" s="5"/>
      <c r="G49" s="5"/>
      <c r="H49" s="5"/>
      <c r="I49" s="5"/>
      <c r="J49" s="5"/>
      <c r="K49" s="5"/>
    </row>
    <row r="50" spans="2:11" ht="15.75" thickBot="1" x14ac:dyDescent="0.3">
      <c r="B50" s="886"/>
      <c r="C50" s="94"/>
      <c r="D50" s="40" t="s">
        <v>44</v>
      </c>
      <c r="E50" s="30">
        <v>4380200</v>
      </c>
      <c r="F50" s="5"/>
      <c r="G50" s="5"/>
      <c r="H50" s="5"/>
      <c r="I50" s="5"/>
      <c r="J50" s="5"/>
      <c r="K50" s="5"/>
    </row>
    <row r="51" spans="2:11" ht="15.75" thickBot="1" x14ac:dyDescent="0.3">
      <c r="B51" s="887"/>
      <c r="C51" s="2"/>
      <c r="D51" s="40" t="s">
        <v>45</v>
      </c>
      <c r="E51" s="30" t="s">
        <v>1966</v>
      </c>
      <c r="F51" s="5"/>
      <c r="G51" s="5"/>
      <c r="H51" s="5"/>
      <c r="I51" s="5"/>
      <c r="J51" s="5"/>
      <c r="K51" s="5"/>
    </row>
    <row r="52" spans="2:11" ht="15.75" thickBot="1" x14ac:dyDescent="0.3">
      <c r="B52" s="1"/>
      <c r="C52" s="76"/>
      <c r="D52" s="5"/>
      <c r="E52" s="5"/>
      <c r="F52" s="5"/>
      <c r="G52" s="5"/>
      <c r="H52" s="5"/>
      <c r="I52" s="5"/>
      <c r="J52" s="5"/>
      <c r="K52" s="5"/>
    </row>
    <row r="53" spans="2:11" ht="15.75" thickBot="1" x14ac:dyDescent="0.3">
      <c r="B53" s="894" t="s">
        <v>46</v>
      </c>
      <c r="C53" s="895"/>
      <c r="D53" s="895"/>
      <c r="E53" s="896"/>
      <c r="F53" s="5"/>
      <c r="G53" s="5"/>
      <c r="H53" s="5"/>
      <c r="I53" s="5"/>
      <c r="J53" s="5"/>
      <c r="K53" s="5"/>
    </row>
    <row r="54" spans="2:11" ht="15.75" thickBot="1" x14ac:dyDescent="0.3">
      <c r="B54" s="885">
        <v>1</v>
      </c>
      <c r="C54" s="94"/>
      <c r="D54" s="48" t="s">
        <v>39</v>
      </c>
      <c r="E54" s="219" t="s">
        <v>522</v>
      </c>
      <c r="F54" s="5"/>
      <c r="G54" s="5"/>
      <c r="H54" s="5"/>
      <c r="I54" s="5"/>
      <c r="J54" s="5"/>
      <c r="K54" s="5"/>
    </row>
    <row r="55" spans="2:11" ht="15.75" thickBot="1" x14ac:dyDescent="0.3">
      <c r="B55" s="886"/>
      <c r="C55" s="94"/>
      <c r="D55" s="40" t="s">
        <v>40</v>
      </c>
      <c r="E55" s="219" t="s">
        <v>48</v>
      </c>
      <c r="F55" s="5"/>
      <c r="G55" s="5"/>
      <c r="H55" s="5"/>
      <c r="I55" s="5"/>
      <c r="J55" s="5"/>
      <c r="K55" s="5"/>
    </row>
    <row r="56" spans="2:11" ht="15.75" thickBot="1" x14ac:dyDescent="0.3">
      <c r="B56" s="886"/>
      <c r="C56" s="94"/>
      <c r="D56" s="40" t="s">
        <v>41</v>
      </c>
      <c r="E56" s="239"/>
      <c r="F56" s="5"/>
      <c r="G56" s="5"/>
      <c r="H56" s="5"/>
      <c r="I56" s="5"/>
      <c r="J56" s="5"/>
      <c r="K56" s="5"/>
    </row>
    <row r="57" spans="2:11" ht="15.75" thickBot="1" x14ac:dyDescent="0.3">
      <c r="B57" s="886"/>
      <c r="C57" s="94"/>
      <c r="D57" s="40" t="s">
        <v>42</v>
      </c>
      <c r="E57" s="239"/>
      <c r="F57" s="5"/>
      <c r="G57" s="5"/>
      <c r="H57" s="5"/>
      <c r="I57" s="5"/>
      <c r="J57" s="5"/>
      <c r="K57" s="5"/>
    </row>
    <row r="58" spans="2:11" ht="15.75" thickBot="1" x14ac:dyDescent="0.3">
      <c r="B58" s="886"/>
      <c r="C58" s="94"/>
      <c r="D58" s="40" t="s">
        <v>43</v>
      </c>
      <c r="E58" s="239"/>
      <c r="F58" s="5"/>
      <c r="G58" s="5"/>
      <c r="H58" s="5"/>
      <c r="I58" s="5"/>
      <c r="J58" s="5"/>
      <c r="K58" s="5"/>
    </row>
    <row r="59" spans="2:11" ht="15.75" thickBot="1" x14ac:dyDescent="0.3">
      <c r="B59" s="886"/>
      <c r="C59" s="94"/>
      <c r="D59" s="40" t="s">
        <v>44</v>
      </c>
      <c r="E59" s="239"/>
      <c r="F59" s="5"/>
      <c r="G59" s="5"/>
      <c r="H59" s="5"/>
      <c r="I59" s="5"/>
      <c r="J59" s="5"/>
      <c r="K59" s="5"/>
    </row>
    <row r="60" spans="2:11" ht="15.75" thickBot="1" x14ac:dyDescent="0.3">
      <c r="B60" s="887"/>
      <c r="C60" s="2"/>
      <c r="D60" s="40" t="s">
        <v>45</v>
      </c>
      <c r="E60" s="239"/>
      <c r="F60" s="5"/>
      <c r="G60" s="5"/>
      <c r="H60" s="5"/>
      <c r="I60" s="5"/>
      <c r="J60" s="5"/>
      <c r="K60" s="5"/>
    </row>
    <row r="61" spans="2:11" x14ac:dyDescent="0.25">
      <c r="B61" s="1"/>
      <c r="C61" s="76"/>
      <c r="D61" s="5"/>
      <c r="E61" s="5"/>
      <c r="F61" s="5"/>
      <c r="G61" s="5"/>
      <c r="H61" s="5"/>
      <c r="I61" s="5"/>
      <c r="J61" s="5"/>
      <c r="K61" s="5"/>
    </row>
    <row r="62" spans="2:11" ht="15.75" thickBot="1" x14ac:dyDescent="0.3">
      <c r="B62" s="1"/>
      <c r="C62" s="76"/>
      <c r="D62" s="5"/>
      <c r="E62" s="5"/>
      <c r="F62" s="5"/>
      <c r="G62" s="5"/>
      <c r="H62" s="5"/>
      <c r="I62" s="5"/>
      <c r="J62" s="5"/>
      <c r="K62" s="5"/>
    </row>
    <row r="63" spans="2:11" ht="15.75" thickBot="1" x14ac:dyDescent="0.3">
      <c r="B63" s="894" t="s">
        <v>49</v>
      </c>
      <c r="C63" s="895"/>
      <c r="D63" s="895"/>
      <c r="E63" s="895"/>
      <c r="F63" s="896"/>
      <c r="G63" s="5"/>
      <c r="H63" s="5"/>
      <c r="I63" s="5"/>
      <c r="J63" s="5"/>
      <c r="K63" s="5"/>
    </row>
    <row r="64" spans="2:11" ht="24.75" thickBot="1" x14ac:dyDescent="0.3">
      <c r="B64" s="47" t="s">
        <v>50</v>
      </c>
      <c r="C64" s="40" t="s">
        <v>51</v>
      </c>
      <c r="D64" s="40" t="s">
        <v>52</v>
      </c>
      <c r="E64" s="40" t="s">
        <v>53</v>
      </c>
      <c r="F64" s="5"/>
      <c r="G64" s="5"/>
      <c r="H64" s="5"/>
      <c r="I64" s="5"/>
      <c r="J64" s="5"/>
    </row>
    <row r="65" spans="2:11" ht="72.75" thickBot="1" x14ac:dyDescent="0.3">
      <c r="B65" s="49">
        <v>42401</v>
      </c>
      <c r="C65" s="40">
        <v>0.01</v>
      </c>
      <c r="D65" s="50" t="s">
        <v>523</v>
      </c>
      <c r="E65" s="40"/>
      <c r="F65" s="5"/>
      <c r="G65" s="5"/>
      <c r="H65" s="5"/>
      <c r="I65" s="5"/>
      <c r="J65" s="5"/>
    </row>
    <row r="66" spans="2:11" ht="15.75" thickBot="1" x14ac:dyDescent="0.3">
      <c r="B66" s="3"/>
      <c r="C66" s="95"/>
      <c r="D66" s="5"/>
      <c r="E66" s="5"/>
      <c r="F66" s="5"/>
      <c r="G66" s="5"/>
      <c r="H66" s="5"/>
      <c r="I66" s="5"/>
      <c r="J66" s="5"/>
      <c r="K66" s="5"/>
    </row>
    <row r="67" spans="2:11" ht="24.75" thickBot="1" x14ac:dyDescent="0.3">
      <c r="B67" s="4" t="s">
        <v>55</v>
      </c>
      <c r="C67" s="96"/>
      <c r="D67" s="5"/>
      <c r="E67" s="5"/>
      <c r="F67" s="5"/>
      <c r="G67" s="5"/>
      <c r="H67" s="5"/>
      <c r="I67" s="5"/>
      <c r="J67" s="5"/>
      <c r="K67" s="5"/>
    </row>
    <row r="68" spans="2:11" s="132" customFormat="1" x14ac:dyDescent="0.25">
      <c r="B68" s="946" t="s">
        <v>524</v>
      </c>
      <c r="C68" s="947"/>
      <c r="D68" s="947"/>
      <c r="E68" s="947"/>
      <c r="F68" s="947"/>
      <c r="G68" s="947"/>
      <c r="H68" s="131"/>
      <c r="I68" s="131"/>
      <c r="J68" s="131"/>
      <c r="K68" s="131"/>
    </row>
    <row r="69" spans="2:11" s="132" customFormat="1" x14ac:dyDescent="0.25">
      <c r="B69" s="946" t="s">
        <v>525</v>
      </c>
      <c r="C69" s="947"/>
      <c r="D69" s="947"/>
      <c r="E69" s="947"/>
      <c r="F69" s="947"/>
      <c r="G69" s="947"/>
      <c r="H69" s="131"/>
      <c r="I69" s="131"/>
      <c r="J69" s="131"/>
      <c r="K69" s="131"/>
    </row>
    <row r="70" spans="2:11" s="132" customFormat="1" ht="35.450000000000003" customHeight="1" x14ac:dyDescent="0.25">
      <c r="B70" s="974"/>
      <c r="C70" s="975"/>
      <c r="D70" s="975"/>
      <c r="E70" s="975"/>
      <c r="F70" s="975"/>
      <c r="G70" s="975"/>
      <c r="H70" s="131"/>
      <c r="I70" s="131"/>
      <c r="J70" s="131"/>
      <c r="K70" s="131"/>
    </row>
    <row r="71" spans="2:11" ht="15.75" thickBot="1" x14ac:dyDescent="0.3">
      <c r="B71" s="1"/>
      <c r="C71" s="76"/>
      <c r="D71" s="5"/>
      <c r="E71" s="5"/>
      <c r="F71" s="5"/>
      <c r="G71" s="5"/>
      <c r="H71" s="5"/>
      <c r="I71" s="5"/>
      <c r="J71" s="5"/>
      <c r="K71" s="5"/>
    </row>
    <row r="72" spans="2:11" ht="24.75" thickBot="1" x14ac:dyDescent="0.3">
      <c r="B72" s="51" t="s">
        <v>56</v>
      </c>
      <c r="C72" s="97"/>
      <c r="D72" s="5"/>
      <c r="E72" s="5"/>
      <c r="F72" s="5"/>
      <c r="G72" s="5"/>
      <c r="H72" s="5"/>
      <c r="I72" s="5"/>
      <c r="J72" s="5"/>
      <c r="K72" s="5"/>
    </row>
    <row r="73" spans="2:11" ht="15.75" thickBot="1" x14ac:dyDescent="0.3">
      <c r="B73" s="37"/>
      <c r="C73" s="88"/>
      <c r="D73" s="5"/>
      <c r="E73" s="5"/>
      <c r="F73" s="5"/>
      <c r="G73" s="5"/>
      <c r="H73" s="5"/>
      <c r="I73" s="5"/>
      <c r="J73" s="5"/>
      <c r="K73" s="5"/>
    </row>
    <row r="74" spans="2:11" ht="84.75" thickBot="1" x14ac:dyDescent="0.3">
      <c r="B74" s="52" t="s">
        <v>57</v>
      </c>
      <c r="C74" s="98"/>
      <c r="D74" s="43" t="s">
        <v>481</v>
      </c>
      <c r="E74" s="5"/>
      <c r="F74" s="5"/>
      <c r="G74" s="5"/>
      <c r="H74" s="5"/>
      <c r="I74" s="5"/>
      <c r="J74" s="5"/>
      <c r="K74" s="5"/>
    </row>
    <row r="75" spans="2:11" x14ac:dyDescent="0.25">
      <c r="B75" s="885" t="s">
        <v>59</v>
      </c>
      <c r="C75" s="94"/>
      <c r="D75" s="53" t="s">
        <v>60</v>
      </c>
      <c r="E75" s="5"/>
      <c r="F75" s="5"/>
      <c r="G75" s="5"/>
      <c r="H75" s="5"/>
      <c r="I75" s="5"/>
      <c r="J75" s="5"/>
      <c r="K75" s="5"/>
    </row>
    <row r="76" spans="2:11" ht="120" x14ac:dyDescent="0.25">
      <c r="B76" s="886"/>
      <c r="C76" s="94"/>
      <c r="D76" s="46" t="s">
        <v>482</v>
      </c>
      <c r="E76" s="5"/>
      <c r="F76" s="5"/>
      <c r="G76" s="5"/>
      <c r="H76" s="5"/>
      <c r="I76" s="5"/>
      <c r="J76" s="5"/>
      <c r="K76" s="5"/>
    </row>
    <row r="77" spans="2:11" x14ac:dyDescent="0.25">
      <c r="B77" s="886"/>
      <c r="C77" s="94"/>
      <c r="D77" s="53" t="s">
        <v>63</v>
      </c>
      <c r="E77" s="5"/>
      <c r="F77" s="5"/>
      <c r="G77" s="5"/>
      <c r="H77" s="5"/>
      <c r="I77" s="5"/>
      <c r="J77" s="5"/>
      <c r="K77" s="5"/>
    </row>
    <row r="78" spans="2:11" ht="72" x14ac:dyDescent="0.25">
      <c r="B78" s="886"/>
      <c r="C78" s="94"/>
      <c r="D78" s="46" t="s">
        <v>483</v>
      </c>
      <c r="E78" s="5"/>
      <c r="F78" s="5"/>
      <c r="G78" s="5"/>
      <c r="H78" s="5"/>
      <c r="I78" s="5"/>
      <c r="J78" s="5"/>
      <c r="K78" s="5"/>
    </row>
    <row r="79" spans="2:11" x14ac:dyDescent="0.25">
      <c r="B79" s="886"/>
      <c r="C79" s="94"/>
      <c r="D79" s="46" t="s">
        <v>65</v>
      </c>
      <c r="E79" s="5"/>
      <c r="F79" s="5"/>
      <c r="G79" s="5"/>
      <c r="H79" s="5"/>
      <c r="I79" s="5"/>
      <c r="J79" s="5"/>
      <c r="K79" s="5"/>
    </row>
    <row r="80" spans="2:11" x14ac:dyDescent="0.25">
      <c r="B80" s="886"/>
      <c r="C80" s="94"/>
      <c r="D80" s="46" t="s">
        <v>484</v>
      </c>
      <c r="E80" s="5"/>
      <c r="F80" s="5"/>
      <c r="G80" s="5"/>
      <c r="H80" s="5"/>
      <c r="I80" s="5"/>
      <c r="J80" s="5"/>
      <c r="K80" s="5"/>
    </row>
    <row r="81" spans="2:11" x14ac:dyDescent="0.25">
      <c r="B81" s="886"/>
      <c r="C81" s="94"/>
      <c r="D81" s="46" t="s">
        <v>485</v>
      </c>
      <c r="E81" s="5"/>
      <c r="F81" s="5"/>
      <c r="G81" s="5"/>
      <c r="H81" s="5"/>
      <c r="I81" s="5"/>
      <c r="J81" s="5"/>
      <c r="K81" s="5"/>
    </row>
    <row r="82" spans="2:11" x14ac:dyDescent="0.25">
      <c r="B82" s="886"/>
      <c r="C82" s="94"/>
      <c r="D82" s="53" t="s">
        <v>288</v>
      </c>
      <c r="E82" s="5"/>
      <c r="F82" s="5"/>
      <c r="G82" s="5"/>
      <c r="H82" s="5"/>
      <c r="I82" s="5"/>
      <c r="J82" s="5"/>
      <c r="K82" s="5"/>
    </row>
    <row r="83" spans="2:11" ht="36.75" thickBot="1" x14ac:dyDescent="0.3">
      <c r="B83" s="887"/>
      <c r="C83" s="2"/>
      <c r="D83" s="40" t="s">
        <v>453</v>
      </c>
      <c r="E83" s="5"/>
      <c r="F83" s="5"/>
      <c r="G83" s="5"/>
      <c r="H83" s="5"/>
      <c r="I83" s="5"/>
      <c r="J83" s="5"/>
      <c r="K83" s="5"/>
    </row>
    <row r="84" spans="2:11" ht="24.75" thickBot="1" x14ac:dyDescent="0.3">
      <c r="B84" s="47" t="s">
        <v>72</v>
      </c>
      <c r="C84" s="2"/>
      <c r="D84" s="40"/>
      <c r="E84" s="5"/>
      <c r="F84" s="5"/>
      <c r="G84" s="5"/>
      <c r="H84" s="5"/>
      <c r="I84" s="5"/>
      <c r="J84" s="5"/>
      <c r="K84" s="5"/>
    </row>
    <row r="85" spans="2:11" ht="48" x14ac:dyDescent="0.25">
      <c r="B85" s="885" t="s">
        <v>73</v>
      </c>
      <c r="C85" s="94"/>
      <c r="D85" s="46" t="s">
        <v>486</v>
      </c>
      <c r="E85" s="5"/>
      <c r="F85" s="5"/>
      <c r="G85" s="5"/>
      <c r="H85" s="5"/>
      <c r="I85" s="5"/>
      <c r="J85" s="5"/>
      <c r="K85" s="5"/>
    </row>
    <row r="86" spans="2:11" ht="60" x14ac:dyDescent="0.25">
      <c r="B86" s="886"/>
      <c r="C86" s="94"/>
      <c r="D86" s="25" t="s">
        <v>487</v>
      </c>
      <c r="E86" s="5"/>
      <c r="F86" s="5"/>
      <c r="G86" s="5"/>
      <c r="H86" s="5"/>
      <c r="I86" s="5"/>
      <c r="J86" s="5"/>
      <c r="K86" s="5"/>
    </row>
    <row r="87" spans="2:11" ht="36" x14ac:dyDescent="0.25">
      <c r="B87" s="886"/>
      <c r="C87" s="94"/>
      <c r="D87" s="25" t="s">
        <v>488</v>
      </c>
      <c r="E87" s="5"/>
      <c r="F87" s="5"/>
      <c r="G87" s="5"/>
      <c r="H87" s="5"/>
      <c r="I87" s="5"/>
      <c r="J87" s="5"/>
      <c r="K87" s="5"/>
    </row>
    <row r="88" spans="2:11" ht="48" x14ac:dyDescent="0.25">
      <c r="B88" s="886"/>
      <c r="C88" s="94"/>
      <c r="D88" s="25" t="s">
        <v>489</v>
      </c>
      <c r="E88" s="5"/>
      <c r="F88" s="5"/>
      <c r="G88" s="5"/>
      <c r="H88" s="5"/>
      <c r="I88" s="5"/>
      <c r="J88" s="5"/>
      <c r="K88" s="5"/>
    </row>
    <row r="89" spans="2:11" ht="36" x14ac:dyDescent="0.25">
      <c r="B89" s="886"/>
      <c r="C89" s="94"/>
      <c r="D89" s="25" t="s">
        <v>490</v>
      </c>
      <c r="E89" s="5"/>
      <c r="F89" s="5"/>
      <c r="G89" s="5"/>
      <c r="H89" s="5"/>
      <c r="I89" s="5"/>
      <c r="J89" s="5"/>
      <c r="K89" s="5"/>
    </row>
    <row r="90" spans="2:11" ht="96" x14ac:dyDescent="0.25">
      <c r="B90" s="886"/>
      <c r="C90" s="94"/>
      <c r="D90" s="46" t="s">
        <v>491</v>
      </c>
      <c r="E90" s="5"/>
      <c r="F90" s="5"/>
      <c r="G90" s="5"/>
      <c r="H90" s="5"/>
      <c r="I90" s="5"/>
      <c r="J90" s="5"/>
      <c r="K90" s="5"/>
    </row>
    <row r="91" spans="2:11" ht="48" x14ac:dyDescent="0.25">
      <c r="B91" s="886"/>
      <c r="C91" s="94"/>
      <c r="D91" s="46" t="s">
        <v>492</v>
      </c>
      <c r="E91" s="5"/>
      <c r="F91" s="5"/>
      <c r="G91" s="5"/>
      <c r="H91" s="5"/>
      <c r="I91" s="5"/>
      <c r="J91" s="5"/>
      <c r="K91" s="5"/>
    </row>
    <row r="92" spans="2:11" ht="36" x14ac:dyDescent="0.25">
      <c r="B92" s="886"/>
      <c r="C92" s="94"/>
      <c r="D92" s="46" t="s">
        <v>493</v>
      </c>
      <c r="E92" s="5"/>
      <c r="F92" s="5"/>
      <c r="G92" s="5"/>
      <c r="H92" s="5"/>
      <c r="I92" s="5"/>
      <c r="J92" s="5"/>
      <c r="K92" s="5"/>
    </row>
    <row r="93" spans="2:11" ht="36" x14ac:dyDescent="0.25">
      <c r="B93" s="886"/>
      <c r="C93" s="94"/>
      <c r="D93" s="46" t="s">
        <v>494</v>
      </c>
      <c r="E93" s="5"/>
      <c r="F93" s="5"/>
      <c r="G93" s="5"/>
      <c r="H93" s="5"/>
      <c r="I93" s="5"/>
      <c r="J93" s="5"/>
      <c r="K93" s="5"/>
    </row>
    <row r="94" spans="2:11" ht="96.75" thickBot="1" x14ac:dyDescent="0.3">
      <c r="B94" s="887"/>
      <c r="C94" s="2"/>
      <c r="D94" s="40" t="s">
        <v>495</v>
      </c>
      <c r="E94" s="5"/>
      <c r="F94" s="5"/>
      <c r="G94" s="5"/>
      <c r="H94" s="5"/>
      <c r="I94" s="5"/>
      <c r="J94" s="5"/>
      <c r="K94" s="5"/>
    </row>
    <row r="95" spans="2:11" ht="24" x14ac:dyDescent="0.25">
      <c r="B95" s="885" t="s">
        <v>90</v>
      </c>
      <c r="C95" s="94"/>
      <c r="D95" s="53" t="s">
        <v>496</v>
      </c>
      <c r="E95" s="5"/>
      <c r="F95" s="5"/>
      <c r="G95" s="5"/>
      <c r="H95" s="5"/>
      <c r="I95" s="5"/>
      <c r="J95" s="5"/>
      <c r="K95" s="5"/>
    </row>
    <row r="96" spans="2:11" x14ac:dyDescent="0.25">
      <c r="B96" s="886"/>
      <c r="C96" s="94"/>
      <c r="D96" s="46" t="s">
        <v>497</v>
      </c>
      <c r="E96" s="5"/>
      <c r="F96" s="5"/>
      <c r="G96" s="5"/>
      <c r="H96" s="5"/>
      <c r="I96" s="5"/>
      <c r="J96" s="5"/>
      <c r="K96" s="5"/>
    </row>
    <row r="97" spans="2:11" x14ac:dyDescent="0.25">
      <c r="B97" s="886"/>
      <c r="C97" s="94"/>
      <c r="D97" s="46" t="s">
        <v>91</v>
      </c>
      <c r="E97" s="5"/>
      <c r="F97" s="5"/>
      <c r="G97" s="5"/>
      <c r="H97" s="5"/>
      <c r="I97" s="5"/>
      <c r="J97" s="5"/>
      <c r="K97" s="5"/>
    </row>
    <row r="98" spans="2:11" ht="49.5" x14ac:dyDescent="0.25">
      <c r="B98" s="886"/>
      <c r="C98" s="94"/>
      <c r="D98" s="46" t="s">
        <v>498</v>
      </c>
      <c r="E98" s="5"/>
      <c r="F98" s="5"/>
      <c r="G98" s="5"/>
      <c r="H98" s="5"/>
      <c r="I98" s="5"/>
      <c r="J98" s="5"/>
      <c r="K98" s="5"/>
    </row>
    <row r="99" spans="2:11" ht="49.5" x14ac:dyDescent="0.25">
      <c r="B99" s="886"/>
      <c r="C99" s="94"/>
      <c r="D99" s="46" t="s">
        <v>499</v>
      </c>
      <c r="E99" s="5"/>
      <c r="F99" s="5"/>
      <c r="G99" s="5"/>
      <c r="H99" s="5"/>
      <c r="I99" s="5"/>
      <c r="J99" s="5"/>
      <c r="K99" s="5"/>
    </row>
    <row r="100" spans="2:11" ht="49.5" x14ac:dyDescent="0.25">
      <c r="B100" s="886"/>
      <c r="C100" s="94"/>
      <c r="D100" s="46" t="s">
        <v>500</v>
      </c>
      <c r="E100" s="5"/>
      <c r="F100" s="5"/>
      <c r="G100" s="5"/>
      <c r="H100" s="5"/>
      <c r="I100" s="5"/>
      <c r="J100" s="5"/>
      <c r="K100" s="5"/>
    </row>
    <row r="101" spans="2:11" x14ac:dyDescent="0.25">
      <c r="B101" s="886"/>
      <c r="C101" s="94"/>
      <c r="D101" s="53" t="s">
        <v>246</v>
      </c>
      <c r="E101" s="5"/>
      <c r="F101" s="5"/>
      <c r="G101" s="5"/>
      <c r="H101" s="5"/>
      <c r="I101" s="5"/>
      <c r="J101" s="5"/>
      <c r="K101" s="5"/>
    </row>
    <row r="102" spans="2:11" ht="36" x14ac:dyDescent="0.25">
      <c r="B102" s="886"/>
      <c r="C102" s="94"/>
      <c r="D102" s="53" t="s">
        <v>501</v>
      </c>
      <c r="E102" s="5"/>
      <c r="F102" s="5"/>
      <c r="G102" s="5"/>
      <c r="H102" s="5"/>
      <c r="I102" s="5"/>
      <c r="J102" s="5"/>
      <c r="K102" s="5"/>
    </row>
    <row r="103" spans="2:11" x14ac:dyDescent="0.25">
      <c r="B103" s="886"/>
      <c r="C103" s="94"/>
      <c r="D103" s="16"/>
      <c r="E103" s="5"/>
      <c r="F103" s="5"/>
      <c r="G103" s="5"/>
      <c r="H103" s="5"/>
      <c r="I103" s="5"/>
      <c r="J103" s="5"/>
      <c r="K103" s="5"/>
    </row>
    <row r="104" spans="2:11" x14ac:dyDescent="0.25">
      <c r="B104" s="886"/>
      <c r="C104" s="94"/>
      <c r="D104" s="46" t="s">
        <v>91</v>
      </c>
      <c r="E104" s="5"/>
      <c r="F104" s="5"/>
      <c r="G104" s="5"/>
      <c r="H104" s="5"/>
      <c r="I104" s="5"/>
      <c r="J104" s="5"/>
      <c r="K104" s="5"/>
    </row>
    <row r="105" spans="2:11" ht="49.5" x14ac:dyDescent="0.25">
      <c r="B105" s="886"/>
      <c r="C105" s="94"/>
      <c r="D105" s="46" t="s">
        <v>502</v>
      </c>
      <c r="E105" s="5"/>
      <c r="F105" s="5"/>
      <c r="G105" s="5"/>
      <c r="H105" s="5"/>
      <c r="I105" s="5"/>
      <c r="J105" s="5"/>
      <c r="K105" s="5"/>
    </row>
    <row r="106" spans="2:11" ht="50.25" thickBot="1" x14ac:dyDescent="0.3">
      <c r="B106" s="887"/>
      <c r="C106" s="2"/>
      <c r="D106" s="40" t="s">
        <v>503</v>
      </c>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mergeCells count="47">
    <mergeCell ref="B10:D10"/>
    <mergeCell ref="F10:S10"/>
    <mergeCell ref="F11:S11"/>
    <mergeCell ref="E12:R12"/>
    <mergeCell ref="E13:R13"/>
    <mergeCell ref="E29:E30"/>
    <mergeCell ref="F29:F30"/>
    <mergeCell ref="G29:G30"/>
    <mergeCell ref="J29:J30"/>
    <mergeCell ref="L29:L30"/>
    <mergeCell ref="B95:B106"/>
    <mergeCell ref="D16:D18"/>
    <mergeCell ref="E16:J16"/>
    <mergeCell ref="E17:G17"/>
    <mergeCell ref="H17:J17"/>
    <mergeCell ref="B15:B40"/>
    <mergeCell ref="D15:P15"/>
    <mergeCell ref="D23:P23"/>
    <mergeCell ref="D24:P24"/>
    <mergeCell ref="D25:P25"/>
    <mergeCell ref="D26:P26"/>
    <mergeCell ref="K16:P16"/>
    <mergeCell ref="B63:F63"/>
    <mergeCell ref="D41:P41"/>
    <mergeCell ref="B68:G68"/>
    <mergeCell ref="B69:G69"/>
    <mergeCell ref="Q15:Q18"/>
    <mergeCell ref="B75:B83"/>
    <mergeCell ref="B85:B94"/>
    <mergeCell ref="B70:G70"/>
    <mergeCell ref="B45:B51"/>
    <mergeCell ref="B53:E53"/>
    <mergeCell ref="B54:B60"/>
    <mergeCell ref="K17:M17"/>
    <mergeCell ref="N17:P17"/>
    <mergeCell ref="K29:K30"/>
    <mergeCell ref="D42:P42"/>
    <mergeCell ref="B44:E44"/>
    <mergeCell ref="D27:P27"/>
    <mergeCell ref="D28:P28"/>
    <mergeCell ref="C29:C30"/>
    <mergeCell ref="D29:D30"/>
    <mergeCell ref="A1:P1"/>
    <mergeCell ref="A2:P2"/>
    <mergeCell ref="A3:P3"/>
    <mergeCell ref="A4:D4"/>
    <mergeCell ref="A5:P5"/>
  </mergeCells>
  <conditionalFormatting sqref="E12:R12">
    <cfRule type="expression" dxfId="73" priority="1">
      <formula>E11="SI SE REPORTA"</formula>
    </cfRule>
  </conditionalFormatting>
  <conditionalFormatting sqref="F10">
    <cfRule type="notContainsBlanks" dxfId="72" priority="4">
      <formula>LEN(TRIM(F10))&gt;0</formula>
    </cfRule>
  </conditionalFormatting>
  <conditionalFormatting sqref="F11:S11">
    <cfRule type="expression" dxfId="71" priority="2">
      <formula>E11="NO SE REPORTA"</formula>
    </cfRule>
    <cfRule type="expression" dxfId="70"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9:P21">
      <formula1>0</formula1>
    </dataValidation>
    <dataValidation type="whole" operator="greaterThanOrEqual" allowBlank="1" showInputMessage="1" showErrorMessage="1" errorTitle="ERROR" error="Valor en PESOS (sin centavos)" sqref="H31:K39">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49" r:id="rId1"/>
  </hyperlinks>
  <pageMargins left="0.25" right="0.25" top="0.75" bottom="0.75" header="0.3" footer="0.3"/>
  <pageSetup paperSize="178" orientation="landscape" horizontalDpi="1200" verticalDpi="1200"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U180"/>
  <sheetViews>
    <sheetView showGridLines="0" topLeftCell="A16" zoomScale="98" zoomScaleNormal="98" workbookViewId="0">
      <selection activeCell="I33" sqref="I33"/>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526</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INFORMACION",+K21))</f>
        <v>1</v>
      </c>
      <c r="E8" s="212"/>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2004</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75" thickBot="1" x14ac:dyDescent="0.3">
      <c r="B15" s="958" t="s">
        <v>2</v>
      </c>
      <c r="C15" s="102"/>
      <c r="D15" s="876" t="s">
        <v>336</v>
      </c>
      <c r="E15" s="877"/>
      <c r="F15" s="877"/>
      <c r="G15" s="877"/>
      <c r="H15" s="877"/>
      <c r="I15" s="877"/>
      <c r="J15" s="877"/>
      <c r="K15" s="877"/>
      <c r="L15" s="970"/>
    </row>
    <row r="16" spans="1:21" ht="15.75" thickBot="1" x14ac:dyDescent="0.3">
      <c r="B16" s="986"/>
      <c r="C16" s="108"/>
      <c r="D16" s="878"/>
      <c r="E16" s="888" t="s">
        <v>546</v>
      </c>
      <c r="F16" s="889"/>
      <c r="G16" s="890"/>
      <c r="H16" s="888" t="s">
        <v>547</v>
      </c>
      <c r="I16" s="889"/>
      <c r="J16" s="890"/>
      <c r="K16" s="885" t="s">
        <v>466</v>
      </c>
      <c r="L16" s="13"/>
    </row>
    <row r="17" spans="2:12" ht="15.75" thickBot="1" x14ac:dyDescent="0.3">
      <c r="B17" s="986"/>
      <c r="C17" s="108"/>
      <c r="D17" s="893"/>
      <c r="E17" s="65" t="s">
        <v>506</v>
      </c>
      <c r="F17" s="65" t="s">
        <v>507</v>
      </c>
      <c r="G17" s="65" t="s">
        <v>548</v>
      </c>
      <c r="H17" s="65" t="s">
        <v>506</v>
      </c>
      <c r="I17" s="65" t="s">
        <v>507</v>
      </c>
      <c r="J17" s="65" t="s">
        <v>548</v>
      </c>
      <c r="K17" s="887"/>
      <c r="L17" s="13"/>
    </row>
    <row r="18" spans="2:12" ht="24.75" thickBot="1" x14ac:dyDescent="0.3">
      <c r="B18" s="986"/>
      <c r="C18" s="108"/>
      <c r="D18" s="40" t="s">
        <v>549</v>
      </c>
      <c r="E18" s="6">
        <v>1</v>
      </c>
      <c r="F18" s="6">
        <v>1</v>
      </c>
      <c r="G18" s="42">
        <f>+E18+F18</f>
        <v>2</v>
      </c>
      <c r="H18" s="6">
        <v>1</v>
      </c>
      <c r="I18" s="6">
        <v>1</v>
      </c>
      <c r="J18" s="42">
        <f>+H18+I18</f>
        <v>2</v>
      </c>
      <c r="K18" s="42">
        <f>+G18+J18</f>
        <v>4</v>
      </c>
      <c r="L18" s="13"/>
    </row>
    <row r="19" spans="2:12" ht="36.75" thickBot="1" x14ac:dyDescent="0.3">
      <c r="B19" s="986"/>
      <c r="C19" s="108"/>
      <c r="D19" s="40" t="s">
        <v>550</v>
      </c>
      <c r="E19" s="6">
        <v>0</v>
      </c>
      <c r="F19" s="6">
        <v>1</v>
      </c>
      <c r="G19" s="42">
        <f>+E19+F19</f>
        <v>1</v>
      </c>
      <c r="H19" s="6">
        <v>0</v>
      </c>
      <c r="I19" s="6">
        <v>1</v>
      </c>
      <c r="J19" s="42">
        <f>+H19+I19</f>
        <v>1</v>
      </c>
      <c r="K19" s="42">
        <f>+G19+J19</f>
        <v>2</v>
      </c>
      <c r="L19" s="13"/>
    </row>
    <row r="20" spans="2:12" ht="36.75" thickBot="1" x14ac:dyDescent="0.3">
      <c r="B20" s="986"/>
      <c r="C20" s="108"/>
      <c r="D20" s="40" t="s">
        <v>551</v>
      </c>
      <c r="E20" s="6">
        <v>0</v>
      </c>
      <c r="F20" s="6">
        <v>1</v>
      </c>
      <c r="G20" s="42">
        <f>+E20+F20</f>
        <v>1</v>
      </c>
      <c r="H20" s="6">
        <v>0</v>
      </c>
      <c r="I20" s="6">
        <v>1</v>
      </c>
      <c r="J20" s="42">
        <f>+H20+I20</f>
        <v>1</v>
      </c>
      <c r="K20" s="42">
        <f>+G20+J20</f>
        <v>2</v>
      </c>
      <c r="L20" s="13"/>
    </row>
    <row r="21" spans="2:12" ht="36.75" thickBot="1" x14ac:dyDescent="0.3">
      <c r="B21" s="986"/>
      <c r="C21" s="108"/>
      <c r="D21" s="40" t="s">
        <v>526</v>
      </c>
      <c r="E21" s="185" t="str">
        <f>IFERROR(E20/E19,"N.A.")</f>
        <v>N.A.</v>
      </c>
      <c r="F21" s="185">
        <f t="shared" ref="F21:K21" si="0">IFERROR(F20/F19,"N.A.")</f>
        <v>1</v>
      </c>
      <c r="G21" s="185">
        <f t="shared" si="0"/>
        <v>1</v>
      </c>
      <c r="H21" s="185" t="str">
        <f t="shared" si="0"/>
        <v>N.A.</v>
      </c>
      <c r="I21" s="185">
        <f t="shared" si="0"/>
        <v>1</v>
      </c>
      <c r="J21" s="137">
        <f t="shared" si="0"/>
        <v>1</v>
      </c>
      <c r="K21" s="137">
        <f t="shared" si="0"/>
        <v>1</v>
      </c>
      <c r="L21" s="13"/>
    </row>
    <row r="22" spans="2:12" x14ac:dyDescent="0.25">
      <c r="B22" s="986"/>
      <c r="C22" s="103"/>
      <c r="D22" s="867"/>
      <c r="E22" s="868"/>
      <c r="F22" s="868"/>
      <c r="G22" s="868"/>
      <c r="H22" s="868"/>
      <c r="I22" s="868"/>
      <c r="J22" s="868"/>
      <c r="K22" s="868"/>
      <c r="L22" s="955"/>
    </row>
    <row r="23" spans="2:12" x14ac:dyDescent="0.25">
      <c r="B23" s="986"/>
      <c r="C23" s="103"/>
      <c r="D23" s="879" t="s">
        <v>246</v>
      </c>
      <c r="E23" s="880"/>
      <c r="F23" s="880"/>
      <c r="G23" s="880"/>
      <c r="H23" s="880"/>
      <c r="I23" s="880"/>
      <c r="J23" s="880"/>
      <c r="K23" s="880"/>
      <c r="L23" s="956"/>
    </row>
    <row r="24" spans="2:12" x14ac:dyDescent="0.25">
      <c r="B24" s="986"/>
      <c r="C24" s="103"/>
      <c r="D24" s="879" t="s">
        <v>552</v>
      </c>
      <c r="E24" s="880"/>
      <c r="F24" s="880"/>
      <c r="G24" s="880"/>
      <c r="H24" s="880"/>
      <c r="I24" s="880"/>
      <c r="J24" s="880"/>
      <c r="K24" s="880"/>
      <c r="L24" s="956"/>
    </row>
    <row r="25" spans="2:12" ht="15.75" thickBot="1" x14ac:dyDescent="0.3">
      <c r="B25" s="986"/>
      <c r="C25" s="103"/>
      <c r="D25" s="891" t="s">
        <v>340</v>
      </c>
      <c r="E25" s="892"/>
      <c r="F25" s="892"/>
      <c r="G25" s="892"/>
      <c r="H25" s="892"/>
      <c r="I25" s="892"/>
      <c r="J25" s="892"/>
      <c r="K25" s="892"/>
      <c r="L25" s="957"/>
    </row>
    <row r="26" spans="2:12" ht="21" customHeight="1" x14ac:dyDescent="0.25">
      <c r="B26" s="986"/>
      <c r="C26" s="933" t="s">
        <v>19</v>
      </c>
      <c r="D26" s="971" t="s">
        <v>270</v>
      </c>
      <c r="E26" s="988" t="s">
        <v>518</v>
      </c>
      <c r="F26" s="988" t="s">
        <v>519</v>
      </c>
      <c r="G26" s="988" t="s">
        <v>520</v>
      </c>
      <c r="H26" s="201" t="s">
        <v>473</v>
      </c>
      <c r="I26" s="201" t="s">
        <v>475</v>
      </c>
      <c r="J26" s="988" t="s">
        <v>274</v>
      </c>
      <c r="K26" s="988" t="s">
        <v>275</v>
      </c>
      <c r="L26" s="988" t="s">
        <v>55</v>
      </c>
    </row>
    <row r="27" spans="2:12" ht="15.75" thickBot="1" x14ac:dyDescent="0.3">
      <c r="B27" s="986"/>
      <c r="C27" s="934"/>
      <c r="D27" s="973"/>
      <c r="E27" s="989"/>
      <c r="F27" s="989"/>
      <c r="G27" s="989"/>
      <c r="H27" s="202" t="s">
        <v>474</v>
      </c>
      <c r="I27" s="202" t="s">
        <v>476</v>
      </c>
      <c r="J27" s="989"/>
      <c r="K27" s="989"/>
      <c r="L27" s="989"/>
    </row>
    <row r="28" spans="2:12" ht="75.75" customHeight="1" thickBot="1" x14ac:dyDescent="0.3">
      <c r="B28" s="986"/>
      <c r="C28" s="270">
        <v>1</v>
      </c>
      <c r="D28" s="29" t="s">
        <v>2471</v>
      </c>
      <c r="E28" s="30" t="s">
        <v>2467</v>
      </c>
      <c r="F28" s="29" t="s">
        <v>507</v>
      </c>
      <c r="G28" s="29" t="s">
        <v>2468</v>
      </c>
      <c r="H28" s="186"/>
      <c r="I28" s="186"/>
      <c r="J28" s="186"/>
      <c r="K28" s="186"/>
      <c r="L28" s="186" t="s">
        <v>2472</v>
      </c>
    </row>
    <row r="29" spans="2:12" ht="52.5" customHeight="1" thickBot="1" x14ac:dyDescent="0.3">
      <c r="B29" s="986"/>
      <c r="C29" s="270">
        <v>2</v>
      </c>
      <c r="D29" s="29" t="s">
        <v>2469</v>
      </c>
      <c r="E29" s="30" t="s">
        <v>1988</v>
      </c>
      <c r="F29" s="30" t="s">
        <v>507</v>
      </c>
      <c r="G29" s="29" t="s">
        <v>2470</v>
      </c>
      <c r="H29" s="186"/>
      <c r="I29" s="186"/>
      <c r="J29" s="186"/>
      <c r="K29" s="186"/>
      <c r="L29" s="186" t="s">
        <v>2473</v>
      </c>
    </row>
    <row r="30" spans="2:12" ht="15.75" thickBot="1" x14ac:dyDescent="0.3">
      <c r="B30" s="986"/>
      <c r="C30" s="270"/>
      <c r="D30" s="30"/>
      <c r="E30" s="30"/>
      <c r="F30" s="30"/>
      <c r="G30" s="30"/>
      <c r="H30" s="207"/>
      <c r="I30" s="207"/>
      <c r="J30" s="207"/>
      <c r="K30" s="207"/>
      <c r="L30" s="207"/>
    </row>
    <row r="31" spans="2:12" ht="15.75" thickBot="1" x14ac:dyDescent="0.3">
      <c r="B31" s="986"/>
      <c r="C31" s="270"/>
      <c r="D31" s="30"/>
      <c r="E31" s="30"/>
      <c r="F31" s="30"/>
      <c r="G31" s="30"/>
      <c r="H31" s="207"/>
      <c r="I31" s="207"/>
      <c r="J31" s="207"/>
      <c r="K31" s="207"/>
      <c r="L31" s="207"/>
    </row>
    <row r="32" spans="2:12" ht="15.75" thickBot="1" x14ac:dyDescent="0.3">
      <c r="B32" s="986"/>
      <c r="C32" s="270"/>
      <c r="D32" s="30"/>
      <c r="E32" s="30"/>
      <c r="F32" s="30"/>
      <c r="G32" s="30"/>
      <c r="H32" s="207"/>
      <c r="I32" s="207"/>
      <c r="J32" s="207"/>
      <c r="K32" s="207"/>
      <c r="L32" s="207"/>
    </row>
    <row r="33" spans="2:12" ht="15.75" thickBot="1" x14ac:dyDescent="0.3">
      <c r="B33" s="986"/>
      <c r="C33" s="270"/>
      <c r="D33" s="30"/>
      <c r="E33" s="30"/>
      <c r="F33" s="30"/>
      <c r="G33" s="30"/>
      <c r="H33" s="207"/>
      <c r="I33" s="207"/>
      <c r="J33" s="207"/>
      <c r="K33" s="207"/>
      <c r="L33" s="207"/>
    </row>
    <row r="34" spans="2:12" ht="15.75" thickBot="1" x14ac:dyDescent="0.3">
      <c r="B34" s="986"/>
      <c r="C34" s="270"/>
      <c r="D34" s="30"/>
      <c r="E34" s="30"/>
      <c r="F34" s="30"/>
      <c r="G34" s="30"/>
      <c r="H34" s="207"/>
      <c r="I34" s="207"/>
      <c r="J34" s="207"/>
      <c r="K34" s="207"/>
      <c r="L34" s="207"/>
    </row>
    <row r="35" spans="2:12" ht="15.75" thickBot="1" x14ac:dyDescent="0.3">
      <c r="B35" s="986"/>
      <c r="C35" s="270"/>
      <c r="D35" s="30"/>
      <c r="E35" s="30"/>
      <c r="F35" s="30"/>
      <c r="G35" s="30"/>
      <c r="H35" s="207"/>
      <c r="I35" s="207"/>
      <c r="J35" s="207"/>
      <c r="K35" s="207"/>
      <c r="L35" s="207"/>
    </row>
    <row r="36" spans="2:12" ht="15.75" thickBot="1" x14ac:dyDescent="0.3">
      <c r="B36" s="986"/>
      <c r="C36" s="270"/>
      <c r="D36" s="30"/>
      <c r="E36" s="30"/>
      <c r="F36" s="30"/>
      <c r="G36" s="30"/>
      <c r="H36" s="207"/>
      <c r="I36" s="207"/>
      <c r="J36" s="207"/>
      <c r="K36" s="207"/>
      <c r="L36" s="207"/>
    </row>
    <row r="37" spans="2:12" ht="15.75" thickBot="1" x14ac:dyDescent="0.3">
      <c r="B37" s="959"/>
      <c r="C37" s="109"/>
      <c r="D37" s="26"/>
      <c r="E37" s="39" t="s">
        <v>151</v>
      </c>
      <c r="F37" s="26"/>
      <c r="G37" s="26"/>
      <c r="H37" s="190">
        <f>SUM(H28:H36)</f>
        <v>0</v>
      </c>
      <c r="I37" s="190">
        <f>SUM(I28:I36)</f>
        <v>0</v>
      </c>
      <c r="J37" s="190">
        <f>SUM(J28:J36)</f>
        <v>0</v>
      </c>
      <c r="K37" s="190">
        <f>SUM(K28:K36)</f>
        <v>0</v>
      </c>
      <c r="L37" s="207"/>
    </row>
    <row r="38" spans="2:12" ht="36" customHeight="1" thickBot="1" x14ac:dyDescent="0.3">
      <c r="B38" s="72" t="s">
        <v>34</v>
      </c>
      <c r="C38" s="107"/>
      <c r="D38" s="888" t="s">
        <v>553</v>
      </c>
      <c r="E38" s="889"/>
      <c r="F38" s="889"/>
      <c r="G38" s="889"/>
      <c r="H38" s="889"/>
      <c r="I38" s="889"/>
      <c r="J38" s="889"/>
      <c r="K38" s="889"/>
      <c r="L38" s="954"/>
    </row>
    <row r="39" spans="2:12" ht="24" customHeight="1" thickBot="1" x14ac:dyDescent="0.3">
      <c r="B39" s="72" t="s">
        <v>36</v>
      </c>
      <c r="C39" s="107"/>
      <c r="D39" s="888" t="s">
        <v>554</v>
      </c>
      <c r="E39" s="889"/>
      <c r="F39" s="889"/>
      <c r="G39" s="889"/>
      <c r="H39" s="889"/>
      <c r="I39" s="889"/>
      <c r="J39" s="889"/>
      <c r="K39" s="889"/>
      <c r="L39" s="954"/>
    </row>
    <row r="40" spans="2:12" ht="15.75" thickBot="1" x14ac:dyDescent="0.3">
      <c r="B40" s="1"/>
      <c r="C40" s="76"/>
      <c r="D40" s="5"/>
      <c r="E40" s="5"/>
      <c r="F40" s="5"/>
      <c r="G40" s="5"/>
      <c r="H40" s="5"/>
      <c r="I40" s="5"/>
      <c r="J40" s="5"/>
      <c r="K40" s="5"/>
    </row>
    <row r="41" spans="2:12" ht="24" customHeight="1" thickBot="1" x14ac:dyDescent="0.3">
      <c r="B41" s="894" t="s">
        <v>38</v>
      </c>
      <c r="C41" s="895"/>
      <c r="D41" s="895"/>
      <c r="E41" s="896"/>
      <c r="F41" s="5"/>
      <c r="G41" s="5"/>
      <c r="H41" s="5"/>
      <c r="I41" s="5"/>
      <c r="J41" s="5"/>
      <c r="K41" s="5"/>
    </row>
    <row r="42" spans="2:12" ht="15.75" thickBot="1" x14ac:dyDescent="0.3">
      <c r="B42" s="885">
        <v>1</v>
      </c>
      <c r="C42" s="94"/>
      <c r="D42" s="48" t="s">
        <v>39</v>
      </c>
      <c r="E42" s="30" t="s">
        <v>1962</v>
      </c>
      <c r="F42" s="5"/>
      <c r="G42" s="5"/>
      <c r="H42" s="5"/>
      <c r="I42" s="5"/>
      <c r="J42" s="5"/>
      <c r="K42" s="5"/>
    </row>
    <row r="43" spans="2:12" ht="15.75" thickBot="1" x14ac:dyDescent="0.3">
      <c r="B43" s="886"/>
      <c r="C43" s="94"/>
      <c r="D43" s="40" t="s">
        <v>40</v>
      </c>
      <c r="E43" s="30" t="s">
        <v>1968</v>
      </c>
      <c r="F43" s="5"/>
      <c r="G43" s="5"/>
      <c r="H43" s="5"/>
      <c r="I43" s="5"/>
      <c r="J43" s="5"/>
      <c r="K43" s="5"/>
    </row>
    <row r="44" spans="2:12" ht="15.75" thickBot="1" x14ac:dyDescent="0.3">
      <c r="B44" s="886"/>
      <c r="C44" s="94"/>
      <c r="D44" s="40" t="s">
        <v>41</v>
      </c>
      <c r="E44" s="30" t="s">
        <v>1969</v>
      </c>
      <c r="F44" s="5"/>
      <c r="G44" s="5"/>
      <c r="H44" s="5"/>
      <c r="I44" s="5"/>
      <c r="J44" s="5"/>
      <c r="K44" s="5"/>
    </row>
    <row r="45" spans="2:12" ht="15.75" thickBot="1" x14ac:dyDescent="0.3">
      <c r="B45" s="886"/>
      <c r="C45" s="94"/>
      <c r="D45" s="40" t="s">
        <v>42</v>
      </c>
      <c r="E45" s="30" t="s">
        <v>1970</v>
      </c>
      <c r="F45" s="5"/>
      <c r="G45" s="5"/>
      <c r="H45" s="5"/>
      <c r="I45" s="5"/>
      <c r="J45" s="5"/>
      <c r="K45" s="5"/>
    </row>
    <row r="46" spans="2:12" ht="15.75" thickBot="1" x14ac:dyDescent="0.3">
      <c r="B46" s="886"/>
      <c r="C46" s="94"/>
      <c r="D46" s="40" t="s">
        <v>43</v>
      </c>
      <c r="E46" s="529" t="s">
        <v>1971</v>
      </c>
      <c r="F46" s="5"/>
      <c r="G46" s="5"/>
      <c r="H46" s="5"/>
      <c r="I46" s="5"/>
      <c r="J46" s="5"/>
      <c r="K46" s="5"/>
    </row>
    <row r="47" spans="2:12" ht="15.75" thickBot="1" x14ac:dyDescent="0.3">
      <c r="B47" s="886"/>
      <c r="C47" s="94"/>
      <c r="D47" s="40" t="s">
        <v>44</v>
      </c>
      <c r="E47" s="30">
        <v>4380200</v>
      </c>
      <c r="F47" s="5"/>
      <c r="G47" s="5"/>
      <c r="H47" s="5"/>
      <c r="I47" s="5"/>
      <c r="J47" s="5"/>
      <c r="K47" s="5"/>
    </row>
    <row r="48" spans="2:12" ht="15.75" thickBot="1" x14ac:dyDescent="0.3">
      <c r="B48" s="887"/>
      <c r="C48" s="2"/>
      <c r="D48" s="40" t="s">
        <v>45</v>
      </c>
      <c r="E48" s="30" t="s">
        <v>1966</v>
      </c>
      <c r="F48" s="5"/>
      <c r="G48" s="5"/>
      <c r="H48" s="5"/>
      <c r="I48" s="5"/>
      <c r="J48" s="5"/>
      <c r="K48" s="5"/>
    </row>
    <row r="49" spans="2:11" ht="15.75" thickBot="1" x14ac:dyDescent="0.3">
      <c r="B49" s="1"/>
      <c r="C49" s="76"/>
      <c r="D49" s="5"/>
      <c r="E49" s="5"/>
      <c r="F49" s="5"/>
      <c r="G49" s="5"/>
      <c r="H49" s="5"/>
      <c r="I49" s="5"/>
      <c r="J49" s="5"/>
      <c r="K49" s="5"/>
    </row>
    <row r="50" spans="2:11" ht="15.75" thickBot="1" x14ac:dyDescent="0.3">
      <c r="B50" s="894" t="s">
        <v>46</v>
      </c>
      <c r="C50" s="895"/>
      <c r="D50" s="895"/>
      <c r="E50" s="896"/>
      <c r="F50" s="5"/>
      <c r="G50" s="5"/>
      <c r="H50" s="5"/>
      <c r="I50" s="5"/>
      <c r="J50" s="5"/>
      <c r="K50" s="5"/>
    </row>
    <row r="51" spans="2:11" ht="15.75" thickBot="1" x14ac:dyDescent="0.3">
      <c r="B51" s="885">
        <v>1</v>
      </c>
      <c r="C51" s="94"/>
      <c r="D51" s="48" t="s">
        <v>39</v>
      </c>
      <c r="E51" s="219" t="s">
        <v>47</v>
      </c>
      <c r="F51" s="5"/>
      <c r="G51" s="5"/>
      <c r="H51" s="5"/>
      <c r="I51" s="5"/>
      <c r="J51" s="5"/>
      <c r="K51" s="5"/>
    </row>
    <row r="52" spans="2:11" ht="15.75" thickBot="1" x14ac:dyDescent="0.3">
      <c r="B52" s="886"/>
      <c r="C52" s="94"/>
      <c r="D52" s="40" t="s">
        <v>40</v>
      </c>
      <c r="E52" s="219" t="s">
        <v>48</v>
      </c>
      <c r="F52" s="5"/>
      <c r="G52" s="5"/>
      <c r="H52" s="5"/>
      <c r="I52" s="5"/>
      <c r="J52" s="5"/>
      <c r="K52" s="5"/>
    </row>
    <row r="53" spans="2:11" ht="15.75" thickBot="1" x14ac:dyDescent="0.3">
      <c r="B53" s="886"/>
      <c r="C53" s="94"/>
      <c r="D53" s="40" t="s">
        <v>41</v>
      </c>
      <c r="E53" s="239"/>
      <c r="F53" s="5"/>
      <c r="G53" s="5"/>
      <c r="H53" s="5"/>
      <c r="I53" s="5"/>
      <c r="J53" s="5"/>
      <c r="K53" s="5"/>
    </row>
    <row r="54" spans="2:11" ht="15.75" thickBot="1" x14ac:dyDescent="0.3">
      <c r="B54" s="886"/>
      <c r="C54" s="94"/>
      <c r="D54" s="40" t="s">
        <v>42</v>
      </c>
      <c r="E54" s="239"/>
      <c r="F54" s="5"/>
      <c r="G54" s="5"/>
      <c r="H54" s="5"/>
      <c r="I54" s="5"/>
      <c r="J54" s="5"/>
      <c r="K54" s="5"/>
    </row>
    <row r="55" spans="2:11" ht="15.75" thickBot="1" x14ac:dyDescent="0.3">
      <c r="B55" s="886"/>
      <c r="C55" s="94"/>
      <c r="D55" s="40" t="s">
        <v>43</v>
      </c>
      <c r="E55" s="239"/>
      <c r="F55" s="5"/>
      <c r="G55" s="5"/>
      <c r="H55" s="5"/>
      <c r="I55" s="5"/>
      <c r="J55" s="5"/>
      <c r="K55" s="5"/>
    </row>
    <row r="56" spans="2:11" ht="15.75" thickBot="1" x14ac:dyDescent="0.3">
      <c r="B56" s="886"/>
      <c r="C56" s="94"/>
      <c r="D56" s="40" t="s">
        <v>44</v>
      </c>
      <c r="E56" s="239"/>
      <c r="F56" s="5"/>
      <c r="G56" s="5"/>
      <c r="H56" s="5"/>
      <c r="I56" s="5"/>
      <c r="J56" s="5"/>
      <c r="K56" s="5"/>
    </row>
    <row r="57" spans="2:11" ht="15.75" thickBot="1" x14ac:dyDescent="0.3">
      <c r="B57" s="887"/>
      <c r="C57" s="2"/>
      <c r="D57" s="40" t="s">
        <v>45</v>
      </c>
      <c r="E57" s="239"/>
      <c r="F57" s="5"/>
      <c r="G57" s="5"/>
      <c r="H57" s="5"/>
      <c r="I57" s="5"/>
      <c r="J57" s="5"/>
      <c r="K57" s="5"/>
    </row>
    <row r="58" spans="2:11" ht="15.75" thickBot="1" x14ac:dyDescent="0.3">
      <c r="B58" s="1"/>
      <c r="C58" s="76"/>
      <c r="D58" s="5"/>
      <c r="E58" s="5"/>
      <c r="F58" s="5"/>
      <c r="G58" s="5"/>
      <c r="H58" s="5"/>
      <c r="I58" s="5"/>
      <c r="J58" s="5"/>
      <c r="K58" s="5"/>
    </row>
    <row r="59" spans="2:11" ht="15" customHeight="1" thickBot="1" x14ac:dyDescent="0.3">
      <c r="B59" s="119" t="s">
        <v>49</v>
      </c>
      <c r="C59" s="120"/>
      <c r="D59" s="120"/>
      <c r="E59" s="121"/>
      <c r="G59" s="5"/>
      <c r="H59" s="5"/>
      <c r="I59" s="5"/>
      <c r="J59" s="5"/>
      <c r="K59" s="5"/>
    </row>
    <row r="60" spans="2:11" ht="24.75" thickBot="1" x14ac:dyDescent="0.3">
      <c r="B60" s="47" t="s">
        <v>50</v>
      </c>
      <c r="C60" s="40" t="s">
        <v>51</v>
      </c>
      <c r="D60" s="40" t="s">
        <v>52</v>
      </c>
      <c r="E60" s="40" t="s">
        <v>53</v>
      </c>
      <c r="F60" s="5"/>
      <c r="G60" s="5"/>
      <c r="H60" s="5"/>
      <c r="I60" s="5"/>
      <c r="J60" s="5"/>
    </row>
    <row r="61" spans="2:11" ht="72.75" thickBot="1" x14ac:dyDescent="0.3">
      <c r="B61" s="49">
        <v>42401</v>
      </c>
      <c r="C61" s="40">
        <v>0.01</v>
      </c>
      <c r="D61" s="50" t="s">
        <v>555</v>
      </c>
      <c r="E61" s="40"/>
      <c r="F61" s="5"/>
      <c r="G61" s="5"/>
      <c r="H61" s="5"/>
      <c r="I61" s="5"/>
      <c r="J61" s="5"/>
    </row>
    <row r="62" spans="2:11" ht="15.75" thickBot="1" x14ac:dyDescent="0.3">
      <c r="B62" s="3"/>
      <c r="C62" s="95"/>
      <c r="D62" s="5"/>
      <c r="E62" s="5"/>
      <c r="F62" s="5"/>
      <c r="G62" s="5"/>
      <c r="H62" s="5"/>
      <c r="I62" s="5"/>
      <c r="J62" s="5"/>
      <c r="K62" s="5"/>
    </row>
    <row r="63" spans="2:11" x14ac:dyDescent="0.25">
      <c r="B63" s="129" t="s">
        <v>55</v>
      </c>
      <c r="C63" s="96"/>
      <c r="D63" s="5"/>
      <c r="E63" s="5"/>
      <c r="F63" s="5"/>
      <c r="G63" s="5"/>
      <c r="H63" s="5"/>
      <c r="I63" s="5"/>
      <c r="J63" s="5"/>
      <c r="K63" s="5"/>
    </row>
    <row r="64" spans="2:11" ht="81" customHeight="1" x14ac:dyDescent="0.25">
      <c r="B64" s="990" t="s">
        <v>556</v>
      </c>
      <c r="C64" s="991"/>
      <c r="D64" s="992"/>
      <c r="E64" s="5"/>
      <c r="F64" s="5"/>
      <c r="G64" s="5"/>
      <c r="H64" s="5"/>
      <c r="I64" s="5"/>
      <c r="J64" s="5"/>
      <c r="K64" s="5"/>
    </row>
    <row r="65" spans="2:11" x14ac:dyDescent="0.25">
      <c r="B65" s="993"/>
      <c r="C65" s="994"/>
      <c r="D65" s="995"/>
      <c r="E65" s="5"/>
      <c r="F65" s="5"/>
      <c r="G65" s="5"/>
      <c r="H65" s="5"/>
      <c r="I65" s="5"/>
      <c r="J65" s="5"/>
      <c r="K65" s="5"/>
    </row>
    <row r="66" spans="2:11" x14ac:dyDescent="0.25">
      <c r="B66" s="1"/>
      <c r="C66" s="76"/>
      <c r="D66" s="5"/>
      <c r="E66" s="5"/>
      <c r="F66" s="5"/>
      <c r="G66" s="5"/>
      <c r="H66" s="5"/>
      <c r="I66" s="5"/>
      <c r="J66" s="5"/>
      <c r="K66" s="5"/>
    </row>
    <row r="67" spans="2:11" ht="15.75" thickBot="1" x14ac:dyDescent="0.3">
      <c r="B67" s="5"/>
      <c r="D67" s="5"/>
      <c r="E67" s="5"/>
      <c r="F67" s="5"/>
      <c r="G67" s="5"/>
      <c r="H67" s="5"/>
      <c r="I67" s="5"/>
      <c r="J67" s="5"/>
      <c r="K67" s="5"/>
    </row>
    <row r="68" spans="2:11" ht="24.75" thickBot="1" x14ac:dyDescent="0.3">
      <c r="B68" s="51" t="s">
        <v>450</v>
      </c>
      <c r="C68" s="97"/>
      <c r="D68" s="5"/>
      <c r="E68" s="5"/>
      <c r="F68" s="5"/>
      <c r="G68" s="5"/>
      <c r="H68" s="5"/>
      <c r="I68" s="5"/>
      <c r="J68" s="5"/>
      <c r="K68" s="5"/>
    </row>
    <row r="69" spans="2:11" ht="15.75" thickBot="1" x14ac:dyDescent="0.3">
      <c r="B69" s="37"/>
      <c r="C69" s="88"/>
      <c r="D69" s="5"/>
      <c r="E69" s="5"/>
      <c r="F69" s="5"/>
      <c r="G69" s="5"/>
      <c r="H69" s="5"/>
      <c r="I69" s="5"/>
      <c r="J69" s="5"/>
      <c r="K69" s="5"/>
    </row>
    <row r="70" spans="2:11" ht="84.75" thickBot="1" x14ac:dyDescent="0.3">
      <c r="B70" s="52" t="s">
        <v>57</v>
      </c>
      <c r="C70" s="98"/>
      <c r="D70" s="43" t="s">
        <v>527</v>
      </c>
      <c r="E70" s="5"/>
      <c r="F70" s="5"/>
      <c r="G70" s="5"/>
      <c r="H70" s="5"/>
      <c r="I70" s="5"/>
      <c r="J70" s="5"/>
      <c r="K70" s="5"/>
    </row>
    <row r="71" spans="2:11" x14ac:dyDescent="0.25">
      <c r="B71" s="885" t="s">
        <v>59</v>
      </c>
      <c r="C71" s="94"/>
      <c r="D71" s="53" t="s">
        <v>60</v>
      </c>
      <c r="E71" s="5"/>
      <c r="F71" s="5"/>
      <c r="G71" s="5"/>
      <c r="H71" s="5"/>
      <c r="I71" s="5"/>
      <c r="J71" s="5"/>
      <c r="K71" s="5"/>
    </row>
    <row r="72" spans="2:11" ht="120" x14ac:dyDescent="0.25">
      <c r="B72" s="886"/>
      <c r="C72" s="94"/>
      <c r="D72" s="46" t="s">
        <v>528</v>
      </c>
      <c r="E72" s="5"/>
      <c r="F72" s="5"/>
      <c r="G72" s="5"/>
      <c r="H72" s="5"/>
      <c r="I72" s="5"/>
      <c r="J72" s="5"/>
      <c r="K72" s="5"/>
    </row>
    <row r="73" spans="2:11" x14ac:dyDescent="0.25">
      <c r="B73" s="886"/>
      <c r="C73" s="94"/>
      <c r="D73" s="53" t="s">
        <v>63</v>
      </c>
      <c r="E73" s="5"/>
      <c r="F73" s="5"/>
      <c r="G73" s="5"/>
      <c r="H73" s="5"/>
      <c r="I73" s="5"/>
      <c r="J73" s="5"/>
      <c r="K73" s="5"/>
    </row>
    <row r="74" spans="2:11" x14ac:dyDescent="0.25">
      <c r="B74" s="886"/>
      <c r="C74" s="94"/>
      <c r="D74" s="46" t="s">
        <v>165</v>
      </c>
      <c r="E74" s="5"/>
      <c r="F74" s="5"/>
      <c r="G74" s="5"/>
      <c r="H74" s="5"/>
      <c r="I74" s="5"/>
      <c r="J74" s="5"/>
      <c r="K74" s="5"/>
    </row>
    <row r="75" spans="2:11" ht="24" x14ac:dyDescent="0.25">
      <c r="B75" s="886"/>
      <c r="C75" s="94"/>
      <c r="D75" s="46" t="s">
        <v>529</v>
      </c>
      <c r="E75" s="5"/>
      <c r="F75" s="5"/>
      <c r="G75" s="5"/>
      <c r="H75" s="5"/>
      <c r="I75" s="5"/>
      <c r="J75" s="5"/>
      <c r="K75" s="5"/>
    </row>
    <row r="76" spans="2:11" x14ac:dyDescent="0.25">
      <c r="B76" s="886"/>
      <c r="C76" s="94"/>
      <c r="D76" s="46" t="s">
        <v>530</v>
      </c>
      <c r="E76" s="5"/>
      <c r="F76" s="5"/>
      <c r="G76" s="5"/>
      <c r="H76" s="5"/>
      <c r="I76" s="5"/>
      <c r="J76" s="5"/>
      <c r="K76" s="5"/>
    </row>
    <row r="77" spans="2:11" ht="24" x14ac:dyDescent="0.25">
      <c r="B77" s="886"/>
      <c r="C77" s="94"/>
      <c r="D77" s="46" t="s">
        <v>531</v>
      </c>
      <c r="E77" s="5"/>
      <c r="F77" s="5"/>
      <c r="G77" s="5"/>
      <c r="H77" s="5"/>
      <c r="I77" s="5"/>
      <c r="J77" s="5"/>
      <c r="K77" s="5"/>
    </row>
    <row r="78" spans="2:11" ht="24" x14ac:dyDescent="0.25">
      <c r="B78" s="886"/>
      <c r="C78" s="94"/>
      <c r="D78" s="46" t="s">
        <v>532</v>
      </c>
      <c r="E78" s="5"/>
      <c r="F78" s="5"/>
      <c r="G78" s="5"/>
      <c r="H78" s="5"/>
      <c r="I78" s="5"/>
      <c r="J78" s="5"/>
      <c r="K78" s="5"/>
    </row>
    <row r="79" spans="2:11" ht="24" x14ac:dyDescent="0.25">
      <c r="B79" s="886"/>
      <c r="C79" s="94"/>
      <c r="D79" s="46" t="s">
        <v>533</v>
      </c>
      <c r="E79" s="5"/>
      <c r="F79" s="5"/>
      <c r="G79" s="5"/>
      <c r="H79" s="5"/>
      <c r="I79" s="5"/>
      <c r="J79" s="5"/>
      <c r="K79" s="5"/>
    </row>
    <row r="80" spans="2:11" x14ac:dyDescent="0.25">
      <c r="B80" s="886"/>
      <c r="C80" s="94"/>
      <c r="D80" s="53" t="s">
        <v>288</v>
      </c>
      <c r="E80" s="5"/>
      <c r="F80" s="5"/>
      <c r="G80" s="5"/>
      <c r="H80" s="5"/>
      <c r="I80" s="5"/>
      <c r="J80" s="5"/>
      <c r="K80" s="5"/>
    </row>
    <row r="81" spans="2:11" ht="36" x14ac:dyDescent="0.25">
      <c r="B81" s="886"/>
      <c r="C81" s="94"/>
      <c r="D81" s="46" t="s">
        <v>353</v>
      </c>
      <c r="E81" s="5"/>
      <c r="F81" s="5"/>
      <c r="G81" s="5"/>
      <c r="H81" s="5"/>
      <c r="I81" s="5"/>
      <c r="J81" s="5"/>
      <c r="K81" s="5"/>
    </row>
    <row r="82" spans="2:11" ht="36" x14ac:dyDescent="0.25">
      <c r="B82" s="886"/>
      <c r="C82" s="94"/>
      <c r="D82" s="46" t="s">
        <v>534</v>
      </c>
      <c r="E82" s="5"/>
      <c r="F82" s="5"/>
      <c r="G82" s="5"/>
      <c r="H82" s="5"/>
      <c r="I82" s="5"/>
      <c r="J82" s="5"/>
      <c r="K82" s="5"/>
    </row>
    <row r="83" spans="2:11" ht="84.75" thickBot="1" x14ac:dyDescent="0.3">
      <c r="B83" s="887"/>
      <c r="C83" s="2"/>
      <c r="D83" s="40" t="s">
        <v>535</v>
      </c>
      <c r="E83" s="5"/>
      <c r="F83" s="5"/>
      <c r="G83" s="5"/>
      <c r="H83" s="5"/>
      <c r="I83" s="5"/>
      <c r="J83" s="5"/>
      <c r="K83" s="5"/>
    </row>
    <row r="84" spans="2:11" ht="24.75" thickBot="1" x14ac:dyDescent="0.3">
      <c r="B84" s="47" t="s">
        <v>72</v>
      </c>
      <c r="C84" s="2"/>
      <c r="D84" s="40"/>
      <c r="E84" s="5"/>
      <c r="F84" s="5"/>
      <c r="G84" s="5"/>
      <c r="H84" s="5"/>
      <c r="I84" s="5"/>
      <c r="J84" s="5"/>
      <c r="K84" s="5"/>
    </row>
    <row r="85" spans="2:11" ht="84" x14ac:dyDescent="0.25">
      <c r="B85" s="885" t="s">
        <v>73</v>
      </c>
      <c r="C85" s="94"/>
      <c r="D85" s="46" t="s">
        <v>536</v>
      </c>
      <c r="E85" s="5"/>
      <c r="F85" s="5"/>
      <c r="G85" s="5"/>
      <c r="H85" s="5"/>
      <c r="I85" s="5"/>
      <c r="J85" s="5"/>
      <c r="K85" s="5"/>
    </row>
    <row r="86" spans="2:11" ht="96" x14ac:dyDescent="0.25">
      <c r="B86" s="886"/>
      <c r="C86" s="94"/>
      <c r="D86" s="46" t="s">
        <v>537</v>
      </c>
      <c r="E86" s="5"/>
      <c r="F86" s="5"/>
      <c r="G86" s="5"/>
      <c r="H86" s="5"/>
      <c r="I86" s="5"/>
      <c r="J86" s="5"/>
      <c r="K86" s="5"/>
    </row>
    <row r="87" spans="2:11" ht="132" x14ac:dyDescent="0.25">
      <c r="B87" s="886"/>
      <c r="C87" s="94"/>
      <c r="D87" s="46" t="s">
        <v>538</v>
      </c>
      <c r="E87" s="5"/>
      <c r="F87" s="5"/>
      <c r="G87" s="5"/>
      <c r="H87" s="5"/>
      <c r="I87" s="5"/>
      <c r="J87" s="5"/>
      <c r="K87" s="5"/>
    </row>
    <row r="88" spans="2:11" ht="144.75" thickBot="1" x14ac:dyDescent="0.3">
      <c r="B88" s="887"/>
      <c r="C88" s="2"/>
      <c r="D88" s="40" t="s">
        <v>539</v>
      </c>
      <c r="E88" s="5"/>
      <c r="F88" s="5"/>
      <c r="G88" s="5"/>
      <c r="H88" s="5"/>
      <c r="I88" s="5"/>
      <c r="J88" s="5"/>
      <c r="K88" s="5"/>
    </row>
    <row r="89" spans="2:11" ht="24" x14ac:dyDescent="0.25">
      <c r="B89" s="885" t="s">
        <v>90</v>
      </c>
      <c r="C89" s="94"/>
      <c r="D89" s="53" t="s">
        <v>526</v>
      </c>
      <c r="E89" s="5"/>
      <c r="F89" s="5"/>
      <c r="G89" s="5"/>
      <c r="H89" s="5"/>
      <c r="I89" s="5"/>
      <c r="J89" s="5"/>
      <c r="K89" s="5"/>
    </row>
    <row r="90" spans="2:11" x14ac:dyDescent="0.25">
      <c r="B90" s="886"/>
      <c r="C90" s="94"/>
      <c r="D90" s="46" t="s">
        <v>497</v>
      </c>
      <c r="E90" s="5"/>
      <c r="F90" s="5"/>
      <c r="G90" s="5"/>
      <c r="H90" s="5"/>
      <c r="I90" s="5"/>
      <c r="J90" s="5"/>
      <c r="K90" s="5"/>
    </row>
    <row r="91" spans="2:11" x14ac:dyDescent="0.25">
      <c r="B91" s="886"/>
      <c r="C91" s="94"/>
      <c r="D91" s="46" t="s">
        <v>91</v>
      </c>
      <c r="E91" s="5"/>
      <c r="F91" s="5"/>
      <c r="G91" s="5"/>
      <c r="H91" s="5"/>
      <c r="I91" s="5"/>
      <c r="J91" s="5"/>
      <c r="K91" s="5"/>
    </row>
    <row r="92" spans="2:11" ht="37.5" x14ac:dyDescent="0.25">
      <c r="B92" s="886"/>
      <c r="C92" s="94"/>
      <c r="D92" s="46" t="s">
        <v>540</v>
      </c>
      <c r="E92" s="5"/>
      <c r="F92" s="5"/>
      <c r="G92" s="5"/>
      <c r="H92" s="5"/>
      <c r="I92" s="5"/>
      <c r="J92" s="5"/>
      <c r="K92" s="5"/>
    </row>
    <row r="93" spans="2:11" ht="37.5" x14ac:dyDescent="0.25">
      <c r="B93" s="886"/>
      <c r="C93" s="94"/>
      <c r="D93" s="46" t="s">
        <v>541</v>
      </c>
      <c r="E93" s="5"/>
      <c r="F93" s="5"/>
      <c r="G93" s="5"/>
      <c r="H93" s="5"/>
      <c r="I93" s="5"/>
      <c r="J93" s="5"/>
      <c r="K93" s="5"/>
    </row>
    <row r="94" spans="2:11" ht="37.5" x14ac:dyDescent="0.25">
      <c r="B94" s="886"/>
      <c r="C94" s="94"/>
      <c r="D94" s="46" t="s">
        <v>542</v>
      </c>
      <c r="E94" s="5"/>
      <c r="F94" s="5"/>
      <c r="G94" s="5"/>
      <c r="H94" s="5"/>
      <c r="I94" s="5"/>
      <c r="J94" s="5"/>
      <c r="K94" s="5"/>
    </row>
    <row r="95" spans="2:11" ht="84" x14ac:dyDescent="0.25">
      <c r="B95" s="886"/>
      <c r="C95" s="94"/>
      <c r="D95" s="54" t="s">
        <v>235</v>
      </c>
      <c r="E95" s="5"/>
      <c r="F95" s="5"/>
      <c r="G95" s="5"/>
      <c r="H95" s="5"/>
      <c r="I95" s="5"/>
      <c r="J95" s="5"/>
      <c r="K95" s="5"/>
    </row>
    <row r="96" spans="2:11" x14ac:dyDescent="0.25">
      <c r="B96" s="886"/>
      <c r="C96" s="94"/>
      <c r="D96" s="53" t="s">
        <v>246</v>
      </c>
      <c r="E96" s="5"/>
      <c r="F96" s="5"/>
      <c r="G96" s="5"/>
      <c r="H96" s="5"/>
      <c r="I96" s="5"/>
      <c r="J96" s="5"/>
      <c r="K96" s="5"/>
    </row>
    <row r="97" spans="2:11" ht="24" x14ac:dyDescent="0.25">
      <c r="B97" s="886"/>
      <c r="C97" s="94"/>
      <c r="D97" s="53" t="s">
        <v>543</v>
      </c>
      <c r="E97" s="5"/>
      <c r="F97" s="5"/>
      <c r="G97" s="5"/>
      <c r="H97" s="5"/>
      <c r="I97" s="5"/>
      <c r="J97" s="5"/>
      <c r="K97" s="5"/>
    </row>
    <row r="98" spans="2:11" x14ac:dyDescent="0.25">
      <c r="B98" s="886"/>
      <c r="C98" s="94"/>
      <c r="D98" s="16"/>
      <c r="E98" s="5"/>
      <c r="F98" s="5"/>
      <c r="G98" s="5"/>
      <c r="H98" s="5"/>
      <c r="I98" s="5"/>
      <c r="J98" s="5"/>
      <c r="K98" s="5"/>
    </row>
    <row r="99" spans="2:11" x14ac:dyDescent="0.25">
      <c r="B99" s="886"/>
      <c r="C99" s="94"/>
      <c r="D99" s="46" t="s">
        <v>91</v>
      </c>
      <c r="E99" s="5"/>
      <c r="F99" s="5"/>
      <c r="G99" s="5"/>
      <c r="H99" s="5"/>
      <c r="I99" s="5"/>
      <c r="J99" s="5"/>
      <c r="K99" s="5"/>
    </row>
    <row r="100" spans="2:11" ht="49.5" x14ac:dyDescent="0.25">
      <c r="B100" s="886"/>
      <c r="C100" s="94"/>
      <c r="D100" s="46" t="s">
        <v>544</v>
      </c>
      <c r="E100" s="5"/>
      <c r="F100" s="5"/>
      <c r="G100" s="5"/>
      <c r="H100" s="5"/>
      <c r="I100" s="5"/>
      <c r="J100" s="5"/>
      <c r="K100" s="5"/>
    </row>
    <row r="101" spans="2:11" ht="50.25" thickBot="1" x14ac:dyDescent="0.3">
      <c r="B101" s="887"/>
      <c r="C101" s="2"/>
      <c r="D101" s="40" t="s">
        <v>545</v>
      </c>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sheetData>
  <sheetProtection insertRows="0"/>
  <mergeCells count="38">
    <mergeCell ref="B10:D10"/>
    <mergeCell ref="F10:S10"/>
    <mergeCell ref="F11:S11"/>
    <mergeCell ref="E12:R12"/>
    <mergeCell ref="E13:R13"/>
    <mergeCell ref="B71:B83"/>
    <mergeCell ref="B85:B88"/>
    <mergeCell ref="B89:B101"/>
    <mergeCell ref="D16:D17"/>
    <mergeCell ref="E16:G16"/>
    <mergeCell ref="D38:L38"/>
    <mergeCell ref="D39:L39"/>
    <mergeCell ref="B41:E41"/>
    <mergeCell ref="B42:B48"/>
    <mergeCell ref="B50:E50"/>
    <mergeCell ref="B51:B57"/>
    <mergeCell ref="B64:D65"/>
    <mergeCell ref="K26:K27"/>
    <mergeCell ref="B15:B37"/>
    <mergeCell ref="D15:L15"/>
    <mergeCell ref="D22:L22"/>
    <mergeCell ref="D23:L23"/>
    <mergeCell ref="D24:L24"/>
    <mergeCell ref="D25:L25"/>
    <mergeCell ref="K16:K17"/>
    <mergeCell ref="C26:C27"/>
    <mergeCell ref="D26:D27"/>
    <mergeCell ref="E26:E27"/>
    <mergeCell ref="F26:F27"/>
    <mergeCell ref="G26:G27"/>
    <mergeCell ref="J26:J27"/>
    <mergeCell ref="H16:J16"/>
    <mergeCell ref="L26:L27"/>
    <mergeCell ref="A1:P1"/>
    <mergeCell ref="A2:P2"/>
    <mergeCell ref="A3:P3"/>
    <mergeCell ref="A4:D4"/>
    <mergeCell ref="A5:P5"/>
  </mergeCells>
  <conditionalFormatting sqref="E12:R12">
    <cfRule type="expression" dxfId="69" priority="1">
      <formula>E11="SI SE REPORTA"</formula>
    </cfRule>
  </conditionalFormatting>
  <conditionalFormatting sqref="F10">
    <cfRule type="notContainsBlanks" dxfId="68" priority="4">
      <formula>LEN(TRIM(F10))&gt;0</formula>
    </cfRule>
  </conditionalFormatting>
  <conditionalFormatting sqref="F11:S11">
    <cfRule type="expression" dxfId="67" priority="2">
      <formula>E11="NO SE REPORTA"</formula>
    </cfRule>
    <cfRule type="expression" dxfId="66" priority="3">
      <formula>E10="NO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8:F20 H18:I20">
      <formula1>0</formula1>
    </dataValidation>
    <dataValidation type="whole" operator="greaterThanOrEqual" allowBlank="1" showInputMessage="1" showErrorMessage="1" errorTitle="ERROR" error="Valor en PESOS (sin centavos)" sqref="H30:K36 I29:K29 H28:K28">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46" r:id="rId1"/>
  </hyperlinks>
  <pageMargins left="0.25" right="0.25" top="0.75" bottom="0.75" header="0.3" footer="0.3"/>
  <pageSetup paperSize="178"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U179"/>
  <sheetViews>
    <sheetView showGridLines="0" topLeftCell="A7" zoomScale="98" zoomScaleNormal="98" workbookViewId="0">
      <selection activeCell="G27" sqref="G27:J27"/>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557</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6"/>
      <c r="D7" s="5"/>
      <c r="E7" s="17"/>
      <c r="F7" s="5" t="s">
        <v>129</v>
      </c>
      <c r="G7" s="5"/>
      <c r="H7" s="5"/>
      <c r="I7" s="5"/>
      <c r="J7" s="5"/>
      <c r="K7" s="5"/>
    </row>
    <row r="8" spans="1:21" ht="15.75" thickBot="1" x14ac:dyDescent="0.3">
      <c r="B8" s="172" t="s">
        <v>1192</v>
      </c>
      <c r="C8" s="211">
        <v>2023</v>
      </c>
      <c r="D8" s="305">
        <f>IF(E10="NO APLICA","NO APLICA",IF(E11="NO SE REPORTA","SIN INFORMACION",+H22))</f>
        <v>1</v>
      </c>
      <c r="E8" s="212"/>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2005</v>
      </c>
      <c r="F12" s="858"/>
      <c r="G12" s="858"/>
      <c r="H12" s="858"/>
      <c r="I12" s="858"/>
      <c r="J12" s="858"/>
      <c r="K12" s="858"/>
      <c r="L12" s="858"/>
      <c r="M12" s="858"/>
      <c r="N12" s="858"/>
      <c r="O12" s="858"/>
      <c r="P12" s="858"/>
      <c r="Q12" s="858"/>
      <c r="R12" s="858"/>
    </row>
    <row r="13" spans="1:21" ht="21.95" customHeight="1" x14ac:dyDescent="0.25">
      <c r="B13" s="364"/>
      <c r="C13" s="88"/>
      <c r="D13" s="171" t="s">
        <v>1256</v>
      </c>
      <c r="E13" s="859" t="s">
        <v>1983</v>
      </c>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6" customHeight="1" thickTop="1" thickBot="1" x14ac:dyDescent="0.3">
      <c r="B15" s="960" t="s">
        <v>2</v>
      </c>
      <c r="C15" s="89"/>
      <c r="D15" s="876" t="s">
        <v>336</v>
      </c>
      <c r="E15" s="877"/>
      <c r="F15" s="877"/>
      <c r="G15" s="877"/>
      <c r="H15" s="877"/>
      <c r="I15" s="877"/>
      <c r="J15" s="877"/>
      <c r="K15" s="878"/>
    </row>
    <row r="16" spans="1:21" ht="15.75" thickBot="1" x14ac:dyDescent="0.3">
      <c r="B16" s="961"/>
      <c r="C16" s="94"/>
      <c r="D16" s="43" t="s">
        <v>150</v>
      </c>
      <c r="E16" s="66" t="s">
        <v>20</v>
      </c>
      <c r="F16" s="66" t="s">
        <v>21</v>
      </c>
      <c r="G16" s="66" t="s">
        <v>22</v>
      </c>
      <c r="H16" s="304" t="s">
        <v>23</v>
      </c>
      <c r="I16" s="303"/>
      <c r="J16" s="5"/>
      <c r="K16" s="21"/>
    </row>
    <row r="17" spans="2:11" ht="36.75" thickBot="1" x14ac:dyDescent="0.3">
      <c r="B17" s="961"/>
      <c r="C17" s="94"/>
      <c r="D17" s="40" t="s">
        <v>576</v>
      </c>
      <c r="E17" s="186">
        <v>45</v>
      </c>
      <c r="F17" s="186">
        <v>39</v>
      </c>
      <c r="G17" s="186">
        <v>40</v>
      </c>
      <c r="H17" s="186">
        <v>41</v>
      </c>
      <c r="I17" s="303"/>
      <c r="J17" s="5"/>
      <c r="K17" s="21"/>
    </row>
    <row r="18" spans="2:11" ht="24.75" thickBot="1" x14ac:dyDescent="0.3">
      <c r="B18" s="961"/>
      <c r="C18" s="94"/>
      <c r="D18" s="40" t="s">
        <v>577</v>
      </c>
      <c r="E18" s="186"/>
      <c r="F18" s="186"/>
      <c r="G18" s="186"/>
      <c r="H18" s="337"/>
      <c r="I18" s="303"/>
      <c r="J18" s="5"/>
      <c r="K18" s="21"/>
    </row>
    <row r="19" spans="2:11" ht="15.75" thickBot="1" x14ac:dyDescent="0.3">
      <c r="B19" s="961"/>
      <c r="C19" s="94"/>
      <c r="D19" s="40" t="s">
        <v>578</v>
      </c>
      <c r="E19" s="186"/>
      <c r="F19" s="186"/>
      <c r="G19" s="186"/>
      <c r="H19" s="337"/>
      <c r="I19" s="303"/>
      <c r="J19" s="5"/>
      <c r="K19" s="21"/>
    </row>
    <row r="20" spans="2:11" ht="15.75" thickBot="1" x14ac:dyDescent="0.3">
      <c r="B20" s="961"/>
      <c r="C20" s="94"/>
      <c r="D20" s="40" t="s">
        <v>579</v>
      </c>
      <c r="E20" s="186">
        <v>0</v>
      </c>
      <c r="F20" s="186">
        <v>39</v>
      </c>
      <c r="G20" s="186">
        <v>40</v>
      </c>
      <c r="H20" s="337">
        <v>41</v>
      </c>
      <c r="I20" s="303"/>
      <c r="J20" s="5"/>
      <c r="K20" s="21"/>
    </row>
    <row r="21" spans="2:11" ht="15.75" thickBot="1" x14ac:dyDescent="0.3">
      <c r="B21" s="961"/>
      <c r="C21" s="94"/>
      <c r="D21" s="40" t="s">
        <v>151</v>
      </c>
      <c r="E21" s="139">
        <f>SUM(E18:E20)</f>
        <v>0</v>
      </c>
      <c r="F21" s="139">
        <f>SUM(F18:F20)</f>
        <v>39</v>
      </c>
      <c r="G21" s="139">
        <f>SUM(G18:G20)</f>
        <v>40</v>
      </c>
      <c r="H21" s="139">
        <f>SUM(H18:H20)</f>
        <v>41</v>
      </c>
      <c r="I21" s="303"/>
      <c r="J21" s="5"/>
      <c r="K21" s="21"/>
    </row>
    <row r="22" spans="2:11" ht="36.75" thickBot="1" x14ac:dyDescent="0.3">
      <c r="B22" s="961"/>
      <c r="C22" s="101"/>
      <c r="D22" s="52" t="s">
        <v>557</v>
      </c>
      <c r="E22" s="140">
        <f>+E21/E17</f>
        <v>0</v>
      </c>
      <c r="F22" s="140">
        <f>+F21/F17</f>
        <v>1</v>
      </c>
      <c r="G22" s="140">
        <f>+G21/G17</f>
        <v>1</v>
      </c>
      <c r="H22" s="140">
        <f>+H21/H17</f>
        <v>1</v>
      </c>
      <c r="I22" s="303"/>
      <c r="J22" s="5"/>
      <c r="K22" s="21"/>
    </row>
    <row r="23" spans="2:11" x14ac:dyDescent="0.25">
      <c r="B23" s="961"/>
      <c r="C23" s="92"/>
      <c r="D23" s="879" t="s">
        <v>246</v>
      </c>
      <c r="E23" s="880"/>
      <c r="F23" s="880"/>
      <c r="G23" s="880"/>
      <c r="H23" s="880"/>
      <c r="I23" s="880"/>
      <c r="J23" s="880"/>
      <c r="K23" s="881"/>
    </row>
    <row r="24" spans="2:11" x14ac:dyDescent="0.25">
      <c r="B24" s="961"/>
      <c r="C24" s="92"/>
      <c r="D24" s="879" t="s">
        <v>580</v>
      </c>
      <c r="E24" s="880"/>
      <c r="F24" s="880"/>
      <c r="G24" s="880"/>
      <c r="H24" s="880"/>
      <c r="I24" s="880"/>
      <c r="J24" s="880"/>
      <c r="K24" s="881"/>
    </row>
    <row r="25" spans="2:11" ht="15.75" thickBot="1" x14ac:dyDescent="0.3">
      <c r="B25" s="961"/>
      <c r="C25" s="92"/>
      <c r="D25" s="891" t="s">
        <v>340</v>
      </c>
      <c r="E25" s="892"/>
      <c r="F25" s="892"/>
      <c r="G25" s="892"/>
      <c r="H25" s="892"/>
      <c r="I25" s="892"/>
      <c r="J25" s="892"/>
      <c r="K25" s="893"/>
    </row>
    <row r="26" spans="2:11" ht="57" thickBot="1" x14ac:dyDescent="0.3">
      <c r="B26" s="218"/>
      <c r="C26" s="98" t="s">
        <v>19</v>
      </c>
      <c r="D26" s="66"/>
      <c r="E26" s="66" t="s">
        <v>581</v>
      </c>
      <c r="F26" s="66" t="s">
        <v>582</v>
      </c>
      <c r="G26" s="66" t="s">
        <v>343</v>
      </c>
      <c r="H26" s="66" t="s">
        <v>344</v>
      </c>
      <c r="I26" s="66" t="s">
        <v>274</v>
      </c>
      <c r="J26" s="66" t="s">
        <v>275</v>
      </c>
      <c r="K26" s="66" t="s">
        <v>55</v>
      </c>
    </row>
    <row r="27" spans="2:11" ht="36.75" thickBot="1" x14ac:dyDescent="0.3">
      <c r="B27" s="218"/>
      <c r="C27" s="2">
        <v>1</v>
      </c>
      <c r="D27" s="29" t="s">
        <v>1984</v>
      </c>
      <c r="E27" s="30" t="s">
        <v>1986</v>
      </c>
      <c r="F27" s="207">
        <v>17</v>
      </c>
      <c r="G27" s="207">
        <v>1389848263.0799999</v>
      </c>
      <c r="H27" s="207">
        <v>637534286</v>
      </c>
      <c r="I27" s="207">
        <v>538776000</v>
      </c>
      <c r="J27" s="207">
        <v>538776000</v>
      </c>
      <c r="K27" s="207"/>
    </row>
    <row r="28" spans="2:11" ht="72.75" thickBot="1" x14ac:dyDescent="0.3">
      <c r="B28" s="218"/>
      <c r="C28" s="2">
        <v>2</v>
      </c>
      <c r="D28" s="29" t="s">
        <v>1985</v>
      </c>
      <c r="E28" s="30" t="s">
        <v>1986</v>
      </c>
      <c r="F28" s="207">
        <v>75</v>
      </c>
      <c r="G28" s="207">
        <v>9057327022</v>
      </c>
      <c r="H28" s="207">
        <v>9057327022</v>
      </c>
      <c r="I28" s="207">
        <v>5660927934</v>
      </c>
      <c r="J28" s="207">
        <v>5660927934</v>
      </c>
      <c r="K28" s="207"/>
    </row>
    <row r="29" spans="2:11" ht="15.75" thickBot="1" x14ac:dyDescent="0.3">
      <c r="B29" s="218"/>
      <c r="C29" s="2">
        <v>3</v>
      </c>
      <c r="D29" s="30"/>
      <c r="E29" s="338"/>
      <c r="F29" s="207"/>
      <c r="G29" s="207"/>
      <c r="H29" s="207"/>
      <c r="I29" s="207"/>
      <c r="J29" s="207"/>
      <c r="K29" s="207"/>
    </row>
    <row r="30" spans="2:11" ht="15.75" thickBot="1" x14ac:dyDescent="0.3">
      <c r="B30" s="218"/>
      <c r="C30" s="2">
        <v>4</v>
      </c>
      <c r="D30" s="30"/>
      <c r="E30" s="30"/>
      <c r="F30" s="207"/>
      <c r="G30" s="207"/>
      <c r="H30" s="207"/>
      <c r="I30" s="207"/>
      <c r="J30" s="207"/>
      <c r="K30" s="207"/>
    </row>
    <row r="31" spans="2:11" ht="15.75" thickBot="1" x14ac:dyDescent="0.3">
      <c r="B31" s="218"/>
      <c r="C31" s="2">
        <v>5</v>
      </c>
      <c r="D31" s="30"/>
      <c r="E31" s="30"/>
      <c r="F31" s="207"/>
      <c r="G31" s="207"/>
      <c r="H31" s="207"/>
      <c r="I31" s="207"/>
      <c r="J31" s="207"/>
      <c r="K31" s="207"/>
    </row>
    <row r="32" spans="2:11" ht="15.75" thickBot="1" x14ac:dyDescent="0.3">
      <c r="B32" s="218"/>
      <c r="C32" s="2">
        <v>6</v>
      </c>
      <c r="D32" s="30"/>
      <c r="E32" s="30"/>
      <c r="F32" s="207"/>
      <c r="G32" s="207"/>
      <c r="H32" s="207"/>
      <c r="I32" s="207"/>
      <c r="J32" s="207"/>
      <c r="K32" s="207"/>
    </row>
    <row r="33" spans="2:11" ht="15.75" thickBot="1" x14ac:dyDescent="0.3">
      <c r="B33" s="47"/>
      <c r="C33" s="2"/>
      <c r="D33" s="40" t="s">
        <v>151</v>
      </c>
      <c r="E33" s="40"/>
      <c r="F33" s="135">
        <f>SUM(F27:F32)</f>
        <v>92</v>
      </c>
      <c r="G33" s="135">
        <f>SUM(G27:G32)</f>
        <v>10447175285.08</v>
      </c>
      <c r="H33" s="135">
        <f>SUM(H27:H32)</f>
        <v>9694861308</v>
      </c>
      <c r="I33" s="135">
        <f>SUM(I27:I32)</f>
        <v>6199703934</v>
      </c>
      <c r="J33" s="135">
        <f>SUM(J27:J32)</f>
        <v>6199703934</v>
      </c>
      <c r="K33" s="207"/>
    </row>
    <row r="34" spans="2:11" ht="24" customHeight="1" thickBot="1" x14ac:dyDescent="0.3">
      <c r="B34" s="72" t="s">
        <v>34</v>
      </c>
      <c r="C34" s="107"/>
      <c r="D34" s="888" t="s">
        <v>583</v>
      </c>
      <c r="E34" s="889"/>
      <c r="F34" s="889"/>
      <c r="G34" s="889"/>
      <c r="H34" s="889"/>
      <c r="I34" s="889"/>
      <c r="J34" s="889"/>
      <c r="K34" s="890"/>
    </row>
    <row r="35" spans="2:11" ht="24" customHeight="1" thickBot="1" x14ac:dyDescent="0.3">
      <c r="B35" s="72" t="s">
        <v>36</v>
      </c>
      <c r="C35" s="107"/>
      <c r="D35" s="888" t="s">
        <v>346</v>
      </c>
      <c r="E35" s="889"/>
      <c r="F35" s="889"/>
      <c r="G35" s="889"/>
      <c r="H35" s="889"/>
      <c r="I35" s="889"/>
      <c r="J35" s="889"/>
      <c r="K35" s="890"/>
    </row>
    <row r="36" spans="2:11" ht="15.75" thickBot="1" x14ac:dyDescent="0.3">
      <c r="B36" s="1"/>
      <c r="C36" s="76"/>
      <c r="D36" s="5"/>
      <c r="E36" s="5"/>
      <c r="F36" s="5"/>
      <c r="G36" s="5"/>
      <c r="H36" s="5"/>
      <c r="I36" s="5"/>
      <c r="J36" s="5"/>
      <c r="K36" s="5"/>
    </row>
    <row r="37" spans="2:11" ht="24" customHeight="1" thickBot="1" x14ac:dyDescent="0.3">
      <c r="B37" s="894" t="s">
        <v>38</v>
      </c>
      <c r="C37" s="895"/>
      <c r="D37" s="895"/>
      <c r="E37" s="896"/>
      <c r="F37" s="5"/>
      <c r="G37" s="5"/>
      <c r="H37" s="5"/>
      <c r="I37" s="5"/>
      <c r="J37" s="5"/>
      <c r="K37" s="5"/>
    </row>
    <row r="38" spans="2:11" ht="15.75" thickBot="1" x14ac:dyDescent="0.3">
      <c r="B38" s="885">
        <v>1</v>
      </c>
      <c r="C38" s="94"/>
      <c r="D38" s="48" t="s">
        <v>39</v>
      </c>
      <c r="E38" s="30" t="s">
        <v>1962</v>
      </c>
      <c r="F38" s="5"/>
      <c r="G38" s="5"/>
      <c r="H38" s="5"/>
      <c r="I38" s="5"/>
      <c r="J38" s="5"/>
      <c r="K38" s="5"/>
    </row>
    <row r="39" spans="2:11" ht="15.75" thickBot="1" x14ac:dyDescent="0.3">
      <c r="B39" s="886"/>
      <c r="C39" s="94"/>
      <c r="D39" s="40" t="s">
        <v>40</v>
      </c>
      <c r="E39" s="30" t="s">
        <v>1963</v>
      </c>
      <c r="F39" s="5"/>
      <c r="G39" s="5"/>
      <c r="H39" s="5"/>
      <c r="I39" s="5"/>
      <c r="J39" s="5"/>
      <c r="K39" s="5"/>
    </row>
    <row r="40" spans="2:11" ht="15.75" thickBot="1" x14ac:dyDescent="0.3">
      <c r="B40" s="886"/>
      <c r="C40" s="94"/>
      <c r="D40" s="40" t="s">
        <v>41</v>
      </c>
      <c r="E40" s="30" t="s">
        <v>1980</v>
      </c>
      <c r="F40" s="5"/>
      <c r="G40" s="5"/>
      <c r="H40" s="5"/>
      <c r="I40" s="5"/>
      <c r="J40" s="5"/>
      <c r="K40" s="5"/>
    </row>
    <row r="41" spans="2:11" ht="15.75" thickBot="1" x14ac:dyDescent="0.3">
      <c r="B41" s="886"/>
      <c r="C41" s="94"/>
      <c r="D41" s="40" t="s">
        <v>42</v>
      </c>
      <c r="E41" s="30" t="s">
        <v>1958</v>
      </c>
      <c r="F41" s="5"/>
      <c r="G41" s="5"/>
      <c r="H41" s="5"/>
      <c r="I41" s="5"/>
      <c r="J41" s="5"/>
      <c r="K41" s="5"/>
    </row>
    <row r="42" spans="2:11" ht="15.75" thickBot="1" x14ac:dyDescent="0.3">
      <c r="B42" s="886"/>
      <c r="C42" s="94"/>
      <c r="D42" s="40" t="s">
        <v>43</v>
      </c>
      <c r="E42" s="30" t="s">
        <v>1981</v>
      </c>
      <c r="F42" s="5"/>
      <c r="G42" s="5"/>
      <c r="H42" s="5"/>
      <c r="I42" s="5"/>
      <c r="J42" s="5"/>
      <c r="K42" s="5"/>
    </row>
    <row r="43" spans="2:11" ht="15.75" thickBot="1" x14ac:dyDescent="0.3">
      <c r="B43" s="886"/>
      <c r="C43" s="94"/>
      <c r="D43" s="40" t="s">
        <v>44</v>
      </c>
      <c r="E43" s="30">
        <v>4380200</v>
      </c>
      <c r="F43" s="5"/>
      <c r="G43" s="5"/>
      <c r="H43" s="5"/>
      <c r="I43" s="5"/>
      <c r="J43" s="5"/>
      <c r="K43" s="5"/>
    </row>
    <row r="44" spans="2:11" ht="15.75" thickBot="1" x14ac:dyDescent="0.3">
      <c r="B44" s="887"/>
      <c r="C44" s="2"/>
      <c r="D44" s="40" t="s">
        <v>45</v>
      </c>
      <c r="E44" s="30" t="s">
        <v>1966</v>
      </c>
      <c r="F44" s="5"/>
      <c r="G44" s="5"/>
      <c r="H44" s="5"/>
      <c r="I44" s="5"/>
      <c r="J44" s="5"/>
      <c r="K44" s="5"/>
    </row>
    <row r="45" spans="2:11" ht="15.75" thickBot="1" x14ac:dyDescent="0.3">
      <c r="B45" s="1"/>
      <c r="C45" s="76"/>
      <c r="D45" s="5"/>
      <c r="E45" s="5"/>
      <c r="F45" s="5"/>
      <c r="G45" s="5"/>
      <c r="H45" s="5"/>
      <c r="I45" s="5"/>
      <c r="J45" s="5"/>
      <c r="K45" s="5"/>
    </row>
    <row r="46" spans="2:11" ht="15.75" thickBot="1" x14ac:dyDescent="0.3">
      <c r="B46" s="894" t="s">
        <v>46</v>
      </c>
      <c r="C46" s="895"/>
      <c r="D46" s="895"/>
      <c r="E46" s="896"/>
      <c r="F46" s="5"/>
      <c r="G46" s="5"/>
      <c r="H46" s="5"/>
      <c r="I46" s="5"/>
      <c r="J46" s="5"/>
      <c r="K46" s="5"/>
    </row>
    <row r="47" spans="2:11" ht="15.75" thickBot="1" x14ac:dyDescent="0.3">
      <c r="B47" s="885">
        <v>1</v>
      </c>
      <c r="C47" s="94"/>
      <c r="D47" s="48" t="s">
        <v>39</v>
      </c>
      <c r="E47" s="219" t="s">
        <v>47</v>
      </c>
      <c r="F47" s="5"/>
      <c r="G47" s="5"/>
      <c r="H47" s="5"/>
      <c r="I47" s="5"/>
      <c r="J47" s="5"/>
      <c r="K47" s="5"/>
    </row>
    <row r="48" spans="2:11" ht="15.75" thickBot="1" x14ac:dyDescent="0.3">
      <c r="B48" s="886"/>
      <c r="C48" s="94"/>
      <c r="D48" s="40" t="s">
        <v>40</v>
      </c>
      <c r="E48" s="219" t="s">
        <v>160</v>
      </c>
      <c r="F48" s="5"/>
      <c r="G48" s="5"/>
      <c r="H48" s="5"/>
      <c r="I48" s="5"/>
      <c r="J48" s="5"/>
      <c r="K48" s="5"/>
    </row>
    <row r="49" spans="2:11" ht="15.75" thickBot="1" x14ac:dyDescent="0.3">
      <c r="B49" s="886"/>
      <c r="C49" s="94"/>
      <c r="D49" s="40" t="s">
        <v>41</v>
      </c>
      <c r="E49" s="239"/>
      <c r="F49" s="5"/>
      <c r="G49" s="5"/>
      <c r="H49" s="5"/>
      <c r="I49" s="5"/>
      <c r="J49" s="5"/>
      <c r="K49" s="5"/>
    </row>
    <row r="50" spans="2:11" ht="15.75" thickBot="1" x14ac:dyDescent="0.3">
      <c r="B50" s="886"/>
      <c r="C50" s="94"/>
      <c r="D50" s="40" t="s">
        <v>42</v>
      </c>
      <c r="E50" s="239"/>
      <c r="F50" s="5"/>
      <c r="G50" s="5"/>
      <c r="H50" s="5"/>
      <c r="I50" s="5"/>
      <c r="J50" s="5"/>
      <c r="K50" s="5"/>
    </row>
    <row r="51" spans="2:11" ht="15.75" thickBot="1" x14ac:dyDescent="0.3">
      <c r="B51" s="886"/>
      <c r="C51" s="94"/>
      <c r="D51" s="40" t="s">
        <v>43</v>
      </c>
      <c r="E51" s="239"/>
      <c r="F51" s="5"/>
      <c r="G51" s="5"/>
      <c r="H51" s="5"/>
      <c r="I51" s="5"/>
      <c r="J51" s="5"/>
      <c r="K51" s="5"/>
    </row>
    <row r="52" spans="2:11" ht="15.75" thickBot="1" x14ac:dyDescent="0.3">
      <c r="B52" s="886"/>
      <c r="C52" s="94"/>
      <c r="D52" s="40" t="s">
        <v>44</v>
      </c>
      <c r="E52" s="239"/>
      <c r="F52" s="5"/>
      <c r="G52" s="5"/>
      <c r="H52" s="5"/>
      <c r="I52" s="5"/>
      <c r="J52" s="5"/>
      <c r="K52" s="5"/>
    </row>
    <row r="53" spans="2:11" ht="15.75" thickBot="1" x14ac:dyDescent="0.3">
      <c r="B53" s="887"/>
      <c r="C53" s="2"/>
      <c r="D53" s="40" t="s">
        <v>45</v>
      </c>
      <c r="E53" s="239"/>
      <c r="F53" s="5"/>
      <c r="G53" s="5"/>
      <c r="H53" s="5"/>
      <c r="I53" s="5"/>
      <c r="J53" s="5"/>
      <c r="K53" s="5"/>
    </row>
    <row r="54" spans="2:11" ht="15.75" thickBot="1" x14ac:dyDescent="0.3">
      <c r="B54" s="1"/>
      <c r="C54" s="76"/>
      <c r="D54" s="5"/>
      <c r="E54" s="5"/>
      <c r="F54" s="5"/>
      <c r="G54" s="5"/>
      <c r="H54" s="5"/>
      <c r="I54" s="5"/>
      <c r="J54" s="5"/>
      <c r="K54" s="5"/>
    </row>
    <row r="55" spans="2:11" ht="15" customHeight="1" thickBot="1" x14ac:dyDescent="0.3">
      <c r="B55" s="122" t="s">
        <v>49</v>
      </c>
      <c r="C55" s="123"/>
      <c r="D55" s="123"/>
      <c r="E55" s="124"/>
      <c r="F55" s="5"/>
      <c r="G55" s="5"/>
      <c r="H55" s="5"/>
      <c r="I55" s="5"/>
      <c r="J55" s="5"/>
      <c r="K55" s="5"/>
    </row>
    <row r="56" spans="2:11" ht="24.75" thickBot="1" x14ac:dyDescent="0.3">
      <c r="B56" s="47" t="s">
        <v>50</v>
      </c>
      <c r="C56" s="40" t="s">
        <v>51</v>
      </c>
      <c r="D56" s="40" t="s">
        <v>52</v>
      </c>
      <c r="E56" s="40" t="s">
        <v>53</v>
      </c>
      <c r="F56" s="5"/>
      <c r="G56" s="5"/>
      <c r="H56" s="5"/>
      <c r="I56" s="5"/>
      <c r="J56" s="5"/>
    </row>
    <row r="57" spans="2:11" ht="72.75" thickBot="1" x14ac:dyDescent="0.3">
      <c r="B57" s="49">
        <v>42401</v>
      </c>
      <c r="C57" s="40">
        <v>0.01</v>
      </c>
      <c r="D57" s="50" t="s">
        <v>584</v>
      </c>
      <c r="E57" s="40"/>
      <c r="F57" s="5"/>
      <c r="G57" s="5"/>
      <c r="H57" s="5"/>
      <c r="I57" s="5"/>
      <c r="J57" s="5"/>
    </row>
    <row r="58" spans="2:11" ht="15.75" thickBot="1" x14ac:dyDescent="0.3">
      <c r="B58" s="3"/>
      <c r="C58" s="95"/>
      <c r="D58" s="5"/>
      <c r="E58" s="5"/>
      <c r="F58" s="5"/>
      <c r="G58" s="5"/>
      <c r="H58" s="5"/>
      <c r="I58" s="5"/>
      <c r="J58" s="5"/>
      <c r="K58" s="5"/>
    </row>
    <row r="59" spans="2:11" x14ac:dyDescent="0.25">
      <c r="B59" s="129" t="s">
        <v>55</v>
      </c>
      <c r="C59" s="96"/>
      <c r="D59" s="5"/>
      <c r="E59" s="5"/>
      <c r="F59" s="5"/>
      <c r="G59" s="5"/>
      <c r="H59" s="5"/>
      <c r="I59" s="5"/>
      <c r="J59" s="5"/>
      <c r="K59" s="5"/>
    </row>
    <row r="60" spans="2:11" x14ac:dyDescent="0.25">
      <c r="B60" s="915"/>
      <c r="C60" s="916"/>
      <c r="D60" s="916"/>
      <c r="E60" s="917"/>
      <c r="F60" s="5"/>
      <c r="G60" s="5"/>
      <c r="H60" s="5"/>
      <c r="I60" s="5"/>
      <c r="J60" s="5"/>
      <c r="K60" s="5"/>
    </row>
    <row r="61" spans="2:11" x14ac:dyDescent="0.25">
      <c r="B61" s="918"/>
      <c r="C61" s="919"/>
      <c r="D61" s="919"/>
      <c r="E61" s="920"/>
      <c r="F61" s="5"/>
      <c r="G61" s="5"/>
      <c r="H61" s="5"/>
      <c r="I61" s="5"/>
      <c r="J61" s="5"/>
      <c r="K61" s="5"/>
    </row>
    <row r="62" spans="2:11" x14ac:dyDescent="0.25">
      <c r="B62" s="1"/>
      <c r="C62" s="76"/>
      <c r="D62" s="5"/>
      <c r="E62" s="5"/>
      <c r="F62" s="5"/>
      <c r="G62" s="5"/>
      <c r="H62" s="5"/>
      <c r="I62" s="5"/>
      <c r="J62" s="5"/>
      <c r="K62" s="5"/>
    </row>
    <row r="63" spans="2:11" ht="15.75" thickBot="1" x14ac:dyDescent="0.3">
      <c r="B63" s="5"/>
      <c r="D63" s="5"/>
      <c r="E63" s="5"/>
      <c r="F63" s="5"/>
      <c r="G63" s="5"/>
      <c r="H63" s="5"/>
      <c r="I63" s="5"/>
      <c r="J63" s="5"/>
      <c r="K63" s="5"/>
    </row>
    <row r="64" spans="2:11" ht="24.75" thickBot="1" x14ac:dyDescent="0.3">
      <c r="B64" s="51" t="s">
        <v>450</v>
      </c>
      <c r="C64" s="97"/>
      <c r="D64" s="5"/>
      <c r="E64" s="5"/>
      <c r="F64" s="5"/>
      <c r="G64" s="5"/>
      <c r="H64" s="5"/>
      <c r="I64" s="5"/>
      <c r="J64" s="5"/>
      <c r="K64" s="5"/>
    </row>
    <row r="65" spans="2:11" ht="15.75" thickBot="1" x14ac:dyDescent="0.3">
      <c r="B65" s="37"/>
      <c r="C65" s="88"/>
      <c r="D65" s="5"/>
      <c r="E65" s="5"/>
      <c r="F65" s="5"/>
      <c r="G65" s="5"/>
      <c r="H65" s="5"/>
      <c r="I65" s="5"/>
      <c r="J65" s="5"/>
      <c r="K65" s="5"/>
    </row>
    <row r="66" spans="2:11" ht="72.75" thickBot="1" x14ac:dyDescent="0.3">
      <c r="B66" s="52" t="s">
        <v>57</v>
      </c>
      <c r="C66" s="98"/>
      <c r="D66" s="43" t="s">
        <v>558</v>
      </c>
      <c r="E66" s="5"/>
      <c r="F66" s="5"/>
      <c r="G66" s="5"/>
      <c r="H66" s="5"/>
      <c r="I66" s="5"/>
      <c r="J66" s="5"/>
      <c r="K66" s="5"/>
    </row>
    <row r="67" spans="2:11" x14ac:dyDescent="0.25">
      <c r="B67" s="885" t="s">
        <v>59</v>
      </c>
      <c r="C67" s="94"/>
      <c r="D67" s="53" t="s">
        <v>60</v>
      </c>
      <c r="E67" s="5"/>
      <c r="F67" s="5"/>
      <c r="G67" s="5"/>
      <c r="H67" s="5"/>
      <c r="I67" s="5"/>
      <c r="J67" s="5"/>
      <c r="K67" s="5"/>
    </row>
    <row r="68" spans="2:11" ht="96" x14ac:dyDescent="0.25">
      <c r="B68" s="886"/>
      <c r="C68" s="94"/>
      <c r="D68" s="46" t="s">
        <v>559</v>
      </c>
      <c r="E68" s="5"/>
      <c r="F68" s="5"/>
      <c r="G68" s="5"/>
      <c r="H68" s="5"/>
      <c r="I68" s="5"/>
      <c r="J68" s="5"/>
      <c r="K68" s="5"/>
    </row>
    <row r="69" spans="2:11" ht="36" x14ac:dyDescent="0.25">
      <c r="B69" s="886"/>
      <c r="C69" s="94"/>
      <c r="D69" s="46" t="s">
        <v>560</v>
      </c>
      <c r="E69" s="5"/>
      <c r="F69" s="5"/>
      <c r="G69" s="5"/>
      <c r="H69" s="5"/>
      <c r="I69" s="5"/>
      <c r="J69" s="5"/>
      <c r="K69" s="5"/>
    </row>
    <row r="70" spans="2:11" x14ac:dyDescent="0.25">
      <c r="B70" s="886"/>
      <c r="C70" s="94"/>
      <c r="D70" s="53" t="s">
        <v>63</v>
      </c>
      <c r="E70" s="5"/>
      <c r="F70" s="5"/>
      <c r="G70" s="5"/>
      <c r="H70" s="5"/>
      <c r="I70" s="5"/>
      <c r="J70" s="5"/>
      <c r="K70" s="5"/>
    </row>
    <row r="71" spans="2:11" x14ac:dyDescent="0.25">
      <c r="B71" s="886"/>
      <c r="C71" s="94"/>
      <c r="D71" s="46" t="s">
        <v>65</v>
      </c>
      <c r="E71" s="5"/>
      <c r="F71" s="5"/>
      <c r="G71" s="5"/>
      <c r="H71" s="5"/>
      <c r="I71" s="5"/>
      <c r="J71" s="5"/>
      <c r="K71" s="5"/>
    </row>
    <row r="72" spans="2:11" x14ac:dyDescent="0.25">
      <c r="B72" s="886"/>
      <c r="C72" s="94"/>
      <c r="D72" s="53" t="s">
        <v>288</v>
      </c>
      <c r="E72" s="5"/>
      <c r="F72" s="5"/>
      <c r="G72" s="5"/>
      <c r="H72" s="5"/>
      <c r="I72" s="5"/>
      <c r="J72" s="5"/>
      <c r="K72" s="5"/>
    </row>
    <row r="73" spans="2:11" ht="36" x14ac:dyDescent="0.25">
      <c r="B73" s="886"/>
      <c r="C73" s="94"/>
      <c r="D73" s="46" t="s">
        <v>453</v>
      </c>
      <c r="E73" s="5"/>
      <c r="F73" s="5"/>
      <c r="G73" s="5"/>
      <c r="H73" s="5"/>
      <c r="I73" s="5"/>
      <c r="J73" s="5"/>
      <c r="K73" s="5"/>
    </row>
    <row r="74" spans="2:11" x14ac:dyDescent="0.25">
      <c r="B74" s="886"/>
      <c r="C74" s="94"/>
      <c r="D74" s="46" t="s">
        <v>561</v>
      </c>
      <c r="E74" s="5"/>
      <c r="F74" s="5"/>
      <c r="G74" s="5"/>
      <c r="H74" s="5"/>
      <c r="I74" s="5"/>
      <c r="J74" s="5"/>
      <c r="K74" s="5"/>
    </row>
    <row r="75" spans="2:11" ht="15.75" thickBot="1" x14ac:dyDescent="0.3">
      <c r="B75" s="887"/>
      <c r="C75" s="2"/>
      <c r="D75" s="68"/>
      <c r="E75" s="5"/>
      <c r="F75" s="5"/>
      <c r="G75" s="5"/>
      <c r="H75" s="5"/>
      <c r="I75" s="5"/>
      <c r="J75" s="5"/>
      <c r="K75" s="5"/>
    </row>
    <row r="76" spans="2:11" ht="24.75" thickBot="1" x14ac:dyDescent="0.3">
      <c r="B76" s="47" t="s">
        <v>72</v>
      </c>
      <c r="C76" s="2"/>
      <c r="D76" s="40"/>
      <c r="E76" s="5"/>
      <c r="F76" s="5"/>
      <c r="G76" s="5"/>
      <c r="H76" s="5"/>
      <c r="I76" s="5"/>
      <c r="J76" s="5"/>
      <c r="K76" s="5"/>
    </row>
    <row r="77" spans="2:11" ht="72" x14ac:dyDescent="0.25">
      <c r="B77" s="885" t="s">
        <v>73</v>
      </c>
      <c r="C77" s="94"/>
      <c r="D77" s="46" t="s">
        <v>562</v>
      </c>
      <c r="E77" s="5"/>
      <c r="F77" s="5"/>
      <c r="G77" s="5"/>
      <c r="H77" s="5"/>
      <c r="I77" s="5"/>
      <c r="J77" s="5"/>
      <c r="K77" s="5"/>
    </row>
    <row r="78" spans="2:11" ht="132" x14ac:dyDescent="0.25">
      <c r="B78" s="886"/>
      <c r="C78" s="94"/>
      <c r="D78" s="46" t="s">
        <v>563</v>
      </c>
      <c r="E78" s="5"/>
      <c r="F78" s="5"/>
      <c r="G78" s="5"/>
      <c r="H78" s="5"/>
      <c r="I78" s="5"/>
      <c r="J78" s="5"/>
      <c r="K78" s="5"/>
    </row>
    <row r="79" spans="2:11" ht="108" x14ac:dyDescent="0.25">
      <c r="B79" s="886"/>
      <c r="C79" s="94"/>
      <c r="D79" s="46" t="s">
        <v>564</v>
      </c>
      <c r="E79" s="5"/>
      <c r="F79" s="5"/>
      <c r="G79" s="5"/>
      <c r="H79" s="5"/>
      <c r="I79" s="5"/>
      <c r="J79" s="5"/>
      <c r="K79" s="5"/>
    </row>
    <row r="80" spans="2:11" ht="84" x14ac:dyDescent="0.25">
      <c r="B80" s="886"/>
      <c r="C80" s="94"/>
      <c r="D80" s="46" t="s">
        <v>565</v>
      </c>
      <c r="E80" s="5"/>
      <c r="F80" s="5"/>
      <c r="G80" s="5"/>
      <c r="H80" s="5"/>
      <c r="I80" s="5"/>
      <c r="J80" s="5"/>
      <c r="K80" s="5"/>
    </row>
    <row r="81" spans="2:11" ht="108" x14ac:dyDescent="0.25">
      <c r="B81" s="886"/>
      <c r="C81" s="94"/>
      <c r="D81" s="46" t="s">
        <v>566</v>
      </c>
      <c r="E81" s="5"/>
      <c r="F81" s="5"/>
      <c r="G81" s="5"/>
      <c r="H81" s="5"/>
      <c r="I81" s="5"/>
      <c r="J81" s="5"/>
      <c r="K81" s="5"/>
    </row>
    <row r="82" spans="2:11" ht="60" x14ac:dyDescent="0.25">
      <c r="B82" s="886"/>
      <c r="C82" s="94"/>
      <c r="D82" s="46" t="s">
        <v>567</v>
      </c>
      <c r="E82" s="5"/>
      <c r="F82" s="5"/>
      <c r="G82" s="5"/>
      <c r="H82" s="5"/>
      <c r="I82" s="5"/>
      <c r="J82" s="5"/>
      <c r="K82" s="5"/>
    </row>
    <row r="83" spans="2:11" ht="84.75" thickBot="1" x14ac:dyDescent="0.3">
      <c r="B83" s="887"/>
      <c r="C83" s="2"/>
      <c r="D83" s="40" t="s">
        <v>568</v>
      </c>
      <c r="E83" s="5"/>
      <c r="F83" s="5"/>
      <c r="G83" s="5"/>
      <c r="H83" s="5"/>
      <c r="I83" s="5"/>
      <c r="J83" s="5"/>
      <c r="K83" s="5"/>
    </row>
    <row r="84" spans="2:11" ht="24" x14ac:dyDescent="0.25">
      <c r="B84" s="885" t="s">
        <v>90</v>
      </c>
      <c r="C84" s="94"/>
      <c r="D84" s="53" t="s">
        <v>557</v>
      </c>
      <c r="E84" s="5"/>
      <c r="F84" s="5"/>
      <c r="G84" s="5"/>
      <c r="H84" s="5"/>
      <c r="I84" s="5"/>
      <c r="J84" s="5"/>
      <c r="K84" s="5"/>
    </row>
    <row r="85" spans="2:11" x14ac:dyDescent="0.25">
      <c r="B85" s="886"/>
      <c r="C85" s="94"/>
      <c r="D85" s="16"/>
      <c r="E85" s="5"/>
      <c r="F85" s="5"/>
      <c r="G85" s="5"/>
      <c r="H85" s="5"/>
      <c r="I85" s="5"/>
      <c r="J85" s="5"/>
      <c r="K85" s="5"/>
    </row>
    <row r="86" spans="2:11" x14ac:dyDescent="0.25">
      <c r="B86" s="886"/>
      <c r="C86" s="94"/>
      <c r="D86" s="46" t="s">
        <v>91</v>
      </c>
      <c r="E86" s="5"/>
      <c r="F86" s="5"/>
      <c r="G86" s="5"/>
      <c r="H86" s="5"/>
      <c r="I86" s="5"/>
      <c r="J86" s="5"/>
      <c r="K86" s="5"/>
    </row>
    <row r="87" spans="2:11" ht="49.5" x14ac:dyDescent="0.25">
      <c r="B87" s="886"/>
      <c r="C87" s="94"/>
      <c r="D87" s="46" t="s">
        <v>569</v>
      </c>
      <c r="E87" s="5"/>
      <c r="F87" s="5"/>
      <c r="G87" s="5"/>
      <c r="H87" s="5"/>
      <c r="I87" s="5"/>
      <c r="J87" s="5"/>
      <c r="K87" s="5"/>
    </row>
    <row r="88" spans="2:11" ht="37.5" x14ac:dyDescent="0.25">
      <c r="B88" s="886"/>
      <c r="C88" s="94"/>
      <c r="D88" s="46" t="s">
        <v>570</v>
      </c>
      <c r="E88" s="5"/>
      <c r="F88" s="5"/>
      <c r="G88" s="5"/>
      <c r="H88" s="5"/>
      <c r="I88" s="5"/>
      <c r="J88" s="5"/>
      <c r="K88" s="5"/>
    </row>
    <row r="89" spans="2:11" ht="37.5" x14ac:dyDescent="0.25">
      <c r="B89" s="886"/>
      <c r="C89" s="94"/>
      <c r="D89" s="46" t="s">
        <v>571</v>
      </c>
      <c r="E89" s="5"/>
      <c r="F89" s="5"/>
      <c r="G89" s="5"/>
      <c r="H89" s="5"/>
      <c r="I89" s="5"/>
      <c r="J89" s="5"/>
      <c r="K89" s="5"/>
    </row>
    <row r="90" spans="2:11" ht="84" x14ac:dyDescent="0.25">
      <c r="B90" s="886"/>
      <c r="C90" s="94"/>
      <c r="D90" s="54" t="s">
        <v>235</v>
      </c>
      <c r="E90" s="5"/>
      <c r="F90" s="5"/>
      <c r="G90" s="5"/>
      <c r="H90" s="5"/>
      <c r="I90" s="5"/>
      <c r="J90" s="5"/>
      <c r="K90" s="5"/>
    </row>
    <row r="91" spans="2:11" x14ac:dyDescent="0.25">
      <c r="B91" s="886"/>
      <c r="C91" s="94"/>
      <c r="D91" s="53" t="s">
        <v>246</v>
      </c>
      <c r="E91" s="5"/>
      <c r="F91" s="5"/>
      <c r="G91" s="5"/>
      <c r="H91" s="5"/>
      <c r="I91" s="5"/>
      <c r="J91" s="5"/>
      <c r="K91" s="5"/>
    </row>
    <row r="92" spans="2:11" ht="36" x14ac:dyDescent="0.25">
      <c r="B92" s="886"/>
      <c r="C92" s="94"/>
      <c r="D92" s="53" t="s">
        <v>572</v>
      </c>
      <c r="E92" s="5"/>
      <c r="F92" s="5"/>
      <c r="G92" s="5"/>
      <c r="H92" s="5"/>
      <c r="I92" s="5"/>
      <c r="J92" s="5"/>
      <c r="K92" s="5"/>
    </row>
    <row r="93" spans="2:11" x14ac:dyDescent="0.25">
      <c r="B93" s="886"/>
      <c r="C93" s="94"/>
      <c r="D93" s="53" t="s">
        <v>573</v>
      </c>
      <c r="E93" s="5"/>
      <c r="F93" s="5"/>
      <c r="G93" s="5"/>
      <c r="H93" s="5"/>
      <c r="I93" s="5"/>
      <c r="J93" s="5"/>
      <c r="K93" s="5"/>
    </row>
    <row r="94" spans="2:11" x14ac:dyDescent="0.25">
      <c r="B94" s="886"/>
      <c r="C94" s="94"/>
      <c r="D94" s="16"/>
      <c r="E94" s="5"/>
      <c r="F94" s="5"/>
      <c r="G94" s="5"/>
      <c r="H94" s="5"/>
      <c r="I94" s="5"/>
      <c r="J94" s="5"/>
      <c r="K94" s="5"/>
    </row>
    <row r="95" spans="2:11" x14ac:dyDescent="0.25">
      <c r="B95" s="886"/>
      <c r="C95" s="94"/>
      <c r="D95" s="46" t="s">
        <v>91</v>
      </c>
      <c r="E95" s="5"/>
      <c r="F95" s="5"/>
      <c r="G95" s="5"/>
      <c r="H95" s="5"/>
      <c r="I95" s="5"/>
      <c r="J95" s="5"/>
      <c r="K95" s="5"/>
    </row>
    <row r="96" spans="2:11" ht="37.5" x14ac:dyDescent="0.25">
      <c r="B96" s="886"/>
      <c r="C96" s="94"/>
      <c r="D96" s="46" t="s">
        <v>574</v>
      </c>
      <c r="E96" s="5"/>
      <c r="F96" s="5"/>
      <c r="G96" s="5"/>
      <c r="H96" s="5"/>
      <c r="I96" s="5"/>
      <c r="J96" s="5"/>
      <c r="K96" s="5"/>
    </row>
    <row r="97" spans="2:11" ht="62.25" thickBot="1" x14ac:dyDescent="0.3">
      <c r="B97" s="887"/>
      <c r="C97" s="2"/>
      <c r="D97" s="40" t="s">
        <v>575</v>
      </c>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sheetProtection insertRows="0"/>
  <mergeCells count="25">
    <mergeCell ref="B10:D10"/>
    <mergeCell ref="F10:S10"/>
    <mergeCell ref="F11:S11"/>
    <mergeCell ref="E12:R12"/>
    <mergeCell ref="E13:R13"/>
    <mergeCell ref="B60:E61"/>
    <mergeCell ref="B67:B75"/>
    <mergeCell ref="B77:B83"/>
    <mergeCell ref="B84:B97"/>
    <mergeCell ref="D15:K15"/>
    <mergeCell ref="D23:K23"/>
    <mergeCell ref="D24:K24"/>
    <mergeCell ref="D25:K25"/>
    <mergeCell ref="D34:K34"/>
    <mergeCell ref="D35:K35"/>
    <mergeCell ref="B37:E37"/>
    <mergeCell ref="B38:B44"/>
    <mergeCell ref="B46:E46"/>
    <mergeCell ref="B47:B53"/>
    <mergeCell ref="B15:B25"/>
    <mergeCell ref="A1:P1"/>
    <mergeCell ref="A2:P2"/>
    <mergeCell ref="A3:P3"/>
    <mergeCell ref="A4:D4"/>
    <mergeCell ref="A5:P5"/>
  </mergeCells>
  <conditionalFormatting sqref="E12:R12">
    <cfRule type="expression" dxfId="65" priority="1">
      <formula>E11="SI SE REPORTA"</formula>
    </cfRule>
  </conditionalFormatting>
  <conditionalFormatting sqref="F10">
    <cfRule type="notContainsBlanks" dxfId="64" priority="4">
      <formula>LEN(TRIM(F10))&gt;0</formula>
    </cfRule>
  </conditionalFormatting>
  <conditionalFormatting sqref="F11:S11">
    <cfRule type="expression" dxfId="63" priority="2">
      <formula>E11="NO SE REPORTA"</formula>
    </cfRule>
    <cfRule type="expression" dxfId="62" priority="3">
      <formula>E10="NO APLICA"</formula>
    </cfRule>
  </conditionalFormatting>
  <dataValidations count="5">
    <dataValidation type="whole" operator="greaterThanOrEqual" allowBlank="1" showInputMessage="1" showErrorMessage="1" errorTitle="ERROR" error="Valor en PESOS (sin centavos)" sqref="G27:J32">
      <formula1>0</formula1>
    </dataValidation>
    <dataValidation type="whole" operator="greaterThanOrEqual" allowBlank="1" showInputMessage="1" showErrorMessage="1" errorTitle="ERROR" error="Valor en HECTAREAS (sin decimales)" sqref="E17:H20 F29:F32">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 type="whole" operator="greaterThanOrEqual" allowBlank="1" showInputMessage="1" showErrorMessage="1" errorTitle="ERROR" error="Valor en HECTAREAS (sin decimales)_x000a_" sqref="F27:F28">
      <formula1>0</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U178"/>
  <sheetViews>
    <sheetView showGridLines="0" topLeftCell="A16" zoomScale="98" zoomScaleNormal="98" workbookViewId="0">
      <selection activeCell="G24" sqref="G24"/>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5" customWidth="1"/>
    <col min="10" max="10" width="33.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585</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0" t="s">
        <v>1192</v>
      </c>
      <c r="C8" s="211">
        <v>2023</v>
      </c>
      <c r="D8" s="216">
        <f>IF(E10="NO APLICA","NO APLICA",IF(E11="NO SE REPORTA","SIN INFORMACION",+I30))</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2006</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 customHeight="1" thickTop="1" x14ac:dyDescent="0.25">
      <c r="B15" s="930" t="s">
        <v>2</v>
      </c>
      <c r="C15" s="89"/>
      <c r="D15" s="876" t="s">
        <v>336</v>
      </c>
      <c r="E15" s="877"/>
      <c r="F15" s="877"/>
      <c r="G15" s="877"/>
      <c r="H15" s="877"/>
      <c r="I15" s="877"/>
      <c r="J15" s="877"/>
      <c r="K15" s="878"/>
    </row>
    <row r="16" spans="1:21" ht="15.75" thickBot="1" x14ac:dyDescent="0.3">
      <c r="B16" s="904"/>
      <c r="C16" s="92"/>
      <c r="D16" s="1002" t="s">
        <v>616</v>
      </c>
      <c r="E16" s="1003"/>
      <c r="F16" s="1003"/>
      <c r="G16" s="1003"/>
      <c r="H16" s="1003"/>
      <c r="I16" s="1003"/>
      <c r="J16" s="1003"/>
      <c r="K16" s="1004"/>
    </row>
    <row r="17" spans="2:11" ht="15.75" thickBot="1" x14ac:dyDescent="0.3">
      <c r="B17" s="904"/>
      <c r="C17" s="90" t="s">
        <v>19</v>
      </c>
      <c r="D17" s="38" t="s">
        <v>253</v>
      </c>
      <c r="E17" s="38" t="s">
        <v>20</v>
      </c>
      <c r="F17" s="38" t="s">
        <v>21</v>
      </c>
      <c r="G17" s="38" t="s">
        <v>22</v>
      </c>
      <c r="H17" s="38" t="s">
        <v>23</v>
      </c>
      <c r="I17" s="38" t="s">
        <v>254</v>
      </c>
      <c r="K17" s="21"/>
    </row>
    <row r="18" spans="2:11" ht="24.75" thickBot="1" x14ac:dyDescent="0.3">
      <c r="B18" s="904"/>
      <c r="C18" s="91" t="s">
        <v>152</v>
      </c>
      <c r="D18" s="40" t="s">
        <v>617</v>
      </c>
      <c r="E18" s="6">
        <v>5</v>
      </c>
      <c r="F18" s="6">
        <v>5</v>
      </c>
      <c r="G18" s="6">
        <v>5</v>
      </c>
      <c r="H18" s="6">
        <v>5</v>
      </c>
      <c r="I18" s="42">
        <f>SUM(E18:H18)</f>
        <v>20</v>
      </c>
      <c r="K18" s="21"/>
    </row>
    <row r="19" spans="2:11" ht="15.75" thickBot="1" x14ac:dyDescent="0.3">
      <c r="B19" s="904"/>
      <c r="C19" s="92"/>
      <c r="D19" s="891" t="s">
        <v>618</v>
      </c>
      <c r="E19" s="892"/>
      <c r="F19" s="892"/>
      <c r="G19" s="892"/>
      <c r="H19" s="892"/>
      <c r="I19" s="892"/>
      <c r="J19" s="892"/>
      <c r="K19" s="893"/>
    </row>
    <row r="20" spans="2:11" ht="15" customHeight="1" thickBot="1" x14ac:dyDescent="0.3">
      <c r="B20" s="218"/>
      <c r="C20" s="933" t="s">
        <v>19</v>
      </c>
      <c r="D20" s="885" t="s">
        <v>270</v>
      </c>
      <c r="E20" s="885" t="s">
        <v>619</v>
      </c>
      <c r="F20" s="888" t="s">
        <v>620</v>
      </c>
      <c r="G20" s="889"/>
      <c r="H20" s="889"/>
      <c r="I20" s="889"/>
      <c r="J20" s="890"/>
      <c r="K20" s="114"/>
    </row>
    <row r="21" spans="2:11" ht="34.5" thickBot="1" x14ac:dyDescent="0.3">
      <c r="B21" s="218"/>
      <c r="C21" s="934"/>
      <c r="D21" s="887"/>
      <c r="E21" s="887"/>
      <c r="F21" s="65" t="s">
        <v>621</v>
      </c>
      <c r="G21" s="65" t="s">
        <v>622</v>
      </c>
      <c r="H21" s="65" t="s">
        <v>623</v>
      </c>
      <c r="I21" s="65" t="s">
        <v>624</v>
      </c>
      <c r="J21" s="65" t="s">
        <v>55</v>
      </c>
      <c r="K21" s="115"/>
    </row>
    <row r="22" spans="2:11" ht="108.75" thickBot="1" x14ac:dyDescent="0.3">
      <c r="B22" s="218"/>
      <c r="C22" s="30"/>
      <c r="D22" s="339" t="s">
        <v>2007</v>
      </c>
      <c r="E22" s="339" t="s">
        <v>625</v>
      </c>
      <c r="F22" s="31">
        <v>0.25</v>
      </c>
      <c r="G22" s="31">
        <v>1</v>
      </c>
      <c r="H22" s="31">
        <v>0.2</v>
      </c>
      <c r="I22" s="140">
        <f>+G22*H22</f>
        <v>0.2</v>
      </c>
      <c r="J22" s="340" t="s">
        <v>2012</v>
      </c>
      <c r="K22" s="115"/>
    </row>
    <row r="23" spans="2:11" ht="72.75" thickBot="1" x14ac:dyDescent="0.3">
      <c r="B23" s="218"/>
      <c r="C23" s="270"/>
      <c r="D23" s="29" t="s">
        <v>2008</v>
      </c>
      <c r="E23" s="339" t="s">
        <v>626</v>
      </c>
      <c r="F23" s="31">
        <v>0.25</v>
      </c>
      <c r="G23" s="31">
        <v>1</v>
      </c>
      <c r="H23" s="31">
        <v>0.2</v>
      </c>
      <c r="I23" s="140">
        <f t="shared" ref="I23:I29" si="0">+G23*H23</f>
        <v>0.2</v>
      </c>
      <c r="J23" s="29" t="s">
        <v>2013</v>
      </c>
      <c r="K23" s="115"/>
    </row>
    <row r="24" spans="2:11" ht="96.75" thickBot="1" x14ac:dyDescent="0.3">
      <c r="B24" s="218"/>
      <c r="C24" s="270"/>
      <c r="D24" s="29" t="s">
        <v>2009</v>
      </c>
      <c r="E24" s="339" t="s">
        <v>627</v>
      </c>
      <c r="F24" s="31">
        <v>0.25</v>
      </c>
      <c r="G24" s="31">
        <v>1</v>
      </c>
      <c r="H24" s="31">
        <v>0.2</v>
      </c>
      <c r="I24" s="140">
        <f t="shared" si="0"/>
        <v>0.2</v>
      </c>
      <c r="J24" s="29" t="s">
        <v>2014</v>
      </c>
      <c r="K24" s="115"/>
    </row>
    <row r="25" spans="2:11" ht="60.75" thickBot="1" x14ac:dyDescent="0.3">
      <c r="B25" s="218"/>
      <c r="C25" s="270"/>
      <c r="D25" s="29" t="s">
        <v>2010</v>
      </c>
      <c r="E25" s="339" t="s">
        <v>628</v>
      </c>
      <c r="F25" s="31">
        <v>0.25</v>
      </c>
      <c r="G25" s="31">
        <v>1</v>
      </c>
      <c r="H25" s="31">
        <v>0.2</v>
      </c>
      <c r="I25" s="140">
        <f t="shared" si="0"/>
        <v>0.2</v>
      </c>
      <c r="J25" s="29" t="s">
        <v>2015</v>
      </c>
      <c r="K25" s="115"/>
    </row>
    <row r="26" spans="2:11" ht="144.75" thickBot="1" x14ac:dyDescent="0.3">
      <c r="B26" s="218"/>
      <c r="C26" s="270"/>
      <c r="D26" s="339" t="s">
        <v>2011</v>
      </c>
      <c r="E26" s="339" t="s">
        <v>629</v>
      </c>
      <c r="F26" s="31">
        <v>0.25</v>
      </c>
      <c r="G26" s="31">
        <v>1</v>
      </c>
      <c r="H26" s="31">
        <v>0.2</v>
      </c>
      <c r="I26" s="140">
        <f t="shared" si="0"/>
        <v>0.2</v>
      </c>
      <c r="J26" s="29" t="s">
        <v>2016</v>
      </c>
      <c r="K26" s="115"/>
    </row>
    <row r="27" spans="2:11" ht="15.75" thickBot="1" x14ac:dyDescent="0.3">
      <c r="B27" s="218"/>
      <c r="C27" s="270"/>
      <c r="D27" s="30"/>
      <c r="E27" s="30"/>
      <c r="F27" s="31"/>
      <c r="G27" s="31"/>
      <c r="H27" s="31"/>
      <c r="I27" s="140">
        <f t="shared" si="0"/>
        <v>0</v>
      </c>
      <c r="J27" s="29"/>
      <c r="K27" s="115"/>
    </row>
    <row r="28" spans="2:11" ht="15.75" thickBot="1" x14ac:dyDescent="0.3">
      <c r="B28" s="218"/>
      <c r="C28" s="270"/>
      <c r="D28" s="30"/>
      <c r="E28" s="30"/>
      <c r="F28" s="31"/>
      <c r="G28" s="31"/>
      <c r="H28" s="31"/>
      <c r="I28" s="140">
        <f t="shared" si="0"/>
        <v>0</v>
      </c>
      <c r="J28" s="29"/>
      <c r="K28" s="115"/>
    </row>
    <row r="29" spans="2:11" ht="15.75" thickBot="1" x14ac:dyDescent="0.3">
      <c r="B29" s="218"/>
      <c r="C29" s="270"/>
      <c r="D29" s="30"/>
      <c r="E29" s="30"/>
      <c r="F29" s="31"/>
      <c r="G29" s="31"/>
      <c r="H29" s="31"/>
      <c r="I29" s="140">
        <f t="shared" si="0"/>
        <v>0</v>
      </c>
      <c r="J29" s="29"/>
      <c r="K29" s="115"/>
    </row>
    <row r="30" spans="2:11" ht="15.75" thickBot="1" x14ac:dyDescent="0.3">
      <c r="B30" s="218"/>
      <c r="C30" s="91"/>
      <c r="D30" s="39" t="s">
        <v>151</v>
      </c>
      <c r="E30" s="39"/>
      <c r="F30" s="39"/>
      <c r="G30" s="39"/>
      <c r="H30" s="196">
        <f>Formulas!D20</f>
        <v>1</v>
      </c>
      <c r="I30" s="140">
        <f>Formulas!E20</f>
        <v>1</v>
      </c>
      <c r="J30" s="40"/>
      <c r="K30" s="116"/>
    </row>
    <row r="31" spans="2:11" ht="15.75" thickBot="1" x14ac:dyDescent="0.3">
      <c r="B31" s="47"/>
      <c r="C31" s="93"/>
      <c r="D31" s="888" t="s">
        <v>630</v>
      </c>
      <c r="E31" s="889"/>
      <c r="F31" s="889"/>
      <c r="G31" s="889"/>
      <c r="H31" s="889"/>
      <c r="I31" s="889"/>
      <c r="J31" s="889"/>
      <c r="K31" s="890"/>
    </row>
    <row r="32" spans="2:11" ht="24" customHeight="1" thickBot="1" x14ac:dyDescent="0.3">
      <c r="B32" s="47" t="s">
        <v>34</v>
      </c>
      <c r="C32" s="93"/>
      <c r="D32" s="888" t="s">
        <v>631</v>
      </c>
      <c r="E32" s="889"/>
      <c r="F32" s="889"/>
      <c r="G32" s="889"/>
      <c r="H32" s="889"/>
      <c r="I32" s="889"/>
      <c r="J32" s="889"/>
      <c r="K32" s="890"/>
    </row>
    <row r="33" spans="2:11" ht="36" customHeight="1" thickBot="1" x14ac:dyDescent="0.3">
      <c r="B33" s="47" t="s">
        <v>36</v>
      </c>
      <c r="C33" s="93"/>
      <c r="D33" s="888" t="s">
        <v>632</v>
      </c>
      <c r="E33" s="889"/>
      <c r="F33" s="889"/>
      <c r="G33" s="889"/>
      <c r="H33" s="889"/>
      <c r="I33" s="889"/>
      <c r="J33" s="889"/>
      <c r="K33" s="890"/>
    </row>
    <row r="34" spans="2:11" ht="15.75" thickBot="1" x14ac:dyDescent="0.3">
      <c r="B34" s="1"/>
      <c r="C34" s="76"/>
      <c r="D34" s="5"/>
      <c r="E34" s="5"/>
      <c r="F34" s="5"/>
      <c r="G34" s="5"/>
      <c r="H34" s="5"/>
      <c r="I34" s="5"/>
      <c r="J34" s="5"/>
      <c r="K34" s="5"/>
    </row>
    <row r="35" spans="2:11" ht="24" customHeight="1" thickBot="1" x14ac:dyDescent="0.3">
      <c r="B35" s="894" t="s">
        <v>38</v>
      </c>
      <c r="C35" s="895"/>
      <c r="D35" s="895"/>
      <c r="E35" s="896"/>
      <c r="F35" s="5"/>
      <c r="G35" s="5"/>
      <c r="H35" s="5"/>
      <c r="I35" s="5"/>
      <c r="J35" s="5"/>
      <c r="K35" s="5"/>
    </row>
    <row r="36" spans="2:11" ht="15.75" thickBot="1" x14ac:dyDescent="0.3">
      <c r="B36" s="885">
        <v>1</v>
      </c>
      <c r="C36" s="94"/>
      <c r="D36" s="48" t="s">
        <v>39</v>
      </c>
      <c r="E36" s="30" t="s">
        <v>1962</v>
      </c>
      <c r="F36" s="5"/>
      <c r="G36" s="5"/>
      <c r="H36" s="5"/>
      <c r="I36" s="5"/>
      <c r="J36" s="5"/>
      <c r="K36" s="5"/>
    </row>
    <row r="37" spans="2:11" ht="15.75" thickBot="1" x14ac:dyDescent="0.3">
      <c r="B37" s="886"/>
      <c r="C37" s="94"/>
      <c r="D37" s="40" t="s">
        <v>40</v>
      </c>
      <c r="E37" s="30" t="s">
        <v>1963</v>
      </c>
      <c r="F37" s="5"/>
      <c r="G37" s="5"/>
      <c r="H37" s="5"/>
      <c r="I37" s="5"/>
      <c r="J37" s="5"/>
      <c r="K37" s="5"/>
    </row>
    <row r="38" spans="2:11" ht="15.75" thickBot="1" x14ac:dyDescent="0.3">
      <c r="B38" s="886"/>
      <c r="C38" s="94"/>
      <c r="D38" s="40" t="s">
        <v>41</v>
      </c>
      <c r="E38" s="30" t="s">
        <v>1964</v>
      </c>
      <c r="F38" s="5"/>
      <c r="G38" s="5"/>
      <c r="H38" s="5"/>
      <c r="I38" s="5"/>
      <c r="J38" s="5"/>
      <c r="K38" s="5"/>
    </row>
    <row r="39" spans="2:11" ht="15.75" thickBot="1" x14ac:dyDescent="0.3">
      <c r="B39" s="886"/>
      <c r="C39" s="94"/>
      <c r="D39" s="40" t="s">
        <v>42</v>
      </c>
      <c r="E39" s="30" t="s">
        <v>1958</v>
      </c>
      <c r="F39" s="5"/>
      <c r="G39" s="5"/>
      <c r="H39" s="5"/>
      <c r="I39" s="5"/>
      <c r="J39" s="5"/>
      <c r="K39" s="5"/>
    </row>
    <row r="40" spans="2:11" ht="15.75" thickBot="1" x14ac:dyDescent="0.3">
      <c r="B40" s="886"/>
      <c r="C40" s="94"/>
      <c r="D40" s="40" t="s">
        <v>43</v>
      </c>
      <c r="E40" s="529" t="s">
        <v>1965</v>
      </c>
      <c r="F40" s="5"/>
      <c r="G40" s="5"/>
      <c r="H40" s="5"/>
      <c r="I40" s="5"/>
      <c r="J40" s="5"/>
      <c r="K40" s="5"/>
    </row>
    <row r="41" spans="2:11" ht="15.75" thickBot="1" x14ac:dyDescent="0.3">
      <c r="B41" s="886"/>
      <c r="C41" s="94"/>
      <c r="D41" s="40" t="s">
        <v>44</v>
      </c>
      <c r="E41" s="30">
        <v>4380200</v>
      </c>
      <c r="F41" s="5"/>
      <c r="G41" s="5"/>
      <c r="H41" s="5"/>
      <c r="I41" s="5"/>
      <c r="J41" s="5"/>
      <c r="K41" s="5"/>
    </row>
    <row r="42" spans="2:11" ht="15.75" thickBot="1" x14ac:dyDescent="0.3">
      <c r="B42" s="887"/>
      <c r="C42" s="2"/>
      <c r="D42" s="40" t="s">
        <v>45</v>
      </c>
      <c r="E42" s="30" t="s">
        <v>1966</v>
      </c>
      <c r="F42" s="5"/>
      <c r="G42" s="5"/>
      <c r="H42" s="5"/>
      <c r="I42" s="5"/>
      <c r="J42" s="5"/>
      <c r="K42" s="5"/>
    </row>
    <row r="43" spans="2:11" ht="15.75" thickBot="1" x14ac:dyDescent="0.3">
      <c r="B43" s="1"/>
      <c r="C43" s="76"/>
      <c r="D43" s="5"/>
      <c r="E43" s="5"/>
      <c r="F43" s="5"/>
      <c r="G43" s="5"/>
      <c r="H43" s="5"/>
      <c r="I43" s="5"/>
      <c r="J43" s="5"/>
      <c r="K43" s="5"/>
    </row>
    <row r="44" spans="2:11" ht="15.75" thickBot="1" x14ac:dyDescent="0.3">
      <c r="B44" s="894" t="s">
        <v>46</v>
      </c>
      <c r="C44" s="895"/>
      <c r="D44" s="895"/>
      <c r="E44" s="896"/>
      <c r="F44" s="5"/>
      <c r="G44" s="5"/>
      <c r="H44" s="5"/>
      <c r="I44" s="5"/>
      <c r="J44" s="5"/>
      <c r="K44" s="5"/>
    </row>
    <row r="45" spans="2:11" ht="15.75" thickBot="1" x14ac:dyDescent="0.3">
      <c r="B45" s="885">
        <v>1</v>
      </c>
      <c r="C45" s="94"/>
      <c r="D45" s="48" t="s">
        <v>39</v>
      </c>
      <c r="E45" s="219" t="s">
        <v>47</v>
      </c>
      <c r="F45" s="5"/>
      <c r="G45" s="5"/>
      <c r="H45" s="5"/>
      <c r="I45" s="5"/>
      <c r="J45" s="5"/>
      <c r="K45" s="5"/>
    </row>
    <row r="46" spans="2:11" ht="15.75" thickBot="1" x14ac:dyDescent="0.3">
      <c r="B46" s="886"/>
      <c r="C46" s="94"/>
      <c r="D46" s="40" t="s">
        <v>40</v>
      </c>
      <c r="E46" s="219" t="s">
        <v>48</v>
      </c>
      <c r="F46" s="5"/>
      <c r="G46" s="5"/>
      <c r="H46" s="5"/>
      <c r="I46" s="5"/>
      <c r="J46" s="5"/>
      <c r="K46" s="5"/>
    </row>
    <row r="47" spans="2:11" ht="15.75" thickBot="1" x14ac:dyDescent="0.3">
      <c r="B47" s="886"/>
      <c r="C47" s="94"/>
      <c r="D47" s="40" t="s">
        <v>41</v>
      </c>
      <c r="E47" s="239"/>
      <c r="F47" s="5"/>
      <c r="G47" s="5"/>
      <c r="H47" s="5"/>
      <c r="I47" s="5"/>
      <c r="J47" s="5"/>
      <c r="K47" s="5"/>
    </row>
    <row r="48" spans="2:11" ht="15.75" thickBot="1" x14ac:dyDescent="0.3">
      <c r="B48" s="886"/>
      <c r="C48" s="94"/>
      <c r="D48" s="40" t="s">
        <v>42</v>
      </c>
      <c r="E48" s="239"/>
      <c r="F48" s="5"/>
      <c r="G48" s="5"/>
      <c r="H48" s="5"/>
      <c r="I48" s="5"/>
      <c r="J48" s="5"/>
      <c r="K48" s="5"/>
    </row>
    <row r="49" spans="2:11" ht="15.75" thickBot="1" x14ac:dyDescent="0.3">
      <c r="B49" s="886"/>
      <c r="C49" s="94"/>
      <c r="D49" s="40" t="s">
        <v>43</v>
      </c>
      <c r="E49" s="239"/>
      <c r="F49" s="5"/>
      <c r="G49" s="5"/>
      <c r="H49" s="5"/>
      <c r="I49" s="5"/>
      <c r="J49" s="5"/>
      <c r="K49" s="5"/>
    </row>
    <row r="50" spans="2:11" ht="15.75" thickBot="1" x14ac:dyDescent="0.3">
      <c r="B50" s="886"/>
      <c r="C50" s="94"/>
      <c r="D50" s="40" t="s">
        <v>44</v>
      </c>
      <c r="E50" s="239"/>
      <c r="F50" s="5"/>
      <c r="G50" s="5"/>
      <c r="H50" s="5"/>
      <c r="I50" s="5"/>
      <c r="J50" s="5"/>
      <c r="K50" s="5"/>
    </row>
    <row r="51" spans="2:11" ht="15.75" thickBot="1" x14ac:dyDescent="0.3">
      <c r="B51" s="887"/>
      <c r="C51" s="2"/>
      <c r="D51" s="40" t="s">
        <v>45</v>
      </c>
      <c r="E51" s="239"/>
      <c r="F51" s="5"/>
      <c r="G51" s="5"/>
      <c r="H51" s="5"/>
      <c r="I51" s="5"/>
      <c r="J51" s="5"/>
      <c r="K51" s="5"/>
    </row>
    <row r="52" spans="2:11" ht="15.75" thickBot="1" x14ac:dyDescent="0.3">
      <c r="B52" s="1"/>
      <c r="C52" s="76"/>
      <c r="D52" s="5"/>
      <c r="E52" s="5"/>
      <c r="F52" s="5"/>
      <c r="G52" s="5"/>
      <c r="H52" s="5"/>
      <c r="I52" s="5"/>
      <c r="J52" s="5"/>
      <c r="K52" s="5"/>
    </row>
    <row r="53" spans="2:11" ht="15" customHeight="1" thickBot="1" x14ac:dyDescent="0.3">
      <c r="B53" s="122" t="s">
        <v>49</v>
      </c>
      <c r="C53" s="123"/>
      <c r="D53" s="123"/>
      <c r="E53" s="124"/>
      <c r="G53" s="5"/>
      <c r="H53" s="5"/>
      <c r="I53" s="5"/>
      <c r="J53" s="5"/>
      <c r="K53" s="5"/>
    </row>
    <row r="54" spans="2:11" ht="24.75" thickBot="1" x14ac:dyDescent="0.3">
      <c r="B54" s="47" t="s">
        <v>50</v>
      </c>
      <c r="C54" s="40" t="s">
        <v>51</v>
      </c>
      <c r="D54" s="40" t="s">
        <v>52</v>
      </c>
      <c r="E54" s="40" t="s">
        <v>53</v>
      </c>
      <c r="F54" s="5"/>
      <c r="G54" s="5"/>
      <c r="H54" s="5"/>
      <c r="I54" s="5"/>
      <c r="J54" s="5"/>
    </row>
    <row r="55" spans="2:11" ht="72.75" thickBot="1" x14ac:dyDescent="0.3">
      <c r="B55" s="49">
        <v>42401</v>
      </c>
      <c r="C55" s="40">
        <v>0.01</v>
      </c>
      <c r="D55" s="40" t="s">
        <v>633</v>
      </c>
      <c r="E55" s="40"/>
      <c r="F55" s="5"/>
      <c r="G55" s="5"/>
      <c r="H55" s="5"/>
      <c r="I55" s="5"/>
      <c r="J55" s="5"/>
    </row>
    <row r="56" spans="2:11" ht="15.75" thickBot="1" x14ac:dyDescent="0.3">
      <c r="B56" s="1"/>
      <c r="C56" s="76"/>
      <c r="D56" s="5"/>
      <c r="E56" s="5"/>
      <c r="F56" s="5"/>
      <c r="G56" s="5"/>
      <c r="H56" s="5"/>
      <c r="I56" s="5"/>
      <c r="J56" s="5"/>
      <c r="K56" s="5"/>
    </row>
    <row r="57" spans="2:11" ht="15.75" thickBot="1" x14ac:dyDescent="0.3">
      <c r="B57" s="129" t="s">
        <v>55</v>
      </c>
      <c r="C57" s="96"/>
      <c r="D57" s="5"/>
      <c r="E57" s="5"/>
      <c r="F57" s="5"/>
      <c r="G57" s="5"/>
      <c r="H57" s="5"/>
      <c r="I57" s="5"/>
      <c r="J57" s="5"/>
      <c r="K57" s="5"/>
    </row>
    <row r="58" spans="2:11" x14ac:dyDescent="0.25">
      <c r="B58" s="996"/>
      <c r="C58" s="997"/>
      <c r="D58" s="997"/>
      <c r="E58" s="998"/>
      <c r="F58" s="5"/>
      <c r="G58" s="5"/>
      <c r="H58" s="5"/>
      <c r="I58" s="5"/>
      <c r="J58" s="5"/>
      <c r="K58" s="5"/>
    </row>
    <row r="59" spans="2:11" ht="15.75" thickBot="1" x14ac:dyDescent="0.3">
      <c r="B59" s="999"/>
      <c r="C59" s="1000"/>
      <c r="D59" s="1000"/>
      <c r="E59" s="1001"/>
      <c r="F59" s="5"/>
      <c r="G59" s="5"/>
      <c r="H59" s="5"/>
      <c r="I59" s="5"/>
      <c r="J59" s="5"/>
      <c r="K59" s="5"/>
    </row>
    <row r="60" spans="2:11" ht="15.75" thickBot="1" x14ac:dyDescent="0.3">
      <c r="B60" s="5"/>
      <c r="D60" s="5"/>
      <c r="E60" s="5"/>
      <c r="F60" s="5"/>
      <c r="G60" s="5"/>
      <c r="H60" s="5"/>
      <c r="I60" s="5"/>
      <c r="J60" s="5"/>
      <c r="K60" s="5"/>
    </row>
    <row r="61" spans="2:11" ht="15.75" thickBot="1" x14ac:dyDescent="0.3">
      <c r="B61" s="894" t="s">
        <v>450</v>
      </c>
      <c r="C61" s="895"/>
      <c r="D61" s="896"/>
      <c r="E61" s="5"/>
      <c r="F61" s="5"/>
      <c r="G61" s="5"/>
      <c r="H61" s="5"/>
      <c r="I61" s="5"/>
      <c r="J61" s="5"/>
      <c r="K61" s="5"/>
    </row>
    <row r="62" spans="2:11" ht="72.75" thickBot="1" x14ac:dyDescent="0.3">
      <c r="B62" s="47" t="s">
        <v>57</v>
      </c>
      <c r="C62" s="2"/>
      <c r="D62" s="40" t="s">
        <v>586</v>
      </c>
      <c r="E62" s="5"/>
      <c r="F62" s="5"/>
      <c r="G62" s="5"/>
      <c r="H62" s="5"/>
      <c r="I62" s="5"/>
      <c r="J62" s="5"/>
      <c r="K62" s="5"/>
    </row>
    <row r="63" spans="2:11" x14ac:dyDescent="0.25">
      <c r="B63" s="885" t="s">
        <v>59</v>
      </c>
      <c r="C63" s="94"/>
      <c r="D63" s="53" t="s">
        <v>60</v>
      </c>
      <c r="E63" s="5"/>
      <c r="F63" s="5"/>
      <c r="G63" s="5"/>
      <c r="H63" s="5"/>
      <c r="I63" s="5"/>
      <c r="J63" s="5"/>
      <c r="K63" s="5"/>
    </row>
    <row r="64" spans="2:11" ht="132" x14ac:dyDescent="0.25">
      <c r="B64" s="886"/>
      <c r="C64" s="94"/>
      <c r="D64" s="46" t="s">
        <v>587</v>
      </c>
      <c r="E64" s="5"/>
      <c r="F64" s="5"/>
      <c r="G64" s="5"/>
      <c r="H64" s="5"/>
      <c r="I64" s="5"/>
      <c r="J64" s="5"/>
      <c r="K64" s="5"/>
    </row>
    <row r="65" spans="2:11" x14ac:dyDescent="0.25">
      <c r="B65" s="886"/>
      <c r="C65" s="94"/>
      <c r="D65" s="53" t="s">
        <v>63</v>
      </c>
      <c r="E65" s="5"/>
      <c r="F65" s="5"/>
      <c r="G65" s="5"/>
      <c r="H65" s="5"/>
      <c r="I65" s="5"/>
      <c r="J65" s="5"/>
      <c r="K65" s="5"/>
    </row>
    <row r="66" spans="2:11" ht="24" x14ac:dyDescent="0.25">
      <c r="B66" s="886"/>
      <c r="C66" s="94"/>
      <c r="D66" s="46" t="s">
        <v>588</v>
      </c>
      <c r="E66" s="5"/>
      <c r="F66" s="5"/>
      <c r="G66" s="5"/>
      <c r="H66" s="5"/>
      <c r="I66" s="5"/>
      <c r="J66" s="5"/>
      <c r="K66" s="5"/>
    </row>
    <row r="67" spans="2:11" ht="24" x14ac:dyDescent="0.25">
      <c r="B67" s="886"/>
      <c r="C67" s="94"/>
      <c r="D67" s="46" t="s">
        <v>589</v>
      </c>
      <c r="E67" s="5"/>
      <c r="F67" s="5"/>
      <c r="G67" s="5"/>
      <c r="H67" s="5"/>
      <c r="I67" s="5"/>
      <c r="J67" s="5"/>
      <c r="K67" s="5"/>
    </row>
    <row r="68" spans="2:11" ht="24" x14ac:dyDescent="0.25">
      <c r="B68" s="886"/>
      <c r="C68" s="94"/>
      <c r="D68" s="46" t="s">
        <v>590</v>
      </c>
      <c r="E68" s="5"/>
      <c r="F68" s="5"/>
      <c r="G68" s="5"/>
      <c r="H68" s="5"/>
      <c r="I68" s="5"/>
      <c r="J68" s="5"/>
      <c r="K68" s="5"/>
    </row>
    <row r="69" spans="2:11" x14ac:dyDescent="0.25">
      <c r="B69" s="886"/>
      <c r="C69" s="94"/>
      <c r="D69" s="46" t="s">
        <v>591</v>
      </c>
      <c r="E69" s="5"/>
      <c r="F69" s="5"/>
      <c r="G69" s="5"/>
      <c r="H69" s="5"/>
      <c r="I69" s="5"/>
      <c r="J69" s="5"/>
      <c r="K69" s="5"/>
    </row>
    <row r="70" spans="2:11" x14ac:dyDescent="0.25">
      <c r="B70" s="886"/>
      <c r="C70" s="94"/>
      <c r="D70" s="46" t="s">
        <v>592</v>
      </c>
      <c r="E70" s="5"/>
      <c r="F70" s="5"/>
      <c r="G70" s="5"/>
      <c r="H70" s="5"/>
      <c r="I70" s="5"/>
      <c r="J70" s="5"/>
      <c r="K70" s="5"/>
    </row>
    <row r="71" spans="2:11" x14ac:dyDescent="0.25">
      <c r="B71" s="886"/>
      <c r="C71" s="94"/>
      <c r="D71" s="46" t="s">
        <v>593</v>
      </c>
      <c r="E71" s="5"/>
      <c r="F71" s="5"/>
      <c r="G71" s="5"/>
      <c r="H71" s="5"/>
      <c r="I71" s="5"/>
      <c r="J71" s="5"/>
      <c r="K71" s="5"/>
    </row>
    <row r="72" spans="2:11" x14ac:dyDescent="0.25">
      <c r="B72" s="886"/>
      <c r="C72" s="94"/>
      <c r="D72" s="53" t="s">
        <v>288</v>
      </c>
      <c r="E72" s="5"/>
      <c r="F72" s="5"/>
      <c r="G72" s="5"/>
      <c r="H72" s="5"/>
      <c r="I72" s="5"/>
      <c r="J72" s="5"/>
      <c r="K72" s="5"/>
    </row>
    <row r="73" spans="2:11" ht="48" x14ac:dyDescent="0.25">
      <c r="B73" s="886"/>
      <c r="C73" s="94"/>
      <c r="D73" s="46" t="s">
        <v>594</v>
      </c>
      <c r="E73" s="5"/>
      <c r="F73" s="5"/>
      <c r="G73" s="5"/>
      <c r="H73" s="5"/>
      <c r="I73" s="5"/>
      <c r="J73" s="5"/>
      <c r="K73" s="5"/>
    </row>
    <row r="74" spans="2:11" ht="15.75" thickBot="1" x14ac:dyDescent="0.3">
      <c r="B74" s="887"/>
      <c r="C74" s="2"/>
      <c r="D74" s="68"/>
      <c r="E74" s="5"/>
      <c r="F74" s="5"/>
      <c r="G74" s="5"/>
      <c r="H74" s="5"/>
      <c r="I74" s="5"/>
      <c r="J74" s="5"/>
      <c r="K74" s="5"/>
    </row>
    <row r="75" spans="2:11" x14ac:dyDescent="0.25">
      <c r="B75" s="885" t="s">
        <v>72</v>
      </c>
      <c r="C75" s="99"/>
      <c r="D75" s="885"/>
      <c r="E75" s="5"/>
      <c r="F75" s="5"/>
      <c r="G75" s="5"/>
      <c r="H75" s="5"/>
      <c r="I75" s="5"/>
      <c r="J75" s="5"/>
      <c r="K75" s="5"/>
    </row>
    <row r="76" spans="2:11" ht="15.75" thickBot="1" x14ac:dyDescent="0.3">
      <c r="B76" s="887"/>
      <c r="C76" s="100"/>
      <c r="D76" s="887"/>
      <c r="E76" s="5"/>
      <c r="F76" s="5"/>
      <c r="G76" s="5"/>
      <c r="H76" s="5"/>
      <c r="I76" s="5"/>
      <c r="J76" s="5"/>
      <c r="K76" s="5"/>
    </row>
    <row r="77" spans="2:11" ht="15.75" thickBot="1" x14ac:dyDescent="0.3">
      <c r="B77" s="37"/>
      <c r="C77" s="88"/>
      <c r="D77" s="5"/>
      <c r="E77" s="5"/>
      <c r="F77" s="5"/>
      <c r="G77" s="5"/>
      <c r="H77" s="5"/>
      <c r="I77" s="5"/>
      <c r="J77" s="5"/>
      <c r="K77" s="5"/>
    </row>
    <row r="78" spans="2:11" ht="180" x14ac:dyDescent="0.25">
      <c r="B78" s="885" t="s">
        <v>73</v>
      </c>
      <c r="C78" s="105"/>
      <c r="D78" s="63" t="s">
        <v>595</v>
      </c>
      <c r="E78" s="5"/>
      <c r="F78" s="5"/>
      <c r="G78" s="5"/>
      <c r="H78" s="5"/>
      <c r="I78" s="5"/>
      <c r="J78" s="5"/>
      <c r="K78" s="5"/>
    </row>
    <row r="79" spans="2:11" ht="204" x14ac:dyDescent="0.25">
      <c r="B79" s="886"/>
      <c r="C79" s="94"/>
      <c r="D79" s="46" t="s">
        <v>596</v>
      </c>
      <c r="E79" s="5"/>
      <c r="F79" s="5"/>
      <c r="G79" s="5"/>
      <c r="H79" s="5"/>
      <c r="I79" s="5"/>
      <c r="J79" s="5"/>
      <c r="K79" s="5"/>
    </row>
    <row r="80" spans="2:11" ht="48" x14ac:dyDescent="0.25">
      <c r="B80" s="886"/>
      <c r="C80" s="94"/>
      <c r="D80" s="46" t="s">
        <v>597</v>
      </c>
      <c r="E80" s="5"/>
      <c r="F80" s="5"/>
      <c r="G80" s="5"/>
      <c r="H80" s="5"/>
      <c r="I80" s="5"/>
      <c r="J80" s="5"/>
      <c r="K80" s="5"/>
    </row>
    <row r="81" spans="2:11" ht="24" x14ac:dyDescent="0.25">
      <c r="B81" s="886"/>
      <c r="C81" s="94"/>
      <c r="D81" s="46" t="s">
        <v>598</v>
      </c>
      <c r="E81" s="5"/>
      <c r="F81" s="5"/>
      <c r="G81" s="5"/>
      <c r="H81" s="5"/>
      <c r="I81" s="5"/>
      <c r="J81" s="5"/>
      <c r="K81" s="5"/>
    </row>
    <row r="82" spans="2:11" ht="60" x14ac:dyDescent="0.25">
      <c r="B82" s="886"/>
      <c r="C82" s="94"/>
      <c r="D82" s="46" t="s">
        <v>599</v>
      </c>
      <c r="E82" s="5"/>
      <c r="F82" s="5"/>
      <c r="G82" s="5"/>
      <c r="H82" s="5"/>
      <c r="I82" s="5"/>
      <c r="J82" s="5"/>
      <c r="K82" s="5"/>
    </row>
    <row r="83" spans="2:11" ht="24" x14ac:dyDescent="0.25">
      <c r="B83" s="886"/>
      <c r="C83" s="94"/>
      <c r="D83" s="46" t="s">
        <v>600</v>
      </c>
      <c r="E83" s="5"/>
      <c r="F83" s="5"/>
      <c r="G83" s="5"/>
      <c r="H83" s="5"/>
      <c r="I83" s="5"/>
      <c r="J83" s="5"/>
      <c r="K83" s="5"/>
    </row>
    <row r="84" spans="2:11" ht="24" x14ac:dyDescent="0.25">
      <c r="B84" s="886"/>
      <c r="C84" s="94"/>
      <c r="D84" s="46" t="s">
        <v>601</v>
      </c>
      <c r="E84" s="5"/>
      <c r="F84" s="5"/>
      <c r="G84" s="5"/>
      <c r="H84" s="5"/>
      <c r="I84" s="5"/>
      <c r="J84" s="5"/>
      <c r="K84" s="5"/>
    </row>
    <row r="85" spans="2:11" ht="36" x14ac:dyDescent="0.25">
      <c r="B85" s="886"/>
      <c r="C85" s="94"/>
      <c r="D85" s="46" t="s">
        <v>602</v>
      </c>
      <c r="E85" s="5"/>
      <c r="F85" s="5"/>
      <c r="G85" s="5"/>
      <c r="H85" s="5"/>
      <c r="I85" s="5"/>
      <c r="J85" s="5"/>
      <c r="K85" s="5"/>
    </row>
    <row r="86" spans="2:11" ht="24" x14ac:dyDescent="0.25">
      <c r="B86" s="886"/>
      <c r="C86" s="94"/>
      <c r="D86" s="46" t="s">
        <v>603</v>
      </c>
      <c r="E86" s="5"/>
      <c r="F86" s="5"/>
      <c r="G86" s="5"/>
      <c r="H86" s="5"/>
      <c r="I86" s="5"/>
      <c r="J86" s="5"/>
      <c r="K86" s="5"/>
    </row>
    <row r="87" spans="2:11" ht="24" x14ac:dyDescent="0.25">
      <c r="B87" s="886"/>
      <c r="C87" s="94"/>
      <c r="D87" s="46" t="s">
        <v>604</v>
      </c>
      <c r="E87" s="5"/>
      <c r="F87" s="5"/>
      <c r="G87" s="5"/>
      <c r="H87" s="5"/>
      <c r="I87" s="5"/>
      <c r="J87" s="5"/>
      <c r="K87" s="5"/>
    </row>
    <row r="88" spans="2:11" ht="24" x14ac:dyDescent="0.25">
      <c r="B88" s="886"/>
      <c r="C88" s="94"/>
      <c r="D88" s="46" t="s">
        <v>605</v>
      </c>
      <c r="E88" s="5"/>
      <c r="F88" s="5"/>
      <c r="G88" s="5"/>
      <c r="H88" s="5"/>
      <c r="I88" s="5"/>
      <c r="J88" s="5"/>
      <c r="K88" s="5"/>
    </row>
    <row r="89" spans="2:11" ht="36" x14ac:dyDescent="0.25">
      <c r="B89" s="886"/>
      <c r="C89" s="94"/>
      <c r="D89" s="46" t="s">
        <v>606</v>
      </c>
      <c r="E89" s="5"/>
      <c r="F89" s="5"/>
      <c r="G89" s="5"/>
      <c r="H89" s="5"/>
      <c r="I89" s="5"/>
      <c r="J89" s="5"/>
      <c r="K89" s="5"/>
    </row>
    <row r="90" spans="2:11" ht="24" x14ac:dyDescent="0.25">
      <c r="B90" s="886"/>
      <c r="C90" s="94"/>
      <c r="D90" s="46" t="s">
        <v>607</v>
      </c>
      <c r="E90" s="5"/>
      <c r="F90" s="5"/>
      <c r="G90" s="5"/>
      <c r="H90" s="5"/>
      <c r="I90" s="5"/>
      <c r="J90" s="5"/>
      <c r="K90" s="5"/>
    </row>
    <row r="91" spans="2:11" ht="60.75" thickBot="1" x14ac:dyDescent="0.3">
      <c r="B91" s="887"/>
      <c r="C91" s="2"/>
      <c r="D91" s="40" t="s">
        <v>608</v>
      </c>
      <c r="E91" s="5"/>
      <c r="F91" s="5"/>
      <c r="G91" s="5"/>
      <c r="H91" s="5"/>
      <c r="I91" s="5"/>
      <c r="J91" s="5"/>
      <c r="K91" s="5"/>
    </row>
    <row r="92" spans="2:11" ht="36" x14ac:dyDescent="0.25">
      <c r="B92" s="885" t="s">
        <v>90</v>
      </c>
      <c r="C92" s="94"/>
      <c r="D92" s="53" t="s">
        <v>609</v>
      </c>
      <c r="E92" s="5"/>
      <c r="F92" s="5"/>
      <c r="G92" s="5"/>
      <c r="H92" s="5"/>
      <c r="I92" s="5"/>
      <c r="J92" s="5"/>
      <c r="K92" s="5"/>
    </row>
    <row r="93" spans="2:11" ht="36" x14ac:dyDescent="0.25">
      <c r="B93" s="886"/>
      <c r="C93" s="94"/>
      <c r="D93" s="46" t="s">
        <v>610</v>
      </c>
      <c r="E93" s="5"/>
      <c r="F93" s="5"/>
      <c r="G93" s="5"/>
      <c r="H93" s="5"/>
      <c r="I93" s="5"/>
      <c r="J93" s="5"/>
      <c r="K93" s="5"/>
    </row>
    <row r="94" spans="2:11" x14ac:dyDescent="0.25">
      <c r="B94" s="886"/>
      <c r="C94" s="94"/>
      <c r="D94" s="16"/>
      <c r="E94" s="5"/>
      <c r="F94" s="5"/>
      <c r="G94" s="5"/>
      <c r="H94" s="5"/>
      <c r="I94" s="5"/>
      <c r="J94" s="5"/>
      <c r="K94" s="5"/>
    </row>
    <row r="95" spans="2:11" x14ac:dyDescent="0.25">
      <c r="B95" s="886"/>
      <c r="C95" s="94"/>
      <c r="D95" s="46" t="s">
        <v>91</v>
      </c>
      <c r="E95" s="5"/>
      <c r="F95" s="5"/>
      <c r="G95" s="5"/>
      <c r="H95" s="5"/>
      <c r="I95" s="5"/>
      <c r="J95" s="5"/>
      <c r="K95" s="5"/>
    </row>
    <row r="96" spans="2:11" ht="37.5" x14ac:dyDescent="0.25">
      <c r="B96" s="886"/>
      <c r="C96" s="94"/>
      <c r="D96" s="46" t="s">
        <v>611</v>
      </c>
      <c r="E96" s="5"/>
      <c r="F96" s="5"/>
      <c r="G96" s="5"/>
      <c r="H96" s="5"/>
      <c r="I96" s="5"/>
      <c r="J96" s="5"/>
      <c r="K96" s="5"/>
    </row>
    <row r="97" spans="2:11" ht="49.5" x14ac:dyDescent="0.25">
      <c r="B97" s="886"/>
      <c r="C97" s="94"/>
      <c r="D97" s="46" t="s">
        <v>612</v>
      </c>
      <c r="E97" s="5"/>
      <c r="F97" s="5"/>
      <c r="G97" s="5"/>
      <c r="H97" s="5"/>
      <c r="I97" s="5"/>
      <c r="J97" s="5"/>
      <c r="K97" s="5"/>
    </row>
    <row r="98" spans="2:11" ht="25.5" x14ac:dyDescent="0.25">
      <c r="B98" s="886"/>
      <c r="C98" s="94"/>
      <c r="D98" s="46" t="s">
        <v>613</v>
      </c>
      <c r="E98" s="5"/>
      <c r="F98" s="5"/>
      <c r="G98" s="5"/>
      <c r="H98" s="5"/>
      <c r="I98" s="5"/>
      <c r="J98" s="5"/>
      <c r="K98" s="5"/>
    </row>
    <row r="99" spans="2:11" x14ac:dyDescent="0.25">
      <c r="B99" s="886"/>
      <c r="C99" s="94"/>
      <c r="D99" s="46" t="s">
        <v>614</v>
      </c>
      <c r="E99" s="5"/>
      <c r="F99" s="5"/>
      <c r="G99" s="5"/>
      <c r="H99" s="5"/>
      <c r="I99" s="5"/>
      <c r="J99" s="5"/>
      <c r="K99" s="5"/>
    </row>
    <row r="100" spans="2:11" ht="48.75" thickBot="1" x14ac:dyDescent="0.3">
      <c r="B100" s="887"/>
      <c r="C100" s="2"/>
      <c r="D100" s="71" t="s">
        <v>615</v>
      </c>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sheetData>
  <mergeCells count="32">
    <mergeCell ref="B10:D10"/>
    <mergeCell ref="F10:S10"/>
    <mergeCell ref="F11:S11"/>
    <mergeCell ref="E12:R12"/>
    <mergeCell ref="E13:R13"/>
    <mergeCell ref="B78:B91"/>
    <mergeCell ref="B92:B100"/>
    <mergeCell ref="B61:D61"/>
    <mergeCell ref="B63:B74"/>
    <mergeCell ref="B75:B76"/>
    <mergeCell ref="D75:D76"/>
    <mergeCell ref="B15:B19"/>
    <mergeCell ref="B45:B51"/>
    <mergeCell ref="B58:E59"/>
    <mergeCell ref="D15:K15"/>
    <mergeCell ref="D16:K16"/>
    <mergeCell ref="D19:K19"/>
    <mergeCell ref="D31:K31"/>
    <mergeCell ref="C20:C21"/>
    <mergeCell ref="D20:D21"/>
    <mergeCell ref="E20:E21"/>
    <mergeCell ref="F20:J20"/>
    <mergeCell ref="D32:K32"/>
    <mergeCell ref="D33:K33"/>
    <mergeCell ref="B35:E35"/>
    <mergeCell ref="B36:B42"/>
    <mergeCell ref="B44:E44"/>
    <mergeCell ref="A1:P1"/>
    <mergeCell ref="A2:P2"/>
    <mergeCell ref="A3:P3"/>
    <mergeCell ref="A4:D4"/>
    <mergeCell ref="A5:P5"/>
  </mergeCells>
  <conditionalFormatting sqref="E12:R12">
    <cfRule type="expression" dxfId="61" priority="1">
      <formula>E11="SI SE REPORTA"</formula>
    </cfRule>
  </conditionalFormatting>
  <conditionalFormatting sqref="F10">
    <cfRule type="notContainsBlanks" dxfId="60" priority="4">
      <formula>LEN(TRIM(F10))&gt;0</formula>
    </cfRule>
  </conditionalFormatting>
  <conditionalFormatting sqref="F11:S11">
    <cfRule type="expression" dxfId="59" priority="2">
      <formula>E11="NO SE REPORTA"</formula>
    </cfRule>
    <cfRule type="expression" dxfId="58" priority="3">
      <formula>E10="NO APLICA"</formula>
    </cfRule>
  </conditionalFormatting>
  <conditionalFormatting sqref="H30">
    <cfRule type="containsText" dxfId="57" priority="5" operator="containsText" text="ERROR">
      <formula>NOT(ISERROR(SEARCH("ERROR",H30)))</formula>
    </cfRule>
  </conditionalFormatting>
  <dataValidations count="5">
    <dataValidation type="whole" operator="greaterThanOrEqual" allowBlank="1" showErrorMessage="1" errorTitle="ERROR" error="Escriba un número igual o mayor que 0" promptTitle="ERROR" prompt="Escriba un número igual o mayor que 0" sqref="E18:H18">
      <formula1>0</formula1>
    </dataValidation>
    <dataValidation type="decimal" allowBlank="1" showInputMessage="1" showErrorMessage="1" errorTitle="ERROR" error="Escriba un valor entre 0% y 100%" sqref="F22:H29">
      <formula1>0</formula1>
      <formula2>1</formula2>
    </dataValidation>
    <dataValidation allowBlank="1" showInputMessage="1" showErrorMessage="1" sqref="H30 I22:I30"/>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40" r:id="rId1"/>
  </hyperlinks>
  <pageMargins left="0.25" right="0.25" top="0.75" bottom="0.75" header="0.3" footer="0.3"/>
  <pageSetup paperSize="178"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U179"/>
  <sheetViews>
    <sheetView showGridLines="0" topLeftCell="A7" zoomScale="98" zoomScaleNormal="98" workbookViewId="0">
      <selection activeCell="K17" sqref="K17"/>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634</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INFORMACION",+H22))</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2017</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75" thickBot="1" x14ac:dyDescent="0.3">
      <c r="B15" s="885" t="s">
        <v>2</v>
      </c>
      <c r="C15" s="89"/>
      <c r="D15" s="876" t="s">
        <v>3</v>
      </c>
      <c r="E15" s="877"/>
      <c r="F15" s="877"/>
      <c r="G15" s="877"/>
      <c r="H15" s="877"/>
      <c r="I15" s="878"/>
      <c r="J15" s="5"/>
      <c r="K15" s="5"/>
    </row>
    <row r="16" spans="1:21" ht="36.75" thickBot="1" x14ac:dyDescent="0.3">
      <c r="B16" s="886"/>
      <c r="C16" s="94"/>
      <c r="D16" s="43" t="s">
        <v>648</v>
      </c>
      <c r="E16" s="6">
        <v>30</v>
      </c>
      <c r="F16" s="5"/>
      <c r="G16" s="5"/>
      <c r="H16" s="5"/>
      <c r="I16" s="21"/>
      <c r="J16" s="5"/>
      <c r="K16" s="5"/>
    </row>
    <row r="17" spans="2:11" ht="72.75" thickBot="1" x14ac:dyDescent="0.3">
      <c r="B17" s="886"/>
      <c r="C17" s="94"/>
      <c r="D17" s="40" t="s">
        <v>649</v>
      </c>
      <c r="E17" s="6">
        <v>30</v>
      </c>
      <c r="F17" s="5"/>
      <c r="G17" s="5"/>
      <c r="H17" s="5"/>
      <c r="I17" s="21"/>
      <c r="J17" s="5"/>
      <c r="K17" s="5"/>
    </row>
    <row r="18" spans="2:11" ht="15.75" thickBot="1" x14ac:dyDescent="0.3">
      <c r="B18" s="886"/>
      <c r="C18" s="92"/>
      <c r="D18" s="891"/>
      <c r="E18" s="892"/>
      <c r="F18" s="892"/>
      <c r="G18" s="892"/>
      <c r="H18" s="892"/>
      <c r="I18" s="893"/>
      <c r="J18" s="5"/>
      <c r="K18" s="5"/>
    </row>
    <row r="19" spans="2:11" ht="15.75" thickBot="1" x14ac:dyDescent="0.3">
      <c r="B19" s="886"/>
      <c r="C19" s="94"/>
      <c r="D19" s="43" t="s">
        <v>150</v>
      </c>
      <c r="E19" s="38" t="s">
        <v>20</v>
      </c>
      <c r="F19" s="38" t="s">
        <v>21</v>
      </c>
      <c r="G19" s="38" t="s">
        <v>22</v>
      </c>
      <c r="H19" s="38" t="s">
        <v>23</v>
      </c>
      <c r="I19" s="38" t="s">
        <v>151</v>
      </c>
      <c r="J19" s="5"/>
      <c r="K19" s="5"/>
    </row>
    <row r="20" spans="2:11" ht="48.75" thickBot="1" x14ac:dyDescent="0.3">
      <c r="B20" s="886"/>
      <c r="C20" s="94"/>
      <c r="D20" s="40" t="s">
        <v>650</v>
      </c>
      <c r="E20" s="6">
        <v>30</v>
      </c>
      <c r="F20" s="6">
        <v>30</v>
      </c>
      <c r="G20" s="6">
        <v>30</v>
      </c>
      <c r="H20" s="6">
        <v>30</v>
      </c>
      <c r="I20" s="42">
        <f>SUM(E20:H20)</f>
        <v>120</v>
      </c>
      <c r="J20" s="5"/>
      <c r="K20" s="5"/>
    </row>
    <row r="21" spans="2:11" ht="36.75" thickBot="1" x14ac:dyDescent="0.3">
      <c r="B21" s="886"/>
      <c r="C21" s="94"/>
      <c r="D21" s="40" t="s">
        <v>651</v>
      </c>
      <c r="E21" s="6">
        <v>30</v>
      </c>
      <c r="F21" s="6">
        <v>30</v>
      </c>
      <c r="G21" s="6">
        <v>30</v>
      </c>
      <c r="H21" s="6">
        <v>30</v>
      </c>
      <c r="I21" s="42">
        <f>SUM(E21:H21)</f>
        <v>120</v>
      </c>
      <c r="J21" s="5"/>
      <c r="K21" s="5"/>
    </row>
    <row r="22" spans="2:11" ht="48.75" thickBot="1" x14ac:dyDescent="0.3">
      <c r="B22" s="887"/>
      <c r="C22" s="2"/>
      <c r="D22" s="40" t="s">
        <v>652</v>
      </c>
      <c r="E22" s="137">
        <f>IFERROR(E21/E20,0)</f>
        <v>1</v>
      </c>
      <c r="F22" s="137">
        <f>IFERROR(F21/F20,0)</f>
        <v>1</v>
      </c>
      <c r="G22" s="137">
        <f>IFERROR(G21/G20,0)</f>
        <v>1</v>
      </c>
      <c r="H22" s="137">
        <f>IFERROR(H21/H20,0)</f>
        <v>1</v>
      </c>
      <c r="I22" s="137">
        <f>IFERROR(I21/I20,0)</f>
        <v>1</v>
      </c>
      <c r="J22" s="5"/>
      <c r="K22" s="5"/>
    </row>
    <row r="23" spans="2:11" ht="36" customHeight="1" thickBot="1" x14ac:dyDescent="0.3">
      <c r="B23" s="47" t="s">
        <v>34</v>
      </c>
      <c r="C23" s="93"/>
      <c r="D23" s="888" t="s">
        <v>653</v>
      </c>
      <c r="E23" s="889"/>
      <c r="F23" s="889"/>
      <c r="G23" s="889"/>
      <c r="H23" s="889"/>
      <c r="I23" s="890"/>
      <c r="J23" s="5"/>
      <c r="K23" s="5"/>
    </row>
    <row r="24" spans="2:11" ht="36" customHeight="1" thickBot="1" x14ac:dyDescent="0.3">
      <c r="B24" s="47" t="s">
        <v>36</v>
      </c>
      <c r="C24" s="93"/>
      <c r="D24" s="888" t="s">
        <v>159</v>
      </c>
      <c r="E24" s="889"/>
      <c r="F24" s="889"/>
      <c r="G24" s="889"/>
      <c r="H24" s="889"/>
      <c r="I24" s="890"/>
      <c r="J24" s="5"/>
      <c r="K24" s="5"/>
    </row>
    <row r="25" spans="2:11" ht="15.75" thickBot="1" x14ac:dyDescent="0.3">
      <c r="B25" s="37"/>
      <c r="C25" s="88"/>
      <c r="D25" s="5"/>
      <c r="E25" s="5"/>
      <c r="F25" s="5"/>
      <c r="G25" s="5"/>
      <c r="H25" s="5"/>
      <c r="I25" s="5"/>
      <c r="J25" s="5"/>
      <c r="K25" s="5"/>
    </row>
    <row r="26" spans="2:11" ht="24" customHeight="1" thickBot="1" x14ac:dyDescent="0.3">
      <c r="B26" s="894" t="s">
        <v>38</v>
      </c>
      <c r="C26" s="895"/>
      <c r="D26" s="895"/>
      <c r="E26" s="896"/>
      <c r="F26" s="5"/>
      <c r="G26" s="5"/>
      <c r="H26" s="5"/>
      <c r="I26" s="5"/>
      <c r="J26" s="5"/>
      <c r="K26" s="5"/>
    </row>
    <row r="27" spans="2:11" ht="15.75" thickBot="1" x14ac:dyDescent="0.3">
      <c r="B27" s="885">
        <v>1</v>
      </c>
      <c r="C27" s="94"/>
      <c r="D27" s="48" t="s">
        <v>39</v>
      </c>
      <c r="E27" s="30" t="s">
        <v>1962</v>
      </c>
      <c r="F27" s="5"/>
      <c r="G27" s="5"/>
      <c r="H27" s="5"/>
      <c r="I27" s="5"/>
      <c r="J27" s="5"/>
      <c r="K27" s="5"/>
    </row>
    <row r="28" spans="2:11" ht="15.75" thickBot="1" x14ac:dyDescent="0.3">
      <c r="B28" s="886"/>
      <c r="C28" s="94"/>
      <c r="D28" s="40" t="s">
        <v>40</v>
      </c>
      <c r="E28" s="30" t="s">
        <v>1968</v>
      </c>
      <c r="F28" s="5"/>
      <c r="G28" s="5"/>
      <c r="H28" s="5"/>
      <c r="I28" s="5"/>
      <c r="J28" s="5"/>
      <c r="K28" s="5"/>
    </row>
    <row r="29" spans="2:11" ht="15.75" thickBot="1" x14ac:dyDescent="0.3">
      <c r="B29" s="886"/>
      <c r="C29" s="94"/>
      <c r="D29" s="40" t="s">
        <v>41</v>
      </c>
      <c r="E29" s="30" t="s">
        <v>1969</v>
      </c>
      <c r="F29" s="5"/>
      <c r="G29" s="5"/>
      <c r="H29" s="5"/>
      <c r="I29" s="5"/>
      <c r="J29" s="5"/>
      <c r="K29" s="5"/>
    </row>
    <row r="30" spans="2:11" ht="15.75" thickBot="1" x14ac:dyDescent="0.3">
      <c r="B30" s="886"/>
      <c r="C30" s="94"/>
      <c r="D30" s="40" t="s">
        <v>42</v>
      </c>
      <c r="E30" s="30" t="s">
        <v>1970</v>
      </c>
      <c r="F30" s="5"/>
      <c r="G30" s="5"/>
      <c r="H30" s="5"/>
      <c r="I30" s="5"/>
      <c r="J30" s="5"/>
      <c r="K30" s="5"/>
    </row>
    <row r="31" spans="2:11" ht="15.75" thickBot="1" x14ac:dyDescent="0.3">
      <c r="B31" s="886"/>
      <c r="C31" s="94"/>
      <c r="D31" s="40" t="s">
        <v>43</v>
      </c>
      <c r="E31" s="529" t="s">
        <v>1971</v>
      </c>
      <c r="F31" s="5"/>
      <c r="G31" s="5"/>
      <c r="H31" s="5"/>
      <c r="I31" s="5"/>
      <c r="J31" s="5"/>
      <c r="K31" s="5"/>
    </row>
    <row r="32" spans="2:11" ht="15.75" thickBot="1" x14ac:dyDescent="0.3">
      <c r="B32" s="886"/>
      <c r="C32" s="94"/>
      <c r="D32" s="40" t="s">
        <v>44</v>
      </c>
      <c r="E32" s="30">
        <v>4380200</v>
      </c>
      <c r="F32" s="5"/>
      <c r="G32" s="5"/>
      <c r="H32" s="5"/>
      <c r="I32" s="5"/>
      <c r="J32" s="5"/>
      <c r="K32" s="5"/>
    </row>
    <row r="33" spans="2:11" ht="15.75" thickBot="1" x14ac:dyDescent="0.3">
      <c r="B33" s="887"/>
      <c r="C33" s="2"/>
      <c r="D33" s="40" t="s">
        <v>45</v>
      </c>
      <c r="E33" s="30" t="s">
        <v>1966</v>
      </c>
      <c r="F33" s="5"/>
      <c r="G33" s="5"/>
      <c r="H33" s="5"/>
      <c r="I33" s="5"/>
      <c r="J33" s="5"/>
      <c r="K33" s="5"/>
    </row>
    <row r="34" spans="2:11" ht="15.75" thickBot="1" x14ac:dyDescent="0.3">
      <c r="B34" s="1"/>
      <c r="C34" s="76"/>
      <c r="D34" s="5"/>
      <c r="E34" s="5"/>
      <c r="F34" s="5"/>
      <c r="G34" s="5"/>
      <c r="H34" s="5"/>
      <c r="I34" s="5"/>
      <c r="J34" s="5"/>
      <c r="K34" s="5"/>
    </row>
    <row r="35" spans="2:11" ht="15.75" thickBot="1" x14ac:dyDescent="0.3">
      <c r="B35" s="894" t="s">
        <v>46</v>
      </c>
      <c r="C35" s="895"/>
      <c r="D35" s="895"/>
      <c r="E35" s="896"/>
      <c r="F35" s="5"/>
      <c r="G35" s="5"/>
      <c r="H35" s="5"/>
      <c r="I35" s="5"/>
      <c r="J35" s="5"/>
      <c r="K35" s="5"/>
    </row>
    <row r="36" spans="2:11" ht="15.75" thickBot="1" x14ac:dyDescent="0.3">
      <c r="B36" s="885">
        <v>1</v>
      </c>
      <c r="C36" s="94"/>
      <c r="D36" s="48" t="s">
        <v>39</v>
      </c>
      <c r="E36" s="219" t="s">
        <v>47</v>
      </c>
      <c r="F36" s="5"/>
      <c r="G36" s="5"/>
      <c r="H36" s="5"/>
      <c r="I36" s="5"/>
      <c r="J36" s="5"/>
      <c r="K36" s="5"/>
    </row>
    <row r="37" spans="2:11" ht="15.75" thickBot="1" x14ac:dyDescent="0.3">
      <c r="B37" s="886"/>
      <c r="C37" s="94"/>
      <c r="D37" s="40" t="s">
        <v>40</v>
      </c>
      <c r="E37" s="219" t="s">
        <v>160</v>
      </c>
      <c r="F37" s="5"/>
      <c r="G37" s="5"/>
      <c r="H37" s="5"/>
      <c r="I37" s="5"/>
      <c r="J37" s="5"/>
      <c r="K37" s="5"/>
    </row>
    <row r="38" spans="2:11" ht="15.75" thickBot="1" x14ac:dyDescent="0.3">
      <c r="B38" s="886"/>
      <c r="C38" s="94"/>
      <c r="D38" s="40" t="s">
        <v>41</v>
      </c>
      <c r="E38" s="239"/>
      <c r="F38" s="5"/>
      <c r="G38" s="5"/>
      <c r="H38" s="5"/>
      <c r="I38" s="5"/>
      <c r="J38" s="5"/>
      <c r="K38" s="5"/>
    </row>
    <row r="39" spans="2:11" ht="15.75" thickBot="1" x14ac:dyDescent="0.3">
      <c r="B39" s="886"/>
      <c r="C39" s="94"/>
      <c r="D39" s="40" t="s">
        <v>42</v>
      </c>
      <c r="E39" s="239"/>
      <c r="F39" s="5"/>
      <c r="G39" s="5"/>
      <c r="H39" s="5"/>
      <c r="I39" s="5"/>
      <c r="J39" s="5"/>
      <c r="K39" s="5"/>
    </row>
    <row r="40" spans="2:11" ht="15.75" thickBot="1" x14ac:dyDescent="0.3">
      <c r="B40" s="886"/>
      <c r="C40" s="94"/>
      <c r="D40" s="40" t="s">
        <v>43</v>
      </c>
      <c r="E40" s="239"/>
      <c r="F40" s="5"/>
      <c r="G40" s="5"/>
      <c r="H40" s="5"/>
      <c r="I40" s="5"/>
      <c r="J40" s="5"/>
      <c r="K40" s="5"/>
    </row>
    <row r="41" spans="2:11" ht="15.75" thickBot="1" x14ac:dyDescent="0.3">
      <c r="B41" s="886"/>
      <c r="C41" s="94"/>
      <c r="D41" s="40" t="s">
        <v>44</v>
      </c>
      <c r="E41" s="239"/>
      <c r="F41" s="5"/>
      <c r="G41" s="5"/>
      <c r="H41" s="5"/>
      <c r="I41" s="5"/>
      <c r="J41" s="5"/>
      <c r="K41" s="5"/>
    </row>
    <row r="42" spans="2:11" ht="15.75" thickBot="1" x14ac:dyDescent="0.3">
      <c r="B42" s="887"/>
      <c r="C42" s="2"/>
      <c r="D42" s="40" t="s">
        <v>45</v>
      </c>
      <c r="E42" s="239"/>
      <c r="F42" s="5"/>
      <c r="G42" s="5"/>
      <c r="H42" s="5"/>
      <c r="I42" s="5"/>
      <c r="J42" s="5"/>
      <c r="K42" s="5"/>
    </row>
    <row r="43" spans="2:11" ht="15.75" thickBot="1" x14ac:dyDescent="0.3">
      <c r="B43" s="37"/>
      <c r="C43" s="88"/>
      <c r="D43" s="5"/>
      <c r="E43" s="5"/>
      <c r="F43" s="5"/>
      <c r="G43" s="5"/>
      <c r="H43" s="5"/>
      <c r="I43" s="5"/>
      <c r="J43" s="5"/>
      <c r="K43" s="5"/>
    </row>
    <row r="44" spans="2:11" ht="15" customHeight="1" thickBot="1" x14ac:dyDescent="0.3">
      <c r="B44" s="119" t="s">
        <v>49</v>
      </c>
      <c r="C44" s="120"/>
      <c r="D44" s="120"/>
      <c r="E44" s="121"/>
      <c r="G44" s="5"/>
      <c r="H44" s="5"/>
      <c r="I44" s="5"/>
      <c r="J44" s="5"/>
      <c r="K44" s="5"/>
    </row>
    <row r="45" spans="2:11" ht="24.75" thickBot="1" x14ac:dyDescent="0.3">
      <c r="B45" s="47" t="s">
        <v>50</v>
      </c>
      <c r="C45" s="40" t="s">
        <v>51</v>
      </c>
      <c r="D45" s="40" t="s">
        <v>52</v>
      </c>
      <c r="E45" s="40" t="s">
        <v>53</v>
      </c>
      <c r="F45" s="5"/>
      <c r="G45" s="5"/>
      <c r="H45" s="5"/>
      <c r="I45" s="5"/>
      <c r="J45" s="5"/>
    </row>
    <row r="46" spans="2:11" ht="72.75" thickBot="1" x14ac:dyDescent="0.3">
      <c r="B46" s="49">
        <v>42401</v>
      </c>
      <c r="C46" s="40">
        <v>0.01</v>
      </c>
      <c r="D46" s="50" t="s">
        <v>654</v>
      </c>
      <c r="E46" s="40"/>
      <c r="F46" s="5"/>
      <c r="G46" s="5"/>
      <c r="H46" s="5"/>
      <c r="I46" s="5"/>
      <c r="J46" s="5"/>
    </row>
    <row r="47" spans="2:11" ht="15.75" thickBot="1" x14ac:dyDescent="0.3">
      <c r="B47" s="3"/>
      <c r="C47" s="95"/>
      <c r="D47" s="5"/>
      <c r="E47" s="5"/>
      <c r="F47" s="5"/>
      <c r="G47" s="5"/>
      <c r="H47" s="5"/>
      <c r="I47" s="5"/>
      <c r="J47" s="5"/>
      <c r="K47" s="5"/>
    </row>
    <row r="48" spans="2:11" ht="15.75" thickBot="1" x14ac:dyDescent="0.3">
      <c r="B48" s="129" t="s">
        <v>55</v>
      </c>
      <c r="C48" s="96"/>
      <c r="D48" s="5"/>
      <c r="E48" s="5"/>
      <c r="F48" s="5"/>
      <c r="G48" s="5"/>
      <c r="H48" s="5"/>
      <c r="I48" s="5"/>
      <c r="J48" s="5"/>
      <c r="K48" s="5"/>
    </row>
    <row r="49" spans="2:11" x14ac:dyDescent="0.25">
      <c r="B49" s="996"/>
      <c r="C49" s="997"/>
      <c r="D49" s="997"/>
      <c r="E49" s="998"/>
      <c r="F49" s="5"/>
      <c r="G49" s="5"/>
      <c r="H49" s="5"/>
      <c r="I49" s="5"/>
      <c r="J49" s="5"/>
      <c r="K49" s="5"/>
    </row>
    <row r="50" spans="2:11" ht="15.75" thickBot="1" x14ac:dyDescent="0.3">
      <c r="B50" s="999"/>
      <c r="C50" s="1000"/>
      <c r="D50" s="1000"/>
      <c r="E50" s="1001"/>
      <c r="F50" s="5"/>
      <c r="G50" s="5"/>
      <c r="H50" s="5"/>
      <c r="I50" s="5"/>
      <c r="J50" s="5"/>
      <c r="K50" s="5"/>
    </row>
    <row r="51" spans="2:11" ht="15.75" thickBot="1" x14ac:dyDescent="0.3">
      <c r="B51" s="5"/>
      <c r="D51" s="5"/>
      <c r="E51" s="5"/>
      <c r="F51" s="5"/>
      <c r="G51" s="5"/>
      <c r="H51" s="5"/>
      <c r="I51" s="5"/>
      <c r="J51" s="5"/>
      <c r="K51" s="5"/>
    </row>
    <row r="52" spans="2:11" ht="24.75" thickBot="1" x14ac:dyDescent="0.3">
      <c r="B52" s="51" t="s">
        <v>56</v>
      </c>
      <c r="C52" s="97"/>
      <c r="D52" s="5"/>
      <c r="E52" s="5"/>
      <c r="F52" s="5"/>
      <c r="G52" s="5"/>
      <c r="H52" s="5"/>
      <c r="I52" s="5"/>
      <c r="J52" s="5"/>
      <c r="K52" s="5"/>
    </row>
    <row r="53" spans="2:11" ht="15.75" thickBot="1" x14ac:dyDescent="0.3">
      <c r="B53" s="1"/>
      <c r="C53" s="76"/>
      <c r="D53" s="5"/>
      <c r="E53" s="5"/>
      <c r="F53" s="5"/>
      <c r="G53" s="5"/>
      <c r="H53" s="5"/>
      <c r="I53" s="5"/>
      <c r="J53" s="5"/>
      <c r="K53" s="5"/>
    </row>
    <row r="54" spans="2:11" ht="84.75" thickBot="1" x14ac:dyDescent="0.3">
      <c r="B54" s="52" t="s">
        <v>57</v>
      </c>
      <c r="C54" s="98"/>
      <c r="D54" s="43" t="s">
        <v>635</v>
      </c>
      <c r="E54" s="5"/>
      <c r="F54" s="5"/>
      <c r="G54" s="5"/>
      <c r="H54" s="5"/>
      <c r="I54" s="5"/>
      <c r="J54" s="5"/>
      <c r="K54" s="5"/>
    </row>
    <row r="55" spans="2:11" x14ac:dyDescent="0.25">
      <c r="B55" s="885" t="s">
        <v>59</v>
      </c>
      <c r="C55" s="94"/>
      <c r="D55" s="53" t="s">
        <v>60</v>
      </c>
      <c r="E55" s="5"/>
      <c r="F55" s="5"/>
      <c r="G55" s="5"/>
      <c r="H55" s="5"/>
      <c r="I55" s="5"/>
      <c r="J55" s="5"/>
      <c r="K55" s="5"/>
    </row>
    <row r="56" spans="2:11" ht="84" x14ac:dyDescent="0.25">
      <c r="B56" s="886"/>
      <c r="C56" s="94"/>
      <c r="D56" s="46" t="s">
        <v>636</v>
      </c>
      <c r="E56" s="5"/>
      <c r="F56" s="5"/>
      <c r="G56" s="5"/>
      <c r="H56" s="5"/>
      <c r="I56" s="5"/>
      <c r="J56" s="5"/>
      <c r="K56" s="5"/>
    </row>
    <row r="57" spans="2:11" x14ac:dyDescent="0.25">
      <c r="B57" s="886"/>
      <c r="C57" s="94"/>
      <c r="D57" s="53" t="s">
        <v>134</v>
      </c>
      <c r="E57" s="5"/>
      <c r="F57" s="5"/>
      <c r="G57" s="5"/>
      <c r="H57" s="5"/>
      <c r="I57" s="5"/>
      <c r="J57" s="5"/>
      <c r="K57" s="5"/>
    </row>
    <row r="58" spans="2:11" x14ac:dyDescent="0.25">
      <c r="B58" s="886"/>
      <c r="C58" s="94"/>
      <c r="D58" s="46" t="s">
        <v>64</v>
      </c>
      <c r="E58" s="5"/>
      <c r="F58" s="5"/>
      <c r="G58" s="5"/>
      <c r="H58" s="5"/>
      <c r="I58" s="5"/>
      <c r="J58" s="5"/>
      <c r="K58" s="5"/>
    </row>
    <row r="59" spans="2:11" ht="36" x14ac:dyDescent="0.25">
      <c r="B59" s="886"/>
      <c r="C59" s="94"/>
      <c r="D59" s="46" t="s">
        <v>637</v>
      </c>
      <c r="E59" s="5"/>
      <c r="F59" s="5"/>
      <c r="G59" s="5"/>
      <c r="H59" s="5"/>
      <c r="I59" s="5"/>
      <c r="J59" s="5"/>
      <c r="K59" s="5"/>
    </row>
    <row r="60" spans="2:11" ht="24" x14ac:dyDescent="0.25">
      <c r="B60" s="886"/>
      <c r="C60" s="94"/>
      <c r="D60" s="46" t="s">
        <v>638</v>
      </c>
      <c r="E60" s="5"/>
      <c r="F60" s="5"/>
      <c r="G60" s="5"/>
      <c r="H60" s="5"/>
      <c r="I60" s="5"/>
      <c r="J60" s="5"/>
      <c r="K60" s="5"/>
    </row>
    <row r="61" spans="2:11" x14ac:dyDescent="0.25">
      <c r="B61" s="886"/>
      <c r="C61" s="94"/>
      <c r="D61" s="46" t="s">
        <v>639</v>
      </c>
      <c r="E61" s="5"/>
      <c r="F61" s="5"/>
      <c r="G61" s="5"/>
      <c r="H61" s="5"/>
      <c r="I61" s="5"/>
      <c r="J61" s="5"/>
      <c r="K61" s="5"/>
    </row>
    <row r="62" spans="2:11" x14ac:dyDescent="0.25">
      <c r="B62" s="886"/>
      <c r="C62" s="94"/>
      <c r="D62" s="53" t="s">
        <v>141</v>
      </c>
      <c r="E62" s="5"/>
      <c r="F62" s="5"/>
      <c r="G62" s="5"/>
      <c r="H62" s="5"/>
      <c r="I62" s="5"/>
      <c r="J62" s="5"/>
      <c r="K62" s="5"/>
    </row>
    <row r="63" spans="2:11" ht="60.75" thickBot="1" x14ac:dyDescent="0.3">
      <c r="B63" s="887"/>
      <c r="C63" s="2"/>
      <c r="D63" s="40" t="s">
        <v>640</v>
      </c>
      <c r="E63" s="5"/>
      <c r="F63" s="5"/>
      <c r="G63" s="5"/>
      <c r="H63" s="5"/>
      <c r="I63" s="5"/>
      <c r="J63" s="5"/>
      <c r="K63" s="5"/>
    </row>
    <row r="64" spans="2:11" ht="24.75" thickBot="1" x14ac:dyDescent="0.3">
      <c r="B64" s="47" t="s">
        <v>72</v>
      </c>
      <c r="C64" s="2"/>
      <c r="D64" s="40"/>
      <c r="E64" s="5"/>
      <c r="F64" s="5"/>
      <c r="G64" s="5"/>
      <c r="H64" s="5"/>
      <c r="I64" s="5"/>
      <c r="J64" s="5"/>
      <c r="K64" s="5"/>
    </row>
    <row r="65" spans="2:11" ht="276" x14ac:dyDescent="0.25">
      <c r="B65" s="885" t="s">
        <v>73</v>
      </c>
      <c r="C65" s="94"/>
      <c r="D65" s="46" t="s">
        <v>641</v>
      </c>
      <c r="E65" s="5"/>
      <c r="F65" s="5"/>
      <c r="G65" s="5"/>
      <c r="H65" s="5"/>
      <c r="I65" s="5"/>
      <c r="J65" s="5"/>
      <c r="K65" s="5"/>
    </row>
    <row r="66" spans="2:11" ht="132" x14ac:dyDescent="0.25">
      <c r="B66" s="886"/>
      <c r="C66" s="94"/>
      <c r="D66" s="46" t="s">
        <v>642</v>
      </c>
      <c r="E66" s="5"/>
      <c r="F66" s="5"/>
      <c r="G66" s="5"/>
      <c r="H66" s="5"/>
      <c r="I66" s="5"/>
      <c r="J66" s="5"/>
      <c r="K66" s="5"/>
    </row>
    <row r="67" spans="2:11" ht="72.75" thickBot="1" x14ac:dyDescent="0.3">
      <c r="B67" s="887"/>
      <c r="C67" s="2"/>
      <c r="D67" s="40" t="s">
        <v>643</v>
      </c>
      <c r="E67" s="5"/>
      <c r="F67" s="5"/>
      <c r="G67" s="5"/>
      <c r="H67" s="5"/>
      <c r="I67" s="5"/>
      <c r="J67" s="5"/>
      <c r="K67" s="5"/>
    </row>
    <row r="68" spans="2:11" x14ac:dyDescent="0.25">
      <c r="B68" s="885" t="s">
        <v>90</v>
      </c>
      <c r="C68" s="94"/>
      <c r="D68" s="46"/>
      <c r="E68" s="5"/>
      <c r="F68" s="5"/>
      <c r="G68" s="5"/>
      <c r="H68" s="5"/>
      <c r="I68" s="5"/>
      <c r="J68" s="5"/>
      <c r="K68" s="5"/>
    </row>
    <row r="69" spans="2:11" x14ac:dyDescent="0.25">
      <c r="B69" s="886"/>
      <c r="C69" s="94"/>
      <c r="D69" s="16"/>
      <c r="E69" s="5"/>
      <c r="F69" s="5"/>
      <c r="G69" s="5"/>
      <c r="H69" s="5"/>
      <c r="I69" s="5"/>
      <c r="J69" s="5"/>
      <c r="K69" s="5"/>
    </row>
    <row r="70" spans="2:11" x14ac:dyDescent="0.25">
      <c r="B70" s="886"/>
      <c r="C70" s="94"/>
      <c r="D70" s="46" t="s">
        <v>91</v>
      </c>
      <c r="E70" s="5"/>
      <c r="F70" s="5"/>
      <c r="G70" s="5"/>
      <c r="H70" s="5"/>
      <c r="I70" s="5"/>
      <c r="J70" s="5"/>
      <c r="K70" s="5"/>
    </row>
    <row r="71" spans="2:11" ht="61.5" x14ac:dyDescent="0.25">
      <c r="B71" s="886"/>
      <c r="C71" s="94"/>
      <c r="D71" s="46" t="s">
        <v>644</v>
      </c>
      <c r="E71" s="5"/>
      <c r="F71" s="5"/>
      <c r="G71" s="5"/>
      <c r="H71" s="5"/>
      <c r="I71" s="5"/>
      <c r="J71" s="5"/>
      <c r="K71" s="5"/>
    </row>
    <row r="72" spans="2:11" ht="49.5" x14ac:dyDescent="0.25">
      <c r="B72" s="886"/>
      <c r="C72" s="94"/>
      <c r="D72" s="46" t="s">
        <v>645</v>
      </c>
      <c r="E72" s="5"/>
      <c r="F72" s="5"/>
      <c r="G72" s="5"/>
      <c r="H72" s="5"/>
      <c r="I72" s="5"/>
      <c r="J72" s="5"/>
      <c r="K72" s="5"/>
    </row>
    <row r="73" spans="2:11" ht="49.5" x14ac:dyDescent="0.25">
      <c r="B73" s="886"/>
      <c r="C73" s="94"/>
      <c r="D73" s="46" t="s">
        <v>646</v>
      </c>
      <c r="E73" s="5"/>
      <c r="F73" s="5"/>
      <c r="G73" s="5"/>
      <c r="H73" s="5"/>
      <c r="I73" s="5"/>
      <c r="J73" s="5"/>
      <c r="K73" s="5"/>
    </row>
    <row r="74" spans="2:11" ht="72.75" thickBot="1" x14ac:dyDescent="0.3">
      <c r="B74" s="887"/>
      <c r="C74" s="2"/>
      <c r="D74" s="40" t="s">
        <v>647</v>
      </c>
      <c r="E74" s="5"/>
      <c r="F74" s="5"/>
      <c r="G74" s="5"/>
      <c r="H74" s="5"/>
      <c r="I74" s="5"/>
      <c r="J74" s="5"/>
      <c r="K74" s="5"/>
    </row>
    <row r="75" spans="2:11" x14ac:dyDescent="0.25">
      <c r="B75" s="5"/>
      <c r="D75" s="5"/>
      <c r="E75" s="5"/>
      <c r="F75" s="5"/>
      <c r="G75" s="5"/>
      <c r="H75" s="5"/>
      <c r="I75" s="5"/>
      <c r="J75" s="5"/>
      <c r="K75" s="5"/>
    </row>
    <row r="76" spans="2:11" x14ac:dyDescent="0.25">
      <c r="B76" s="5"/>
      <c r="D76" s="5"/>
      <c r="E76" s="5"/>
      <c r="F76" s="5"/>
      <c r="G76" s="5"/>
      <c r="H76" s="5"/>
      <c r="I76" s="5"/>
      <c r="J76" s="5"/>
      <c r="K76" s="5"/>
    </row>
    <row r="77" spans="2:11" x14ac:dyDescent="0.25">
      <c r="B77" s="5"/>
      <c r="D77" s="5"/>
      <c r="E77" s="5"/>
      <c r="F77" s="5"/>
      <c r="G77" s="5"/>
      <c r="H77" s="5"/>
      <c r="I77" s="5"/>
      <c r="J77" s="5"/>
      <c r="K77" s="5"/>
    </row>
    <row r="78" spans="2:11" x14ac:dyDescent="0.25">
      <c r="B78" s="5"/>
      <c r="D78" s="5"/>
      <c r="E78" s="5"/>
      <c r="F78" s="5"/>
      <c r="G78" s="5"/>
      <c r="H78" s="5"/>
      <c r="I78" s="5"/>
      <c r="J78" s="5"/>
      <c r="K78" s="5"/>
    </row>
    <row r="79" spans="2:11" x14ac:dyDescent="0.25">
      <c r="B79" s="5"/>
      <c r="D79" s="5"/>
      <c r="E79" s="5"/>
      <c r="F79" s="5"/>
      <c r="G79" s="5"/>
      <c r="H79" s="5"/>
      <c r="I79" s="5"/>
      <c r="J79" s="5"/>
      <c r="K79" s="5"/>
    </row>
    <row r="80" spans="2:11" x14ac:dyDescent="0.25">
      <c r="B80" s="5"/>
      <c r="D80" s="5"/>
      <c r="E80" s="5"/>
      <c r="F80" s="5"/>
      <c r="G80" s="5"/>
      <c r="H80" s="5"/>
      <c r="I80" s="5"/>
      <c r="J80" s="5"/>
      <c r="K80" s="5"/>
    </row>
    <row r="81" spans="2:11" x14ac:dyDescent="0.25">
      <c r="B81" s="5"/>
      <c r="D81" s="5"/>
      <c r="E81" s="5"/>
      <c r="F81" s="5"/>
      <c r="G81" s="5"/>
      <c r="H81" s="5"/>
      <c r="I81" s="5"/>
      <c r="J81" s="5"/>
      <c r="K81" s="5"/>
    </row>
    <row r="82" spans="2:11" x14ac:dyDescent="0.25">
      <c r="B82" s="5"/>
      <c r="D82" s="5"/>
      <c r="E82" s="5"/>
      <c r="F82" s="5"/>
      <c r="G82" s="5"/>
      <c r="H82" s="5"/>
      <c r="I82" s="5"/>
      <c r="J82" s="5"/>
      <c r="K82" s="5"/>
    </row>
    <row r="83" spans="2:11" x14ac:dyDescent="0.25">
      <c r="B83" s="5"/>
      <c r="D83" s="5"/>
      <c r="E83" s="5"/>
      <c r="F83" s="5"/>
      <c r="G83" s="5"/>
      <c r="H83" s="5"/>
      <c r="I83" s="5"/>
      <c r="J83" s="5"/>
      <c r="K83" s="5"/>
    </row>
    <row r="84" spans="2:11" x14ac:dyDescent="0.25">
      <c r="B84" s="5"/>
      <c r="D84" s="5"/>
      <c r="E84" s="5"/>
      <c r="F84" s="5"/>
      <c r="G84" s="5"/>
      <c r="H84" s="5"/>
      <c r="I84" s="5"/>
      <c r="J84" s="5"/>
      <c r="K84" s="5"/>
    </row>
    <row r="85" spans="2:11" x14ac:dyDescent="0.25">
      <c r="B85" s="5"/>
      <c r="D85" s="5"/>
      <c r="E85" s="5"/>
      <c r="F85" s="5"/>
      <c r="G85" s="5"/>
      <c r="H85" s="5"/>
      <c r="I85" s="5"/>
      <c r="J85" s="5"/>
      <c r="K85" s="5"/>
    </row>
    <row r="86" spans="2:11" x14ac:dyDescent="0.25">
      <c r="B86" s="5"/>
      <c r="D86" s="5"/>
      <c r="E86" s="5"/>
      <c r="F86" s="5"/>
      <c r="G86" s="5"/>
      <c r="H86" s="5"/>
      <c r="I86" s="5"/>
      <c r="J86" s="5"/>
      <c r="K86" s="5"/>
    </row>
    <row r="87" spans="2:11" x14ac:dyDescent="0.25">
      <c r="B87" s="5"/>
      <c r="D87" s="5"/>
      <c r="E87" s="5"/>
      <c r="F87" s="5"/>
      <c r="G87" s="5"/>
      <c r="H87" s="5"/>
      <c r="I87" s="5"/>
      <c r="J87" s="5"/>
      <c r="K87" s="5"/>
    </row>
    <row r="88" spans="2:11" x14ac:dyDescent="0.25">
      <c r="B88" s="5"/>
      <c r="D88" s="5"/>
      <c r="E88" s="5"/>
      <c r="F88" s="5"/>
      <c r="G88" s="5"/>
      <c r="H88" s="5"/>
      <c r="I88" s="5"/>
      <c r="J88" s="5"/>
      <c r="K88" s="5"/>
    </row>
    <row r="89" spans="2:11" x14ac:dyDescent="0.25">
      <c r="B89" s="5"/>
      <c r="D89" s="5"/>
      <c r="E89" s="5"/>
      <c r="F89" s="5"/>
      <c r="G89" s="5"/>
      <c r="H89" s="5"/>
      <c r="I89" s="5"/>
      <c r="J89" s="5"/>
      <c r="K89" s="5"/>
    </row>
    <row r="90" spans="2:11" x14ac:dyDescent="0.25">
      <c r="B90" s="5"/>
      <c r="D90" s="5"/>
      <c r="E90" s="5"/>
      <c r="F90" s="5"/>
      <c r="G90" s="5"/>
      <c r="H90" s="5"/>
      <c r="I90" s="5"/>
      <c r="J90" s="5"/>
      <c r="K90" s="5"/>
    </row>
    <row r="91" spans="2:11" x14ac:dyDescent="0.25">
      <c r="B91" s="5"/>
      <c r="D91" s="5"/>
      <c r="E91" s="5"/>
      <c r="F91" s="5"/>
      <c r="G91" s="5"/>
      <c r="H91" s="5"/>
      <c r="I91" s="5"/>
      <c r="J91" s="5"/>
      <c r="K91" s="5"/>
    </row>
    <row r="92" spans="2:11" x14ac:dyDescent="0.25">
      <c r="B92" s="5"/>
      <c r="D92" s="5"/>
      <c r="E92" s="5"/>
      <c r="F92" s="5"/>
      <c r="G92" s="5"/>
      <c r="H92" s="5"/>
      <c r="I92" s="5"/>
      <c r="J92" s="5"/>
      <c r="K92" s="5"/>
    </row>
    <row r="93" spans="2:11" x14ac:dyDescent="0.25">
      <c r="B93" s="5"/>
      <c r="D93" s="5"/>
      <c r="E93" s="5"/>
      <c r="F93" s="5"/>
      <c r="G93" s="5"/>
      <c r="H93" s="5"/>
      <c r="I93" s="5"/>
      <c r="J93" s="5"/>
      <c r="K93" s="5"/>
    </row>
    <row r="94" spans="2:11" x14ac:dyDescent="0.25">
      <c r="B94" s="5"/>
      <c r="D94" s="5"/>
      <c r="E94" s="5"/>
      <c r="F94" s="5"/>
      <c r="G94" s="5"/>
      <c r="H94" s="5"/>
      <c r="I94" s="5"/>
      <c r="J94" s="5"/>
      <c r="K94" s="5"/>
    </row>
    <row r="95" spans="2:11" x14ac:dyDescent="0.25">
      <c r="B95" s="5"/>
      <c r="D95" s="5"/>
      <c r="E95" s="5"/>
      <c r="F95" s="5"/>
      <c r="G95" s="5"/>
      <c r="H95" s="5"/>
      <c r="I95" s="5"/>
      <c r="J95" s="5"/>
      <c r="K95" s="5"/>
    </row>
    <row r="96" spans="2:11" x14ac:dyDescent="0.25">
      <c r="B96" s="5"/>
      <c r="D96" s="5"/>
      <c r="E96" s="5"/>
      <c r="F96" s="5"/>
      <c r="G96" s="5"/>
      <c r="H96" s="5"/>
      <c r="I96" s="5"/>
      <c r="J96" s="5"/>
      <c r="K96" s="5"/>
    </row>
    <row r="97" spans="2:11" x14ac:dyDescent="0.25">
      <c r="B97" s="5"/>
      <c r="D97" s="5"/>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mergeCells count="23">
    <mergeCell ref="B10:D10"/>
    <mergeCell ref="F10:S10"/>
    <mergeCell ref="F11:S11"/>
    <mergeCell ref="E12:R12"/>
    <mergeCell ref="E13:R13"/>
    <mergeCell ref="B55:B63"/>
    <mergeCell ref="B65:B67"/>
    <mergeCell ref="B68:B74"/>
    <mergeCell ref="B15:B22"/>
    <mergeCell ref="D15:I15"/>
    <mergeCell ref="D18:I18"/>
    <mergeCell ref="D23:I23"/>
    <mergeCell ref="D24:I24"/>
    <mergeCell ref="B26:E26"/>
    <mergeCell ref="B27:B33"/>
    <mergeCell ref="B35:E35"/>
    <mergeCell ref="B36:B42"/>
    <mergeCell ref="B49:E50"/>
    <mergeCell ref="A1:P1"/>
    <mergeCell ref="A2:P2"/>
    <mergeCell ref="A3:P3"/>
    <mergeCell ref="A4:D4"/>
    <mergeCell ref="A5:P5"/>
  </mergeCells>
  <conditionalFormatting sqref="F10">
    <cfRule type="notContainsBlanks" dxfId="56" priority="5">
      <formula>LEN(TRIM(F10))&gt;0</formula>
    </cfRule>
  </conditionalFormatting>
  <conditionalFormatting sqref="F11:S11">
    <cfRule type="expression" dxfId="55" priority="3">
      <formula>E11="NO SE REPORTA"</formula>
    </cfRule>
    <cfRule type="expression" dxfId="54" priority="4">
      <formula>E10="NO APLICA"</formula>
    </cfRule>
  </conditionalFormatting>
  <conditionalFormatting sqref="E12:R12">
    <cfRule type="expression" dxfId="53"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20:H21 E16:E17">
      <formula1>0</formula1>
    </dataValidation>
    <dataValidation allowBlank="1" showInputMessage="1" showErrorMessage="1" sqref="I20:I21"/>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31" r:id="rId1"/>
  </hyperlinks>
  <pageMargins left="0.25" right="0.25" top="0.75" bottom="0.75" header="0.3" footer="0.3"/>
  <pageSetup paperSize="178" orientation="landscape" horizontalDpi="1200" verticalDpi="120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U180"/>
  <sheetViews>
    <sheetView showGridLines="0" topLeftCell="A4" zoomScale="98" zoomScaleNormal="98" workbookViewId="0">
      <selection activeCell="E28" sqref="E28"/>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7" width="25" customWidth="1"/>
    <col min="8" max="8" width="15.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655</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27"/>
      <c r="C7" s="77"/>
      <c r="D7" s="5"/>
      <c r="E7" s="17"/>
      <c r="F7" s="5" t="s">
        <v>129</v>
      </c>
      <c r="G7" s="5"/>
      <c r="H7" s="5"/>
      <c r="I7" s="5"/>
      <c r="J7" s="5"/>
      <c r="K7" s="5"/>
    </row>
    <row r="8" spans="1:21" ht="15.75" thickBot="1" x14ac:dyDescent="0.3">
      <c r="B8" s="170" t="s">
        <v>1192</v>
      </c>
      <c r="C8" s="211">
        <v>2023</v>
      </c>
      <c r="D8" s="216">
        <f>IF(E10="NO APLICA","NO APLICA",IF(E11="NO SE REPORTA","SIN INFORMACION",+H20))</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2018</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 customHeight="1" thickTop="1" x14ac:dyDescent="0.25">
      <c r="B15" s="930" t="s">
        <v>2</v>
      </c>
      <c r="C15" s="89"/>
      <c r="D15" s="876" t="s">
        <v>336</v>
      </c>
      <c r="E15" s="877"/>
      <c r="F15" s="877"/>
      <c r="G15" s="877"/>
      <c r="H15" s="877"/>
      <c r="I15" s="877"/>
      <c r="J15" s="877"/>
      <c r="K15" s="878"/>
    </row>
    <row r="16" spans="1:21" ht="15.75" thickBot="1" x14ac:dyDescent="0.3">
      <c r="B16" s="904"/>
      <c r="C16" s="92"/>
      <c r="D16" s="1002" t="s">
        <v>655</v>
      </c>
      <c r="E16" s="1003"/>
      <c r="F16" s="1003"/>
      <c r="G16" s="1003"/>
      <c r="H16" s="1003"/>
      <c r="I16" s="1003"/>
      <c r="J16" s="1003"/>
      <c r="K16" s="1004"/>
    </row>
    <row r="17" spans="2:12" ht="15.75" thickBot="1" x14ac:dyDescent="0.3">
      <c r="B17" s="904"/>
      <c r="C17" s="90" t="s">
        <v>19</v>
      </c>
      <c r="D17" s="38" t="s">
        <v>253</v>
      </c>
      <c r="E17" s="38" t="s">
        <v>20</v>
      </c>
      <c r="F17" s="38" t="s">
        <v>21</v>
      </c>
      <c r="G17" s="38" t="s">
        <v>22</v>
      </c>
      <c r="H17" s="38" t="s">
        <v>23</v>
      </c>
      <c r="I17" s="38" t="s">
        <v>254</v>
      </c>
      <c r="K17" s="21"/>
    </row>
    <row r="18" spans="2:12" ht="36.75" thickBot="1" x14ac:dyDescent="0.3">
      <c r="B18" s="904"/>
      <c r="C18" s="91" t="s">
        <v>152</v>
      </c>
      <c r="D18" s="40" t="s">
        <v>690</v>
      </c>
      <c r="E18" s="6">
        <v>2</v>
      </c>
      <c r="F18" s="6">
        <v>2</v>
      </c>
      <c r="G18" s="6">
        <v>2</v>
      </c>
      <c r="H18" s="6">
        <v>2</v>
      </c>
      <c r="I18" s="42">
        <f>SUM(E18:H18)</f>
        <v>8</v>
      </c>
      <c r="K18" s="21"/>
    </row>
    <row r="19" spans="2:12" ht="36.75" thickBot="1" x14ac:dyDescent="0.3">
      <c r="B19" s="904"/>
      <c r="C19" s="91" t="s">
        <v>154</v>
      </c>
      <c r="D19" s="40" t="s">
        <v>1185</v>
      </c>
      <c r="E19" s="6">
        <v>2</v>
      </c>
      <c r="F19" s="6">
        <v>2</v>
      </c>
      <c r="G19" s="6">
        <v>2</v>
      </c>
      <c r="H19" s="6">
        <v>2</v>
      </c>
      <c r="I19" s="42">
        <f>SUM(E19:H19)</f>
        <v>8</v>
      </c>
      <c r="K19" s="21"/>
    </row>
    <row r="20" spans="2:12" ht="48.75" thickBot="1" x14ac:dyDescent="0.3">
      <c r="B20" s="904"/>
      <c r="C20" s="91" t="s">
        <v>156</v>
      </c>
      <c r="D20" s="40" t="s">
        <v>1184</v>
      </c>
      <c r="E20" s="137">
        <f>IFERROR(E19/E18,0)</f>
        <v>1</v>
      </c>
      <c r="F20" s="137">
        <f>IFERROR(F19/F18,0)</f>
        <v>1</v>
      </c>
      <c r="G20" s="137">
        <f>IFERROR(G19/G18,0)</f>
        <v>1</v>
      </c>
      <c r="H20" s="137">
        <f>IFERROR(H19/H18,0)</f>
        <v>1</v>
      </c>
      <c r="I20" s="137">
        <f>IFERROR(I19/I18,0)</f>
        <v>1</v>
      </c>
      <c r="K20" s="21"/>
    </row>
    <row r="21" spans="2:12" x14ac:dyDescent="0.25">
      <c r="B21" s="218"/>
      <c r="C21" s="92"/>
      <c r="D21" s="867"/>
      <c r="E21" s="868"/>
      <c r="F21" s="868"/>
      <c r="G21" s="868"/>
      <c r="H21" s="868"/>
      <c r="I21" s="868"/>
      <c r="J21" s="868"/>
      <c r="K21" s="869"/>
    </row>
    <row r="22" spans="2:12" x14ac:dyDescent="0.25">
      <c r="B22" s="218"/>
      <c r="C22" s="92"/>
      <c r="D22" s="1002" t="s">
        <v>691</v>
      </c>
      <c r="E22" s="1003"/>
      <c r="F22" s="1003"/>
      <c r="G22" s="1003"/>
      <c r="H22" s="1003"/>
      <c r="I22" s="1003"/>
      <c r="J22" s="1003"/>
      <c r="K22" s="1004"/>
    </row>
    <row r="23" spans="2:12" ht="24" customHeight="1" thickBot="1" x14ac:dyDescent="0.3">
      <c r="B23" s="218"/>
      <c r="C23" s="92"/>
      <c r="D23" s="1011" t="s">
        <v>686</v>
      </c>
      <c r="E23" s="1012"/>
      <c r="F23" s="1012"/>
      <c r="G23" s="1012"/>
      <c r="H23" s="1012"/>
      <c r="I23" s="1012"/>
      <c r="J23" s="1012"/>
      <c r="K23" s="1013"/>
    </row>
    <row r="24" spans="2:12" ht="15.75" thickBot="1" x14ac:dyDescent="0.3">
      <c r="B24" s="218"/>
      <c r="C24" s="878" t="s">
        <v>19</v>
      </c>
      <c r="D24" s="885" t="s">
        <v>270</v>
      </c>
      <c r="E24" s="885" t="s">
        <v>619</v>
      </c>
      <c r="F24" s="958" t="s">
        <v>692</v>
      </c>
      <c r="G24" s="1014" t="s">
        <v>693</v>
      </c>
      <c r="H24" s="1015"/>
      <c r="I24" s="1015"/>
      <c r="J24" s="1016"/>
      <c r="K24" s="117"/>
    </row>
    <row r="25" spans="2:12" x14ac:dyDescent="0.25">
      <c r="B25" s="218"/>
      <c r="C25" s="869"/>
      <c r="D25" s="886"/>
      <c r="E25" s="886"/>
      <c r="F25" s="986"/>
      <c r="G25" s="69" t="s">
        <v>473</v>
      </c>
      <c r="H25" s="958" t="s">
        <v>695</v>
      </c>
      <c r="I25" s="958" t="s">
        <v>274</v>
      </c>
      <c r="J25" s="958" t="s">
        <v>275</v>
      </c>
      <c r="K25" s="11"/>
    </row>
    <row r="26" spans="2:12" ht="15.75" thickBot="1" x14ac:dyDescent="0.3">
      <c r="B26" s="218"/>
      <c r="C26" s="893"/>
      <c r="D26" s="887"/>
      <c r="E26" s="887"/>
      <c r="F26" s="959"/>
      <c r="G26" s="65" t="s">
        <v>694</v>
      </c>
      <c r="H26" s="959"/>
      <c r="I26" s="959"/>
      <c r="J26" s="959"/>
      <c r="K26" s="11"/>
    </row>
    <row r="27" spans="2:12" ht="48.75" thickBot="1" x14ac:dyDescent="0.3">
      <c r="B27" s="218"/>
      <c r="C27" s="30">
        <v>1</v>
      </c>
      <c r="D27" s="339" t="s">
        <v>2019</v>
      </c>
      <c r="E27" s="339" t="s">
        <v>2020</v>
      </c>
      <c r="F27" s="339" t="s">
        <v>2021</v>
      </c>
      <c r="G27" s="207">
        <v>0</v>
      </c>
      <c r="H27" s="207">
        <v>0</v>
      </c>
      <c r="I27" s="207">
        <v>0</v>
      </c>
      <c r="J27" s="207">
        <v>0</v>
      </c>
      <c r="K27" s="11"/>
      <c r="L27" s="215"/>
    </row>
    <row r="28" spans="2:12" ht="228.75" thickBot="1" x14ac:dyDescent="0.3">
      <c r="B28" s="218"/>
      <c r="C28" s="30">
        <v>2</v>
      </c>
      <c r="D28" s="339" t="s">
        <v>2019</v>
      </c>
      <c r="E28" s="339" t="s">
        <v>2023</v>
      </c>
      <c r="F28" s="339" t="s">
        <v>2022</v>
      </c>
      <c r="G28" s="207"/>
      <c r="H28" s="207"/>
      <c r="I28" s="207"/>
      <c r="J28" s="207"/>
      <c r="K28" s="11"/>
      <c r="L28" s="215"/>
    </row>
    <row r="29" spans="2:12" ht="204.75" thickBot="1" x14ac:dyDescent="0.3">
      <c r="B29" s="218"/>
      <c r="C29" s="30">
        <v>3</v>
      </c>
      <c r="D29" s="339" t="s">
        <v>2019</v>
      </c>
      <c r="E29" s="339" t="s">
        <v>696</v>
      </c>
      <c r="F29" s="339" t="s">
        <v>2024</v>
      </c>
      <c r="G29" s="207"/>
      <c r="H29" s="207"/>
      <c r="I29" s="207"/>
      <c r="J29" s="207"/>
      <c r="K29" s="11"/>
      <c r="L29" s="215"/>
    </row>
    <row r="30" spans="2:12" ht="15.75" thickBot="1" x14ac:dyDescent="0.3">
      <c r="B30" s="218"/>
      <c r="C30" s="30">
        <v>4</v>
      </c>
      <c r="D30" s="30"/>
      <c r="E30" s="339"/>
      <c r="F30" s="30"/>
      <c r="G30" s="207"/>
      <c r="H30" s="207"/>
      <c r="I30" s="207"/>
      <c r="J30" s="207"/>
      <c r="K30" s="11"/>
      <c r="L30" s="215"/>
    </row>
    <row r="31" spans="2:12" ht="15.75" thickBot="1" x14ac:dyDescent="0.3">
      <c r="B31" s="218"/>
      <c r="C31" s="30">
        <v>5</v>
      </c>
      <c r="D31" s="30"/>
      <c r="E31" s="339"/>
      <c r="F31" s="30"/>
      <c r="G31" s="207"/>
      <c r="H31" s="207"/>
      <c r="I31" s="207"/>
      <c r="J31" s="207"/>
      <c r="K31" s="11"/>
      <c r="L31" s="215"/>
    </row>
    <row r="32" spans="2:12" ht="15.75" thickBot="1" x14ac:dyDescent="0.3">
      <c r="B32" s="218"/>
      <c r="C32" s="30">
        <v>6</v>
      </c>
      <c r="D32" s="30"/>
      <c r="E32" s="339"/>
      <c r="F32" s="30"/>
      <c r="G32" s="207"/>
      <c r="H32" s="207"/>
      <c r="I32" s="207"/>
      <c r="J32" s="207"/>
      <c r="K32" s="11"/>
      <c r="L32" s="215"/>
    </row>
    <row r="33" spans="2:11" ht="15.75" thickBot="1" x14ac:dyDescent="0.3">
      <c r="B33" s="218"/>
      <c r="C33" s="39"/>
      <c r="D33" s="39" t="s">
        <v>151</v>
      </c>
      <c r="E33" s="39"/>
      <c r="F33" s="40"/>
      <c r="G33" s="135">
        <f>SUM(G27:G32)</f>
        <v>0</v>
      </c>
      <c r="H33" s="135">
        <f>SUM(H27:H32)</f>
        <v>0</v>
      </c>
      <c r="I33" s="135">
        <f>SUM(I27:I32)</f>
        <v>0</v>
      </c>
      <c r="J33" s="135">
        <f>SUM(J27:J32)</f>
        <v>0</v>
      </c>
      <c r="K33" s="12"/>
    </row>
    <row r="34" spans="2:11" x14ac:dyDescent="0.25">
      <c r="B34" s="218"/>
      <c r="C34" s="92"/>
      <c r="D34" s="876" t="s">
        <v>630</v>
      </c>
      <c r="E34" s="877"/>
      <c r="F34" s="877"/>
      <c r="G34" s="877"/>
      <c r="H34" s="877"/>
      <c r="I34" s="877"/>
      <c r="J34" s="877"/>
      <c r="K34" s="878"/>
    </row>
    <row r="35" spans="2:11" ht="24" customHeight="1" thickBot="1" x14ac:dyDescent="0.3">
      <c r="B35" s="218"/>
      <c r="C35" s="92"/>
      <c r="D35" s="867" t="s">
        <v>697</v>
      </c>
      <c r="E35" s="868"/>
      <c r="F35" s="868"/>
      <c r="G35" s="868"/>
      <c r="H35" s="868"/>
      <c r="I35" s="868"/>
      <c r="J35" s="868"/>
      <c r="K35" s="869"/>
    </row>
    <row r="36" spans="2:11" ht="15.75" thickBot="1" x14ac:dyDescent="0.3">
      <c r="B36" s="218"/>
      <c r="C36" s="875" t="s">
        <v>19</v>
      </c>
      <c r="D36" s="1017" t="s">
        <v>698</v>
      </c>
      <c r="E36" s="1020" t="s">
        <v>699</v>
      </c>
      <c r="F36" s="1021"/>
      <c r="G36" s="70"/>
      <c r="H36" s="5"/>
      <c r="I36" s="5"/>
      <c r="K36" s="21"/>
    </row>
    <row r="37" spans="2:11" x14ac:dyDescent="0.25">
      <c r="B37" s="218"/>
      <c r="C37" s="881"/>
      <c r="D37" s="1018"/>
      <c r="E37" s="885" t="s">
        <v>700</v>
      </c>
      <c r="F37" s="46" t="s">
        <v>701</v>
      </c>
      <c r="G37" s="885" t="s">
        <v>55</v>
      </c>
      <c r="H37" s="5"/>
      <c r="I37" s="5"/>
      <c r="K37" s="21"/>
    </row>
    <row r="38" spans="2:11" ht="15.75" thickBot="1" x14ac:dyDescent="0.3">
      <c r="B38" s="218"/>
      <c r="C38" s="872"/>
      <c r="D38" s="1019"/>
      <c r="E38" s="887"/>
      <c r="F38" s="487" t="s">
        <v>695</v>
      </c>
      <c r="G38" s="887"/>
      <c r="H38" s="5"/>
      <c r="I38" s="5"/>
      <c r="K38" s="21"/>
    </row>
    <row r="39" spans="2:11" ht="15.75" thickBot="1" x14ac:dyDescent="0.3">
      <c r="B39" s="218"/>
      <c r="C39" s="341">
        <v>1</v>
      </c>
      <c r="D39" s="157"/>
      <c r="E39" s="141">
        <f t="shared" ref="E39:E44" si="0">IFERROR(I27/H27,0)</f>
        <v>0</v>
      </c>
      <c r="F39" s="141">
        <f>IFERROR(J27/H27,0)</f>
        <v>0</v>
      </c>
      <c r="G39" s="339"/>
      <c r="H39" s="5"/>
      <c r="I39" s="5"/>
      <c r="K39" s="21"/>
    </row>
    <row r="40" spans="2:11" ht="15.75" thickBot="1" x14ac:dyDescent="0.3">
      <c r="B40" s="218"/>
      <c r="C40" s="341">
        <v>2</v>
      </c>
      <c r="D40" s="157"/>
      <c r="E40" s="141">
        <f t="shared" si="0"/>
        <v>0</v>
      </c>
      <c r="F40" s="141">
        <f t="shared" ref="F40:F45" si="1">IFERROR(J28/H28,0)</f>
        <v>0</v>
      </c>
      <c r="G40" s="339"/>
      <c r="H40" s="5"/>
      <c r="I40" s="5"/>
      <c r="K40" s="21"/>
    </row>
    <row r="41" spans="2:11" ht="15.75" thickBot="1" x14ac:dyDescent="0.3">
      <c r="B41" s="218"/>
      <c r="C41" s="341">
        <v>3</v>
      </c>
      <c r="D41" s="157"/>
      <c r="E41" s="141">
        <f t="shared" si="0"/>
        <v>0</v>
      </c>
      <c r="F41" s="141">
        <f t="shared" si="1"/>
        <v>0</v>
      </c>
      <c r="G41" s="339"/>
      <c r="H41" s="5"/>
      <c r="I41" s="5"/>
      <c r="K41" s="21"/>
    </row>
    <row r="42" spans="2:11" ht="15.75" thickBot="1" x14ac:dyDescent="0.3">
      <c r="B42" s="218"/>
      <c r="C42" s="341">
        <v>4</v>
      </c>
      <c r="D42" s="157"/>
      <c r="E42" s="141">
        <f t="shared" si="0"/>
        <v>0</v>
      </c>
      <c r="F42" s="141">
        <f t="shared" si="1"/>
        <v>0</v>
      </c>
      <c r="G42" s="339"/>
      <c r="H42" s="5"/>
      <c r="I42" s="5"/>
      <c r="K42" s="21"/>
    </row>
    <row r="43" spans="2:11" ht="15.75" thickBot="1" x14ac:dyDescent="0.3">
      <c r="B43" s="218"/>
      <c r="C43" s="341">
        <v>5</v>
      </c>
      <c r="D43" s="157"/>
      <c r="E43" s="141">
        <f t="shared" si="0"/>
        <v>0</v>
      </c>
      <c r="F43" s="141">
        <f t="shared" si="1"/>
        <v>0</v>
      </c>
      <c r="G43" s="339"/>
      <c r="H43" s="5"/>
      <c r="I43" s="5"/>
      <c r="K43" s="21"/>
    </row>
    <row r="44" spans="2:11" ht="15.75" thickBot="1" x14ac:dyDescent="0.3">
      <c r="B44" s="218"/>
      <c r="C44" s="341">
        <v>6</v>
      </c>
      <c r="D44" s="157"/>
      <c r="E44" s="141">
        <f t="shared" si="0"/>
        <v>0</v>
      </c>
      <c r="F44" s="141">
        <f t="shared" si="1"/>
        <v>0</v>
      </c>
      <c r="G44" s="339"/>
      <c r="H44" s="5"/>
      <c r="I44" s="5"/>
      <c r="K44" s="21"/>
    </row>
    <row r="45" spans="2:11" ht="15.75" thickBot="1" x14ac:dyDescent="0.3">
      <c r="B45" s="47"/>
      <c r="C45" s="68"/>
      <c r="D45" s="158" t="str">
        <f>Formulas!$D$22</f>
        <v>ERROR: LA SUMA DE LA COLUMNA DEBE SER 100%</v>
      </c>
      <c r="E45" s="142">
        <f>+$D39*E39+$D40*E40+$D41*E41+$D42*E42+$D43*E43+$D44*E44</f>
        <v>0</v>
      </c>
      <c r="F45" s="141">
        <f t="shared" si="1"/>
        <v>0</v>
      </c>
      <c r="G45" s="40"/>
      <c r="H45" s="22"/>
      <c r="I45" s="22"/>
      <c r="J45" s="22"/>
      <c r="K45" s="23"/>
    </row>
    <row r="46" spans="2:11" ht="15.75" thickBot="1" x14ac:dyDescent="0.3">
      <c r="B46" s="37"/>
      <c r="C46" s="88"/>
      <c r="D46" s="5"/>
      <c r="E46" s="5"/>
      <c r="F46" s="5"/>
      <c r="G46" s="5"/>
      <c r="H46" s="5"/>
      <c r="I46" s="5"/>
      <c r="J46" s="5"/>
      <c r="K46" s="5"/>
    </row>
    <row r="47" spans="2:11" ht="84.75" thickBot="1" x14ac:dyDescent="0.3">
      <c r="B47" s="52" t="s">
        <v>34</v>
      </c>
      <c r="C47" s="98"/>
      <c r="D47" s="43" t="s">
        <v>702</v>
      </c>
      <c r="E47" s="5"/>
      <c r="F47" s="5"/>
      <c r="G47" s="5"/>
      <c r="H47" s="5"/>
      <c r="I47" s="5"/>
      <c r="J47" s="5"/>
      <c r="K47" s="5"/>
    </row>
    <row r="48" spans="2:11" ht="60.75" thickBot="1" x14ac:dyDescent="0.3">
      <c r="B48" s="47" t="s">
        <v>36</v>
      </c>
      <c r="C48" s="2"/>
      <c r="D48" s="40" t="s">
        <v>346</v>
      </c>
      <c r="E48" s="5"/>
      <c r="F48" s="5"/>
      <c r="G48" s="5"/>
      <c r="H48" s="5"/>
      <c r="I48" s="5"/>
      <c r="J48" s="5"/>
      <c r="K48" s="5"/>
    </row>
    <row r="49" spans="2:11" ht="15.75" thickBot="1" x14ac:dyDescent="0.3">
      <c r="B49" s="1"/>
      <c r="C49" s="76"/>
      <c r="D49" s="5"/>
      <c r="E49" s="5"/>
      <c r="F49" s="5"/>
      <c r="G49" s="5"/>
      <c r="H49" s="5"/>
      <c r="I49" s="5"/>
      <c r="J49" s="5"/>
      <c r="K49" s="5"/>
    </row>
    <row r="50" spans="2:11" ht="24" customHeight="1" thickBot="1" x14ac:dyDescent="0.3">
      <c r="B50" s="894" t="s">
        <v>38</v>
      </c>
      <c r="C50" s="895"/>
      <c r="D50" s="895"/>
      <c r="E50" s="896"/>
      <c r="F50" s="5"/>
      <c r="G50" s="5"/>
      <c r="H50" s="5"/>
      <c r="I50" s="5"/>
      <c r="J50" s="5"/>
      <c r="K50" s="5"/>
    </row>
    <row r="51" spans="2:11" ht="15.75" thickBot="1" x14ac:dyDescent="0.3">
      <c r="B51" s="885">
        <v>1</v>
      </c>
      <c r="C51" s="94"/>
      <c r="D51" s="48" t="s">
        <v>39</v>
      </c>
      <c r="E51" s="30" t="s">
        <v>1962</v>
      </c>
      <c r="F51" s="5"/>
      <c r="G51" s="5"/>
      <c r="H51" s="5"/>
      <c r="I51" s="5"/>
      <c r="J51" s="5"/>
      <c r="K51" s="5"/>
    </row>
    <row r="52" spans="2:11" ht="15.75" thickBot="1" x14ac:dyDescent="0.3">
      <c r="B52" s="886"/>
      <c r="C52" s="94"/>
      <c r="D52" s="40" t="s">
        <v>40</v>
      </c>
      <c r="E52" s="30" t="s">
        <v>1968</v>
      </c>
      <c r="F52" s="5"/>
      <c r="G52" s="5"/>
      <c r="H52" s="5"/>
      <c r="I52" s="5"/>
      <c r="J52" s="5"/>
      <c r="K52" s="5"/>
    </row>
    <row r="53" spans="2:11" ht="15.75" thickBot="1" x14ac:dyDescent="0.3">
      <c r="B53" s="886"/>
      <c r="C53" s="94"/>
      <c r="D53" s="40" t="s">
        <v>41</v>
      </c>
      <c r="E53" s="30" t="s">
        <v>1969</v>
      </c>
      <c r="F53" s="5"/>
      <c r="G53" s="5"/>
      <c r="H53" s="5"/>
      <c r="I53" s="5"/>
      <c r="J53" s="5"/>
      <c r="K53" s="5"/>
    </row>
    <row r="54" spans="2:11" ht="15.75" thickBot="1" x14ac:dyDescent="0.3">
      <c r="B54" s="886"/>
      <c r="C54" s="94"/>
      <c r="D54" s="40" t="s">
        <v>42</v>
      </c>
      <c r="E54" s="30" t="s">
        <v>1970</v>
      </c>
      <c r="F54" s="5"/>
      <c r="G54" s="5"/>
      <c r="H54" s="5"/>
      <c r="I54" s="5"/>
      <c r="J54" s="5"/>
      <c r="K54" s="5"/>
    </row>
    <row r="55" spans="2:11" ht="15.75" thickBot="1" x14ac:dyDescent="0.3">
      <c r="B55" s="886"/>
      <c r="C55" s="94"/>
      <c r="D55" s="40" t="s">
        <v>43</v>
      </c>
      <c r="E55" s="529" t="s">
        <v>1971</v>
      </c>
      <c r="F55" s="5"/>
      <c r="G55" s="5"/>
      <c r="H55" s="5"/>
      <c r="I55" s="5"/>
      <c r="J55" s="5"/>
      <c r="K55" s="5"/>
    </row>
    <row r="56" spans="2:11" ht="15.75" thickBot="1" x14ac:dyDescent="0.3">
      <c r="B56" s="886"/>
      <c r="C56" s="94"/>
      <c r="D56" s="40" t="s">
        <v>44</v>
      </c>
      <c r="E56" s="30">
        <v>4380200</v>
      </c>
      <c r="F56" s="5"/>
      <c r="G56" s="5"/>
      <c r="H56" s="5"/>
      <c r="I56" s="5"/>
      <c r="J56" s="5"/>
      <c r="K56" s="5"/>
    </row>
    <row r="57" spans="2:11" ht="15.75" thickBot="1" x14ac:dyDescent="0.3">
      <c r="B57" s="887"/>
      <c r="C57" s="2"/>
      <c r="D57" s="40" t="s">
        <v>45</v>
      </c>
      <c r="E57" s="30" t="s">
        <v>1966</v>
      </c>
      <c r="F57" s="5"/>
      <c r="G57" s="5"/>
      <c r="H57" s="5"/>
      <c r="I57" s="5"/>
      <c r="J57" s="5"/>
      <c r="K57" s="5"/>
    </row>
    <row r="58" spans="2:11" ht="15.75" thickBot="1" x14ac:dyDescent="0.3">
      <c r="B58" s="1"/>
      <c r="C58" s="76"/>
      <c r="D58" s="5"/>
      <c r="E58" s="5"/>
      <c r="F58" s="5"/>
      <c r="G58" s="5"/>
      <c r="H58" s="5"/>
      <c r="I58" s="5"/>
      <c r="J58" s="5"/>
      <c r="K58" s="5"/>
    </row>
    <row r="59" spans="2:11" ht="15.75" thickBot="1" x14ac:dyDescent="0.3">
      <c r="B59" s="894" t="s">
        <v>46</v>
      </c>
      <c r="C59" s="895"/>
      <c r="D59" s="895"/>
      <c r="E59" s="896"/>
      <c r="F59" s="5"/>
      <c r="G59" s="5"/>
      <c r="H59" s="5"/>
      <c r="I59" s="5"/>
      <c r="J59" s="5"/>
      <c r="K59" s="5"/>
    </row>
    <row r="60" spans="2:11" ht="15.75" thickBot="1" x14ac:dyDescent="0.3">
      <c r="B60" s="885">
        <v>1</v>
      </c>
      <c r="C60" s="94"/>
      <c r="D60" s="48" t="s">
        <v>39</v>
      </c>
      <c r="E60" s="126" t="s">
        <v>47</v>
      </c>
      <c r="F60" s="5"/>
      <c r="G60" s="5"/>
      <c r="H60" s="5"/>
      <c r="I60" s="5"/>
      <c r="J60" s="5"/>
      <c r="K60" s="5"/>
    </row>
    <row r="61" spans="2:11" ht="15.75" thickBot="1" x14ac:dyDescent="0.3">
      <c r="B61" s="886"/>
      <c r="C61" s="94"/>
      <c r="D61" s="40" t="s">
        <v>40</v>
      </c>
      <c r="E61" s="126" t="s">
        <v>48</v>
      </c>
      <c r="F61" s="5"/>
      <c r="G61" s="5"/>
      <c r="H61" s="5"/>
      <c r="I61" s="5"/>
      <c r="J61" s="5"/>
      <c r="K61" s="5"/>
    </row>
    <row r="62" spans="2:11" ht="15.75" thickBot="1" x14ac:dyDescent="0.3">
      <c r="B62" s="886"/>
      <c r="C62" s="94"/>
      <c r="D62" s="40" t="s">
        <v>41</v>
      </c>
      <c r="E62" s="166"/>
      <c r="F62" s="5"/>
      <c r="G62" s="5"/>
      <c r="H62" s="5"/>
      <c r="I62" s="5"/>
      <c r="J62" s="5"/>
      <c r="K62" s="5"/>
    </row>
    <row r="63" spans="2:11" ht="15.75" thickBot="1" x14ac:dyDescent="0.3">
      <c r="B63" s="886"/>
      <c r="C63" s="94"/>
      <c r="D63" s="40" t="s">
        <v>42</v>
      </c>
      <c r="E63" s="166"/>
      <c r="F63" s="5"/>
      <c r="G63" s="5"/>
      <c r="H63" s="5"/>
      <c r="I63" s="5"/>
      <c r="J63" s="5"/>
      <c r="K63" s="5"/>
    </row>
    <row r="64" spans="2:11" ht="15.75" thickBot="1" x14ac:dyDescent="0.3">
      <c r="B64" s="886"/>
      <c r="C64" s="94"/>
      <c r="D64" s="40" t="s">
        <v>43</v>
      </c>
      <c r="E64" s="166"/>
      <c r="F64" s="5"/>
      <c r="G64" s="5"/>
      <c r="H64" s="5"/>
      <c r="I64" s="5"/>
      <c r="J64" s="5"/>
      <c r="K64" s="5"/>
    </row>
    <row r="65" spans="2:11" ht="15.75" thickBot="1" x14ac:dyDescent="0.3">
      <c r="B65" s="886"/>
      <c r="C65" s="94"/>
      <c r="D65" s="40" t="s">
        <v>44</v>
      </c>
      <c r="E65" s="166"/>
      <c r="F65" s="5"/>
      <c r="G65" s="5"/>
      <c r="H65" s="5"/>
      <c r="I65" s="5"/>
      <c r="J65" s="5"/>
      <c r="K65" s="5"/>
    </row>
    <row r="66" spans="2:11" ht="15.75" thickBot="1" x14ac:dyDescent="0.3">
      <c r="B66" s="887"/>
      <c r="C66" s="2"/>
      <c r="D66" s="40" t="s">
        <v>45</v>
      </c>
      <c r="E66" s="166"/>
      <c r="F66" s="5"/>
      <c r="G66" s="5"/>
      <c r="H66" s="5"/>
      <c r="I66" s="5"/>
      <c r="J66" s="5"/>
      <c r="K66" s="5"/>
    </row>
    <row r="67" spans="2:11" ht="15.75" thickBot="1" x14ac:dyDescent="0.3">
      <c r="B67" s="1"/>
      <c r="C67" s="76"/>
      <c r="D67" s="5"/>
      <c r="E67" s="5"/>
      <c r="F67" s="5"/>
      <c r="G67" s="5"/>
      <c r="H67" s="5"/>
      <c r="I67" s="5"/>
      <c r="J67" s="5"/>
      <c r="K67" s="5"/>
    </row>
    <row r="68" spans="2:11" ht="15.75" thickBot="1" x14ac:dyDescent="0.3">
      <c r="B68" s="894" t="s">
        <v>49</v>
      </c>
      <c r="C68" s="895"/>
      <c r="D68" s="895"/>
      <c r="E68" s="895"/>
      <c r="F68" s="896"/>
      <c r="G68" s="5"/>
      <c r="H68" s="5"/>
      <c r="I68" s="5"/>
      <c r="J68" s="5"/>
      <c r="K68" s="5"/>
    </row>
    <row r="69" spans="2:11" ht="24.75" thickBot="1" x14ac:dyDescent="0.3">
      <c r="B69" s="47" t="s">
        <v>50</v>
      </c>
      <c r="C69" s="40" t="s">
        <v>51</v>
      </c>
      <c r="D69" s="40" t="s">
        <v>52</v>
      </c>
      <c r="E69" s="40" t="s">
        <v>53</v>
      </c>
      <c r="F69" s="5"/>
      <c r="G69" s="5"/>
      <c r="H69" s="5"/>
      <c r="I69" s="5"/>
      <c r="J69" s="5"/>
    </row>
    <row r="70" spans="2:11" ht="84.75" thickBot="1" x14ac:dyDescent="0.3">
      <c r="B70" s="49">
        <v>42401</v>
      </c>
      <c r="C70" s="40">
        <v>0.01</v>
      </c>
      <c r="D70" s="50" t="s">
        <v>703</v>
      </c>
      <c r="E70" s="40"/>
      <c r="F70" s="5"/>
      <c r="G70" s="5"/>
      <c r="H70" s="5"/>
      <c r="I70" s="5"/>
      <c r="J70" s="5"/>
    </row>
    <row r="71" spans="2:11" ht="15.75" thickBot="1" x14ac:dyDescent="0.3">
      <c r="B71" s="3"/>
      <c r="C71" s="95"/>
      <c r="D71" s="5"/>
      <c r="E71" s="5"/>
      <c r="F71" s="5"/>
      <c r="G71" s="5"/>
      <c r="H71" s="5"/>
      <c r="I71" s="5"/>
      <c r="J71" s="5"/>
      <c r="K71" s="5"/>
    </row>
    <row r="72" spans="2:11" x14ac:dyDescent="0.25">
      <c r="B72" s="129" t="s">
        <v>55</v>
      </c>
      <c r="C72" s="96"/>
      <c r="D72" s="5"/>
      <c r="E72" s="5"/>
      <c r="F72" s="5"/>
      <c r="G72" s="5"/>
      <c r="H72" s="5"/>
      <c r="I72" s="5"/>
      <c r="J72" s="5"/>
      <c r="K72" s="5"/>
    </row>
    <row r="73" spans="2:11" x14ac:dyDescent="0.25">
      <c r="B73" s="1005"/>
      <c r="C73" s="1006"/>
      <c r="D73" s="1006"/>
      <c r="E73" s="1006"/>
      <c r="F73" s="1007"/>
      <c r="G73" s="5"/>
      <c r="H73" s="5"/>
      <c r="I73" s="5"/>
      <c r="J73" s="5"/>
      <c r="K73" s="5"/>
    </row>
    <row r="74" spans="2:11" x14ac:dyDescent="0.25">
      <c r="B74" s="1008"/>
      <c r="C74" s="1009"/>
      <c r="D74" s="1009"/>
      <c r="E74" s="1009"/>
      <c r="F74" s="1010"/>
      <c r="G74" s="5"/>
      <c r="H74" s="5"/>
      <c r="I74" s="5"/>
      <c r="J74" s="5"/>
      <c r="K74" s="5"/>
    </row>
    <row r="75" spans="2:11" x14ac:dyDescent="0.25">
      <c r="B75" s="1"/>
      <c r="C75" s="76"/>
      <c r="D75" s="5"/>
      <c r="E75" s="5"/>
      <c r="F75" s="5"/>
      <c r="G75" s="5"/>
      <c r="H75" s="5"/>
      <c r="I75" s="5"/>
      <c r="J75" s="5"/>
      <c r="K75" s="5"/>
    </row>
    <row r="76" spans="2:11" ht="15.75" thickBot="1" x14ac:dyDescent="0.3">
      <c r="B76" s="5"/>
      <c r="D76" s="5"/>
      <c r="E76" s="5"/>
      <c r="F76" s="5"/>
      <c r="G76" s="5"/>
      <c r="H76" s="5"/>
      <c r="I76" s="5"/>
      <c r="J76" s="5"/>
      <c r="K76" s="5"/>
    </row>
    <row r="77" spans="2:11" ht="24.75" thickBot="1" x14ac:dyDescent="0.3">
      <c r="B77" s="51" t="s">
        <v>56</v>
      </c>
      <c r="C77" s="97"/>
      <c r="D77" s="5"/>
      <c r="E77" s="5"/>
      <c r="F77" s="5"/>
      <c r="G77" s="5"/>
      <c r="H77" s="5"/>
      <c r="I77" s="5"/>
      <c r="J77" s="5"/>
      <c r="K77" s="5"/>
    </row>
    <row r="78" spans="2:11" ht="15.75" thickBot="1" x14ac:dyDescent="0.3">
      <c r="B78" s="37"/>
      <c r="C78" s="88"/>
      <c r="D78" s="5"/>
      <c r="E78" s="5"/>
      <c r="F78" s="5"/>
      <c r="G78" s="5"/>
      <c r="H78" s="5"/>
      <c r="I78" s="5"/>
      <c r="J78" s="5"/>
      <c r="K78" s="5"/>
    </row>
    <row r="79" spans="2:11" ht="84.75" thickBot="1" x14ac:dyDescent="0.3">
      <c r="B79" s="52" t="s">
        <v>57</v>
      </c>
      <c r="C79" s="98"/>
      <c r="D79" s="43" t="s">
        <v>656</v>
      </c>
      <c r="E79" s="5"/>
      <c r="F79" s="5"/>
      <c r="G79" s="5"/>
      <c r="H79" s="5"/>
      <c r="I79" s="5"/>
      <c r="J79" s="5"/>
      <c r="K79" s="5"/>
    </row>
    <row r="80" spans="2:11" x14ac:dyDescent="0.25">
      <c r="B80" s="885" t="s">
        <v>59</v>
      </c>
      <c r="C80" s="94"/>
      <c r="D80" s="53" t="s">
        <v>60</v>
      </c>
      <c r="E80" s="5"/>
      <c r="F80" s="5"/>
      <c r="G80" s="5"/>
      <c r="H80" s="5"/>
      <c r="I80" s="5"/>
      <c r="J80" s="5"/>
      <c r="K80" s="5"/>
    </row>
    <row r="81" spans="2:11" ht="120" x14ac:dyDescent="0.25">
      <c r="B81" s="886"/>
      <c r="C81" s="94"/>
      <c r="D81" s="46" t="s">
        <v>657</v>
      </c>
      <c r="E81" s="5"/>
      <c r="F81" s="5"/>
      <c r="G81" s="5"/>
      <c r="H81" s="5"/>
      <c r="I81" s="5"/>
      <c r="J81" s="5"/>
      <c r="K81" s="5"/>
    </row>
    <row r="82" spans="2:11" x14ac:dyDescent="0.25">
      <c r="B82" s="886"/>
      <c r="C82" s="94"/>
      <c r="D82" s="53" t="s">
        <v>63</v>
      </c>
      <c r="E82" s="5"/>
      <c r="F82" s="5"/>
      <c r="G82" s="5"/>
      <c r="H82" s="5"/>
      <c r="I82" s="5"/>
      <c r="J82" s="5"/>
      <c r="K82" s="5"/>
    </row>
    <row r="83" spans="2:11" x14ac:dyDescent="0.25">
      <c r="B83" s="886"/>
      <c r="C83" s="94"/>
      <c r="D83" s="46" t="s">
        <v>658</v>
      </c>
      <c r="E83" s="5"/>
      <c r="F83" s="5"/>
      <c r="G83" s="5"/>
      <c r="H83" s="5"/>
      <c r="I83" s="5"/>
      <c r="J83" s="5"/>
      <c r="K83" s="5"/>
    </row>
    <row r="84" spans="2:11" ht="24" x14ac:dyDescent="0.25">
      <c r="B84" s="886"/>
      <c r="C84" s="94"/>
      <c r="D84" s="46" t="s">
        <v>659</v>
      </c>
      <c r="E84" s="5"/>
      <c r="F84" s="5"/>
      <c r="G84" s="5"/>
      <c r="H84" s="5"/>
      <c r="I84" s="5"/>
      <c r="J84" s="5"/>
      <c r="K84" s="5"/>
    </row>
    <row r="85" spans="2:11" x14ac:dyDescent="0.25">
      <c r="B85" s="886"/>
      <c r="C85" s="94"/>
      <c r="D85" s="53" t="s">
        <v>288</v>
      </c>
      <c r="E85" s="5"/>
      <c r="F85" s="5"/>
      <c r="G85" s="5"/>
      <c r="H85" s="5"/>
      <c r="I85" s="5"/>
      <c r="J85" s="5"/>
      <c r="K85" s="5"/>
    </row>
    <row r="86" spans="2:11" ht="24" x14ac:dyDescent="0.25">
      <c r="B86" s="886"/>
      <c r="C86" s="94"/>
      <c r="D86" s="46" t="s">
        <v>660</v>
      </c>
      <c r="E86" s="5"/>
      <c r="F86" s="5"/>
      <c r="G86" s="5"/>
      <c r="H86" s="5"/>
      <c r="I86" s="5"/>
      <c r="J86" s="5"/>
      <c r="K86" s="5"/>
    </row>
    <row r="87" spans="2:11" ht="24.75" thickBot="1" x14ac:dyDescent="0.3">
      <c r="B87" s="887"/>
      <c r="C87" s="2"/>
      <c r="D87" s="40" t="s">
        <v>661</v>
      </c>
      <c r="E87" s="5"/>
      <c r="F87" s="5"/>
      <c r="G87" s="5"/>
      <c r="H87" s="5"/>
      <c r="I87" s="5"/>
      <c r="J87" s="5"/>
      <c r="K87" s="5"/>
    </row>
    <row r="88" spans="2:11" ht="24.75" thickBot="1" x14ac:dyDescent="0.3">
      <c r="B88" s="47" t="s">
        <v>72</v>
      </c>
      <c r="C88" s="2"/>
      <c r="D88" s="40"/>
      <c r="E88" s="5"/>
      <c r="F88" s="5"/>
      <c r="G88" s="5"/>
      <c r="H88" s="5"/>
      <c r="I88" s="5"/>
      <c r="J88" s="5"/>
      <c r="K88" s="5"/>
    </row>
    <row r="89" spans="2:11" ht="108" x14ac:dyDescent="0.25">
      <c r="B89" s="885" t="s">
        <v>73</v>
      </c>
      <c r="C89" s="94"/>
      <c r="D89" s="46" t="s">
        <v>662</v>
      </c>
      <c r="E89" s="5"/>
      <c r="F89" s="5"/>
      <c r="G89" s="5"/>
      <c r="H89" s="5"/>
      <c r="I89" s="5"/>
      <c r="J89" s="5"/>
      <c r="K89" s="5"/>
    </row>
    <row r="90" spans="2:11" x14ac:dyDescent="0.25">
      <c r="B90" s="886"/>
      <c r="C90" s="94"/>
      <c r="D90" s="46" t="s">
        <v>663</v>
      </c>
      <c r="E90" s="5"/>
      <c r="F90" s="5"/>
      <c r="G90" s="5"/>
      <c r="H90" s="5"/>
      <c r="I90" s="5"/>
      <c r="J90" s="5"/>
      <c r="K90" s="5"/>
    </row>
    <row r="91" spans="2:11" ht="108" x14ac:dyDescent="0.25">
      <c r="B91" s="886"/>
      <c r="C91" s="94"/>
      <c r="D91" s="46" t="s">
        <v>664</v>
      </c>
      <c r="E91" s="5"/>
      <c r="F91" s="5"/>
      <c r="G91" s="5"/>
      <c r="H91" s="5"/>
      <c r="I91" s="5"/>
      <c r="J91" s="5"/>
      <c r="K91" s="5"/>
    </row>
    <row r="92" spans="2:11" ht="108" x14ac:dyDescent="0.25">
      <c r="B92" s="886"/>
      <c r="C92" s="94"/>
      <c r="D92" s="46" t="s">
        <v>665</v>
      </c>
      <c r="E92" s="5"/>
      <c r="F92" s="5"/>
      <c r="G92" s="5"/>
      <c r="H92" s="5"/>
      <c r="I92" s="5"/>
      <c r="J92" s="5"/>
      <c r="K92" s="5"/>
    </row>
    <row r="93" spans="2:11" ht="108" x14ac:dyDescent="0.25">
      <c r="B93" s="886"/>
      <c r="C93" s="94"/>
      <c r="D93" s="46" t="s">
        <v>666</v>
      </c>
      <c r="E93" s="5"/>
      <c r="F93" s="5"/>
      <c r="G93" s="5"/>
      <c r="H93" s="5"/>
      <c r="I93" s="5"/>
      <c r="J93" s="5"/>
      <c r="K93" s="5"/>
    </row>
    <row r="94" spans="2:11" ht="84" x14ac:dyDescent="0.25">
      <c r="B94" s="886"/>
      <c r="C94" s="94"/>
      <c r="D94" s="46" t="s">
        <v>667</v>
      </c>
      <c r="E94" s="5"/>
      <c r="F94" s="5"/>
      <c r="G94" s="5"/>
      <c r="H94" s="5"/>
      <c r="I94" s="5"/>
      <c r="J94" s="5"/>
      <c r="K94" s="5"/>
    </row>
    <row r="95" spans="2:11" ht="84" x14ac:dyDescent="0.25">
      <c r="B95" s="886"/>
      <c r="C95" s="94"/>
      <c r="D95" s="46" t="s">
        <v>668</v>
      </c>
      <c r="E95" s="5"/>
      <c r="F95" s="5"/>
      <c r="G95" s="5"/>
      <c r="H95" s="5"/>
      <c r="I95" s="5"/>
      <c r="J95" s="5"/>
      <c r="K95" s="5"/>
    </row>
    <row r="96" spans="2:11" ht="216" x14ac:dyDescent="0.25">
      <c r="B96" s="886"/>
      <c r="C96" s="94"/>
      <c r="D96" s="46" t="s">
        <v>669</v>
      </c>
      <c r="E96" s="5"/>
      <c r="F96" s="5"/>
      <c r="G96" s="5"/>
      <c r="H96" s="5"/>
      <c r="I96" s="5"/>
      <c r="J96" s="5"/>
      <c r="K96" s="5"/>
    </row>
    <row r="97" spans="2:11" ht="168" x14ac:dyDescent="0.25">
      <c r="B97" s="886"/>
      <c r="C97" s="94"/>
      <c r="D97" s="46" t="s">
        <v>670</v>
      </c>
      <c r="E97" s="5"/>
      <c r="F97" s="5"/>
      <c r="G97" s="5"/>
      <c r="H97" s="5"/>
      <c r="I97" s="5"/>
      <c r="J97" s="5"/>
      <c r="K97" s="5"/>
    </row>
    <row r="98" spans="2:11" ht="24" x14ac:dyDescent="0.25">
      <c r="B98" s="886"/>
      <c r="C98" s="94"/>
      <c r="D98" s="46" t="s">
        <v>671</v>
      </c>
      <c r="E98" s="5"/>
      <c r="F98" s="5"/>
      <c r="G98" s="5"/>
      <c r="H98" s="5"/>
      <c r="I98" s="5"/>
      <c r="J98" s="5"/>
      <c r="K98" s="5"/>
    </row>
    <row r="99" spans="2:11" ht="24" x14ac:dyDescent="0.25">
      <c r="B99" s="886"/>
      <c r="C99" s="94"/>
      <c r="D99" s="25" t="s">
        <v>672</v>
      </c>
      <c r="E99" s="5"/>
      <c r="F99" s="5"/>
      <c r="G99" s="5"/>
      <c r="H99" s="5"/>
      <c r="I99" s="5"/>
      <c r="J99" s="5"/>
      <c r="K99" s="5"/>
    </row>
    <row r="100" spans="2:11" ht="36" x14ac:dyDescent="0.25">
      <c r="B100" s="886"/>
      <c r="C100" s="94"/>
      <c r="D100" s="25" t="s">
        <v>673</v>
      </c>
      <c r="E100" s="5"/>
      <c r="F100" s="5"/>
      <c r="G100" s="5"/>
      <c r="H100" s="5"/>
      <c r="I100" s="5"/>
      <c r="J100" s="5"/>
      <c r="K100" s="5"/>
    </row>
    <row r="101" spans="2:11" ht="48" x14ac:dyDescent="0.25">
      <c r="B101" s="886"/>
      <c r="C101" s="94"/>
      <c r="D101" s="25" t="s">
        <v>674</v>
      </c>
      <c r="E101" s="5"/>
      <c r="F101" s="5"/>
      <c r="G101" s="5"/>
      <c r="H101" s="5"/>
      <c r="I101" s="5"/>
      <c r="J101" s="5"/>
      <c r="K101" s="5"/>
    </row>
    <row r="102" spans="2:11" ht="144" x14ac:dyDescent="0.25">
      <c r="B102" s="886"/>
      <c r="C102" s="94"/>
      <c r="D102" s="46" t="s">
        <v>675</v>
      </c>
      <c r="E102" s="5"/>
      <c r="F102" s="5"/>
      <c r="G102" s="5"/>
      <c r="H102" s="5"/>
      <c r="I102" s="5"/>
      <c r="J102" s="5"/>
      <c r="K102" s="5"/>
    </row>
    <row r="103" spans="2:11" ht="60" x14ac:dyDescent="0.25">
      <c r="B103" s="886"/>
      <c r="C103" s="94"/>
      <c r="D103" s="46" t="s">
        <v>676</v>
      </c>
      <c r="E103" s="5"/>
      <c r="F103" s="5"/>
      <c r="G103" s="5"/>
      <c r="H103" s="5"/>
      <c r="I103" s="5"/>
      <c r="J103" s="5"/>
      <c r="K103" s="5"/>
    </row>
    <row r="104" spans="2:11" ht="36" x14ac:dyDescent="0.25">
      <c r="B104" s="886"/>
      <c r="C104" s="94"/>
      <c r="D104" s="46" t="s">
        <v>677</v>
      </c>
      <c r="E104" s="5"/>
      <c r="F104" s="5"/>
      <c r="G104" s="5"/>
      <c r="H104" s="5"/>
      <c r="I104" s="5"/>
      <c r="J104" s="5"/>
      <c r="K104" s="5"/>
    </row>
    <row r="105" spans="2:11" ht="60" x14ac:dyDescent="0.25">
      <c r="B105" s="886"/>
      <c r="C105" s="94"/>
      <c r="D105" s="61" t="s">
        <v>678</v>
      </c>
      <c r="E105" s="5"/>
      <c r="F105" s="5"/>
      <c r="G105" s="5"/>
      <c r="H105" s="5"/>
      <c r="I105" s="5"/>
      <c r="J105" s="5"/>
      <c r="K105" s="5"/>
    </row>
    <row r="106" spans="2:11" ht="24" x14ac:dyDescent="0.25">
      <c r="B106" s="886"/>
      <c r="C106" s="94"/>
      <c r="D106" s="61" t="s">
        <v>679</v>
      </c>
      <c r="E106" s="5"/>
      <c r="F106" s="5"/>
      <c r="G106" s="5"/>
      <c r="H106" s="5"/>
      <c r="I106" s="5"/>
      <c r="J106" s="5"/>
      <c r="K106" s="5"/>
    </row>
    <row r="107" spans="2:11" ht="24" x14ac:dyDescent="0.25">
      <c r="B107" s="886"/>
      <c r="C107" s="94"/>
      <c r="D107" s="61" t="s">
        <v>680</v>
      </c>
      <c r="E107" s="5"/>
      <c r="F107" s="5"/>
      <c r="G107" s="5"/>
      <c r="H107" s="5"/>
      <c r="I107" s="5"/>
      <c r="J107" s="5"/>
      <c r="K107" s="5"/>
    </row>
    <row r="108" spans="2:11" ht="36.75" thickBot="1" x14ac:dyDescent="0.3">
      <c r="B108" s="887"/>
      <c r="C108" s="2"/>
      <c r="D108" s="62" t="s">
        <v>681</v>
      </c>
      <c r="E108" s="5"/>
      <c r="F108" s="5"/>
      <c r="G108" s="5"/>
      <c r="H108" s="5"/>
      <c r="I108" s="5"/>
      <c r="J108" s="5"/>
      <c r="K108" s="5"/>
    </row>
    <row r="109" spans="2:11" ht="36" x14ac:dyDescent="0.25">
      <c r="B109" s="885" t="s">
        <v>90</v>
      </c>
      <c r="C109" s="94"/>
      <c r="D109" s="53" t="s">
        <v>682</v>
      </c>
      <c r="E109" s="5"/>
      <c r="F109" s="5"/>
      <c r="G109" s="5"/>
      <c r="H109" s="5"/>
      <c r="I109" s="5"/>
      <c r="J109" s="5"/>
      <c r="K109" s="5"/>
    </row>
    <row r="110" spans="2:11" x14ac:dyDescent="0.25">
      <c r="B110" s="886"/>
      <c r="C110" s="94"/>
      <c r="D110" s="16"/>
      <c r="E110" s="5"/>
      <c r="F110" s="5"/>
      <c r="G110" s="5"/>
      <c r="H110" s="5"/>
      <c r="I110" s="5"/>
      <c r="J110" s="5"/>
      <c r="K110" s="5"/>
    </row>
    <row r="111" spans="2:11" x14ac:dyDescent="0.25">
      <c r="B111" s="886"/>
      <c r="C111" s="94"/>
      <c r="D111" s="46" t="s">
        <v>91</v>
      </c>
      <c r="E111" s="5"/>
      <c r="F111" s="5"/>
      <c r="G111" s="5"/>
      <c r="H111" s="5"/>
      <c r="I111" s="5"/>
      <c r="J111" s="5"/>
      <c r="K111" s="5"/>
    </row>
    <row r="112" spans="2:11" ht="49.5" x14ac:dyDescent="0.25">
      <c r="B112" s="886"/>
      <c r="C112" s="94"/>
      <c r="D112" s="46" t="s">
        <v>683</v>
      </c>
      <c r="E112" s="5"/>
      <c r="F112" s="5"/>
      <c r="G112" s="5"/>
      <c r="H112" s="5"/>
      <c r="I112" s="5"/>
      <c r="J112" s="5"/>
      <c r="K112" s="5"/>
    </row>
    <row r="113" spans="2:11" ht="37.5" x14ac:dyDescent="0.25">
      <c r="B113" s="886"/>
      <c r="C113" s="94"/>
      <c r="D113" s="46" t="s">
        <v>684</v>
      </c>
      <c r="E113" s="5"/>
      <c r="F113" s="5"/>
      <c r="G113" s="5"/>
      <c r="H113" s="5"/>
      <c r="I113" s="5"/>
      <c r="J113" s="5"/>
      <c r="K113" s="5"/>
    </row>
    <row r="114" spans="2:11" ht="49.5" x14ac:dyDescent="0.25">
      <c r="B114" s="886"/>
      <c r="C114" s="94"/>
      <c r="D114" s="46" t="s">
        <v>685</v>
      </c>
      <c r="E114" s="5"/>
      <c r="F114" s="5"/>
      <c r="G114" s="5"/>
      <c r="H114" s="5"/>
      <c r="I114" s="5"/>
      <c r="J114" s="5"/>
      <c r="K114" s="5"/>
    </row>
    <row r="115" spans="2:11" x14ac:dyDescent="0.25">
      <c r="B115" s="886"/>
      <c r="C115" s="94"/>
      <c r="D115" s="53" t="s">
        <v>246</v>
      </c>
      <c r="E115" s="5"/>
      <c r="F115" s="5"/>
      <c r="G115" s="5"/>
      <c r="H115" s="5"/>
      <c r="I115" s="5"/>
      <c r="J115" s="5"/>
      <c r="K115" s="5"/>
    </row>
    <row r="116" spans="2:11" ht="48" x14ac:dyDescent="0.25">
      <c r="B116" s="886"/>
      <c r="C116" s="94"/>
      <c r="D116" s="53" t="s">
        <v>686</v>
      </c>
      <c r="E116" s="5"/>
      <c r="F116" s="5"/>
      <c r="G116" s="5"/>
      <c r="H116" s="5"/>
      <c r="I116" s="5"/>
      <c r="J116" s="5"/>
      <c r="K116" s="5"/>
    </row>
    <row r="117" spans="2:11" x14ac:dyDescent="0.25">
      <c r="B117" s="886"/>
      <c r="C117" s="94"/>
      <c r="D117" s="16"/>
      <c r="E117" s="5"/>
      <c r="F117" s="5"/>
      <c r="G117" s="5"/>
      <c r="H117" s="5"/>
      <c r="I117" s="5"/>
      <c r="J117" s="5"/>
      <c r="K117" s="5"/>
    </row>
    <row r="118" spans="2:11" x14ac:dyDescent="0.25">
      <c r="B118" s="886"/>
      <c r="C118" s="94"/>
      <c r="D118" s="46" t="s">
        <v>91</v>
      </c>
      <c r="E118" s="5"/>
      <c r="F118" s="5"/>
      <c r="G118" s="5"/>
      <c r="H118" s="5"/>
      <c r="I118" s="5"/>
      <c r="J118" s="5"/>
      <c r="K118" s="5"/>
    </row>
    <row r="119" spans="2:11" ht="61.5" x14ac:dyDescent="0.25">
      <c r="B119" s="886"/>
      <c r="C119" s="94"/>
      <c r="D119" s="46" t="s">
        <v>687</v>
      </c>
      <c r="E119" s="5"/>
      <c r="F119" s="5"/>
      <c r="G119" s="5"/>
      <c r="H119" s="5"/>
      <c r="I119" s="5"/>
      <c r="J119" s="5"/>
      <c r="K119" s="5"/>
    </row>
    <row r="120" spans="2:11" ht="61.5" x14ac:dyDescent="0.25">
      <c r="B120" s="886"/>
      <c r="C120" s="94"/>
      <c r="D120" s="46" t="s">
        <v>688</v>
      </c>
      <c r="E120" s="5"/>
      <c r="F120" s="5"/>
      <c r="G120" s="5"/>
      <c r="H120" s="5"/>
      <c r="I120" s="5"/>
      <c r="J120" s="5"/>
      <c r="K120" s="5"/>
    </row>
    <row r="121" spans="2:11" ht="62.25" thickBot="1" x14ac:dyDescent="0.3">
      <c r="B121" s="887"/>
      <c r="C121" s="2"/>
      <c r="D121" s="40" t="s">
        <v>689</v>
      </c>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sheetData>
  <sheetProtection insertRows="0"/>
  <mergeCells count="40">
    <mergeCell ref="B10:D10"/>
    <mergeCell ref="F10:S10"/>
    <mergeCell ref="F11:S11"/>
    <mergeCell ref="E12:R12"/>
    <mergeCell ref="E13:R13"/>
    <mergeCell ref="D16:K16"/>
    <mergeCell ref="D21:K21"/>
    <mergeCell ref="D36:D38"/>
    <mergeCell ref="E36:F36"/>
    <mergeCell ref="E37:E38"/>
    <mergeCell ref="G37:G38"/>
    <mergeCell ref="B89:B108"/>
    <mergeCell ref="B109:B121"/>
    <mergeCell ref="C24:C26"/>
    <mergeCell ref="D24:D26"/>
    <mergeCell ref="E24:E26"/>
    <mergeCell ref="B80:B87"/>
    <mergeCell ref="B59:E59"/>
    <mergeCell ref="B60:B66"/>
    <mergeCell ref="B15:B20"/>
    <mergeCell ref="B73:F74"/>
    <mergeCell ref="B68:F68"/>
    <mergeCell ref="D22:K22"/>
    <mergeCell ref="D23:K23"/>
    <mergeCell ref="D34:K34"/>
    <mergeCell ref="D35:K35"/>
    <mergeCell ref="B50:E50"/>
    <mergeCell ref="B51:B57"/>
    <mergeCell ref="F24:F26"/>
    <mergeCell ref="G24:J24"/>
    <mergeCell ref="H25:H26"/>
    <mergeCell ref="I25:I26"/>
    <mergeCell ref="J25:J26"/>
    <mergeCell ref="C36:C38"/>
    <mergeCell ref="D15:K15"/>
    <mergeCell ref="A1:P1"/>
    <mergeCell ref="A2:P2"/>
    <mergeCell ref="A3:P3"/>
    <mergeCell ref="A4:D4"/>
    <mergeCell ref="A5:P5"/>
  </mergeCells>
  <conditionalFormatting sqref="D45">
    <cfRule type="containsText" dxfId="52" priority="5" operator="containsText" text="ERROR">
      <formula>NOT(ISERROR(SEARCH("ERROR",D45)))</formula>
    </cfRule>
  </conditionalFormatting>
  <conditionalFormatting sqref="E12:R12">
    <cfRule type="expression" dxfId="51" priority="1">
      <formula>E11="SI SE REPORTA"</formula>
    </cfRule>
  </conditionalFormatting>
  <conditionalFormatting sqref="F10">
    <cfRule type="notContainsBlanks" dxfId="50" priority="4">
      <formula>LEN(TRIM(F10))&gt;0</formula>
    </cfRule>
  </conditionalFormatting>
  <conditionalFormatting sqref="F11:S11">
    <cfRule type="expression" dxfId="49" priority="2">
      <formula>E11="NO SE REPORTA"</formula>
    </cfRule>
    <cfRule type="expression" dxfId="48"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8:H19">
      <formula1>0</formula1>
    </dataValidation>
    <dataValidation type="whole" operator="greaterThanOrEqual" allowBlank="1" showInputMessage="1" showErrorMessage="1" errorTitle="ERROR" error="Valor en PESOS (sin centavos)" sqref="G27:J32">
      <formula1>0</formula1>
    </dataValidation>
    <dataValidation type="decimal" allowBlank="1" showInputMessage="1" showErrorMessage="1" errorTitle="ERROR" error="Escriba un valor entre 0% y 100%" sqref="D39:D44">
      <formula1>0</formula1>
      <formula2>1</formula2>
    </dataValidation>
    <dataValidation allowBlank="1" showInputMessage="1" showErrorMessage="1" sqref="D45 I18:I19 G33:J33 E39:F45"/>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5" r:id="rId1"/>
  </hyperlinks>
  <pageMargins left="0.25" right="0.25" top="0.75" bottom="0.75" header="0.3" footer="0.3"/>
  <pageSetup paperSize="178"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U178"/>
  <sheetViews>
    <sheetView showGridLines="0" topLeftCell="A28" zoomScale="98" zoomScaleNormal="98" workbookViewId="0">
      <selection activeCell="F39" sqref="F39"/>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24.85546875" customWidth="1"/>
    <col min="7" max="8" width="12.5703125" customWidth="1"/>
    <col min="10" max="10" width="18.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704</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0" t="s">
        <v>1192</v>
      </c>
      <c r="C8" s="211">
        <v>2023</v>
      </c>
      <c r="D8" s="216">
        <f>IF(E10="NO APLICA","NO APLICA",IF(E11="NO SE REPORTA","SIN INFORMACION",+I30))</f>
        <v>1</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2025</v>
      </c>
      <c r="F12" s="858"/>
      <c r="G12" s="858"/>
      <c r="H12" s="858"/>
      <c r="I12" s="858"/>
      <c r="J12" s="858"/>
      <c r="K12" s="858"/>
      <c r="L12" s="858"/>
      <c r="M12" s="858"/>
      <c r="N12" s="858"/>
      <c r="O12" s="858"/>
      <c r="P12" s="858"/>
      <c r="Q12" s="858"/>
      <c r="R12" s="858"/>
    </row>
    <row r="13" spans="1:21" ht="21.95" customHeight="1" x14ac:dyDescent="0.25">
      <c r="B13" s="364"/>
      <c r="C13" s="88"/>
      <c r="D13" s="171" t="s">
        <v>1256</v>
      </c>
      <c r="E13" s="859" t="s">
        <v>2026</v>
      </c>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 customHeight="1" thickTop="1" x14ac:dyDescent="0.25">
      <c r="B15" s="930" t="s">
        <v>2</v>
      </c>
      <c r="C15" s="89"/>
      <c r="D15" s="876" t="s">
        <v>336</v>
      </c>
      <c r="E15" s="877"/>
      <c r="F15" s="877"/>
      <c r="G15" s="877"/>
      <c r="H15" s="877"/>
      <c r="I15" s="877"/>
      <c r="J15" s="877"/>
      <c r="K15" s="877"/>
      <c r="L15" s="970"/>
    </row>
    <row r="16" spans="1:21" ht="15.75" thickBot="1" x14ac:dyDescent="0.3">
      <c r="B16" s="904"/>
      <c r="C16" s="92"/>
      <c r="D16" s="1002" t="s">
        <v>753</v>
      </c>
      <c r="E16" s="1003"/>
      <c r="F16" s="1003"/>
      <c r="G16" s="1003"/>
      <c r="H16" s="1003"/>
      <c r="I16" s="1003"/>
      <c r="J16" s="1003"/>
      <c r="K16" s="1003"/>
      <c r="L16" s="1022"/>
    </row>
    <row r="17" spans="2:12" ht="15.75" thickBot="1" x14ac:dyDescent="0.3">
      <c r="B17" s="904"/>
      <c r="C17" s="90" t="s">
        <v>19</v>
      </c>
      <c r="D17" s="38" t="s">
        <v>253</v>
      </c>
      <c r="E17" s="38" t="s">
        <v>20</v>
      </c>
      <c r="F17" s="38" t="s">
        <v>21</v>
      </c>
      <c r="G17" s="38" t="s">
        <v>22</v>
      </c>
      <c r="H17" s="38" t="s">
        <v>23</v>
      </c>
      <c r="I17" s="38" t="s">
        <v>254</v>
      </c>
      <c r="J17" s="5"/>
      <c r="L17" s="21"/>
    </row>
    <row r="18" spans="2:12" ht="24.75" thickBot="1" x14ac:dyDescent="0.3">
      <c r="B18" s="904"/>
      <c r="C18" s="91" t="s">
        <v>152</v>
      </c>
      <c r="D18" s="40" t="s">
        <v>766</v>
      </c>
      <c r="E18" s="6">
        <v>4</v>
      </c>
      <c r="F18" s="6">
        <v>4</v>
      </c>
      <c r="G18" s="6">
        <v>4</v>
      </c>
      <c r="H18" s="6">
        <v>4</v>
      </c>
      <c r="I18" s="144">
        <f>SUM(E18:H18)</f>
        <v>16</v>
      </c>
      <c r="J18" s="5"/>
      <c r="L18" s="21"/>
    </row>
    <row r="19" spans="2:12" x14ac:dyDescent="0.25">
      <c r="B19" s="904"/>
      <c r="C19" s="92"/>
      <c r="D19" s="867"/>
      <c r="E19" s="868"/>
      <c r="F19" s="868"/>
      <c r="G19" s="868"/>
      <c r="H19" s="868"/>
      <c r="I19" s="868"/>
      <c r="J19" s="868"/>
      <c r="K19" s="868"/>
      <c r="L19" s="955"/>
    </row>
    <row r="20" spans="2:12" ht="15.75" thickBot="1" x14ac:dyDescent="0.3">
      <c r="B20" s="218"/>
      <c r="C20" s="92"/>
      <c r="D20" s="867" t="s">
        <v>767</v>
      </c>
      <c r="E20" s="868"/>
      <c r="F20" s="868"/>
      <c r="G20" s="868"/>
      <c r="H20" s="868"/>
      <c r="I20" s="868"/>
      <c r="J20" s="868"/>
      <c r="K20" s="868"/>
      <c r="L20" s="955"/>
    </row>
    <row r="21" spans="2:12" ht="15.75" thickBot="1" x14ac:dyDescent="0.3">
      <c r="B21" s="218"/>
      <c r="C21" s="933" t="s">
        <v>19</v>
      </c>
      <c r="D21" s="885" t="s">
        <v>270</v>
      </c>
      <c r="E21" s="885" t="s">
        <v>619</v>
      </c>
      <c r="F21" s="1024" t="s">
        <v>620</v>
      </c>
      <c r="G21" s="1025"/>
      <c r="H21" s="1025"/>
      <c r="I21" s="1025"/>
      <c r="J21" s="1026"/>
      <c r="L21" s="21"/>
    </row>
    <row r="22" spans="2:12" ht="36.75" thickBot="1" x14ac:dyDescent="0.3">
      <c r="B22" s="218"/>
      <c r="C22" s="934"/>
      <c r="D22" s="887"/>
      <c r="E22" s="887"/>
      <c r="F22" s="40" t="s">
        <v>621</v>
      </c>
      <c r="G22" s="40" t="s">
        <v>622</v>
      </c>
      <c r="H22" s="40" t="s">
        <v>623</v>
      </c>
      <c r="I22" s="40" t="s">
        <v>624</v>
      </c>
      <c r="J22" s="40" t="s">
        <v>55</v>
      </c>
      <c r="L22" s="21"/>
    </row>
    <row r="23" spans="2:12" ht="216.75" thickBot="1" x14ac:dyDescent="0.3">
      <c r="B23" s="218"/>
      <c r="C23" s="128"/>
      <c r="D23" s="29" t="s">
        <v>2008</v>
      </c>
      <c r="E23" s="44" t="s">
        <v>768</v>
      </c>
      <c r="F23" s="214">
        <v>0.5</v>
      </c>
      <c r="G23" s="214">
        <v>1</v>
      </c>
      <c r="H23" s="214">
        <v>0.25</v>
      </c>
      <c r="I23" s="148">
        <f>+G23*H23</f>
        <v>0.25</v>
      </c>
      <c r="J23" s="29" t="s">
        <v>2029</v>
      </c>
      <c r="L23" s="21"/>
    </row>
    <row r="24" spans="2:12" ht="36.75" thickBot="1" x14ac:dyDescent="0.3">
      <c r="B24" s="218"/>
      <c r="C24" s="128"/>
      <c r="D24" s="29" t="s">
        <v>1205</v>
      </c>
      <c r="E24" s="44" t="s">
        <v>769</v>
      </c>
      <c r="F24" s="214"/>
      <c r="G24" s="214"/>
      <c r="H24" s="214"/>
      <c r="I24" s="148">
        <f t="shared" ref="I24:I29" si="0">+G24*H24</f>
        <v>0</v>
      </c>
      <c r="J24" s="30"/>
      <c r="L24" s="21"/>
    </row>
    <row r="25" spans="2:12" ht="144.75" thickBot="1" x14ac:dyDescent="0.3">
      <c r="B25" s="218"/>
      <c r="C25" s="128"/>
      <c r="D25" s="29" t="s">
        <v>2027</v>
      </c>
      <c r="E25" s="44" t="s">
        <v>770</v>
      </c>
      <c r="F25" s="214">
        <v>0.5</v>
      </c>
      <c r="G25" s="214">
        <v>1</v>
      </c>
      <c r="H25" s="214">
        <v>0.25</v>
      </c>
      <c r="I25" s="148">
        <f t="shared" si="0"/>
        <v>0.25</v>
      </c>
      <c r="J25" s="29" t="s">
        <v>2030</v>
      </c>
      <c r="L25" s="21"/>
    </row>
    <row r="26" spans="2:12" ht="108.75" thickBot="1" x14ac:dyDescent="0.3">
      <c r="B26" s="218"/>
      <c r="C26" s="128"/>
      <c r="D26" s="29" t="s">
        <v>2027</v>
      </c>
      <c r="E26" s="44" t="s">
        <v>2028</v>
      </c>
      <c r="F26" s="214">
        <v>0.5</v>
      </c>
      <c r="G26" s="214">
        <v>1</v>
      </c>
      <c r="H26" s="214">
        <v>0.25</v>
      </c>
      <c r="I26" s="148">
        <f t="shared" si="0"/>
        <v>0.25</v>
      </c>
      <c r="J26" s="29" t="s">
        <v>2031</v>
      </c>
      <c r="L26" s="21"/>
    </row>
    <row r="27" spans="2:12" ht="120.75" thickBot="1" x14ac:dyDescent="0.3">
      <c r="B27" s="218"/>
      <c r="C27" s="128"/>
      <c r="D27" s="29" t="s">
        <v>2019</v>
      </c>
      <c r="E27" s="44" t="s">
        <v>771</v>
      </c>
      <c r="F27" s="214">
        <v>0.5</v>
      </c>
      <c r="G27" s="214">
        <v>1</v>
      </c>
      <c r="H27" s="214">
        <v>0.25</v>
      </c>
      <c r="I27" s="148">
        <f t="shared" si="0"/>
        <v>0.25</v>
      </c>
      <c r="J27" s="339" t="s">
        <v>2032</v>
      </c>
      <c r="L27" s="21"/>
    </row>
    <row r="28" spans="2:12" ht="24.75" thickBot="1" x14ac:dyDescent="0.3">
      <c r="B28" s="218"/>
      <c r="C28" s="128"/>
      <c r="D28" s="41" t="s">
        <v>1206</v>
      </c>
      <c r="E28" s="44" t="s">
        <v>772</v>
      </c>
      <c r="F28" s="214"/>
      <c r="G28" s="214"/>
      <c r="H28" s="214"/>
      <c r="I28" s="148">
        <f t="shared" si="0"/>
        <v>0</v>
      </c>
      <c r="J28" s="30"/>
      <c r="L28" s="21"/>
    </row>
    <row r="29" spans="2:12" ht="24.75" thickBot="1" x14ac:dyDescent="0.3">
      <c r="B29" s="218"/>
      <c r="C29" s="128"/>
      <c r="D29" s="41" t="s">
        <v>1206</v>
      </c>
      <c r="E29" s="44" t="s">
        <v>1207</v>
      </c>
      <c r="F29" s="214"/>
      <c r="G29" s="214"/>
      <c r="H29" s="214"/>
      <c r="I29" s="148">
        <f t="shared" si="0"/>
        <v>0</v>
      </c>
      <c r="J29" s="30"/>
      <c r="L29" s="21"/>
    </row>
    <row r="30" spans="2:12" ht="15.75" thickBot="1" x14ac:dyDescent="0.3">
      <c r="B30" s="218"/>
      <c r="C30" s="94"/>
      <c r="D30" s="39"/>
      <c r="E30" s="39" t="s">
        <v>151</v>
      </c>
      <c r="F30" s="39"/>
      <c r="G30" s="39"/>
      <c r="H30" s="196">
        <f>Formulas!$D$23</f>
        <v>1</v>
      </c>
      <c r="I30" s="148">
        <f>Formulas!$E$23</f>
        <v>1</v>
      </c>
      <c r="J30" s="30"/>
      <c r="L30" s="21"/>
    </row>
    <row r="31" spans="2:12" x14ac:dyDescent="0.25">
      <c r="B31" s="218"/>
      <c r="C31" s="92"/>
      <c r="D31" s="867" t="s">
        <v>630</v>
      </c>
      <c r="E31" s="868"/>
      <c r="F31" s="868"/>
      <c r="G31" s="868"/>
      <c r="H31" s="868"/>
      <c r="I31" s="868"/>
      <c r="J31" s="868"/>
      <c r="K31" s="868"/>
      <c r="L31" s="955"/>
    </row>
    <row r="32" spans="2:12" x14ac:dyDescent="0.25">
      <c r="B32" s="218"/>
      <c r="C32" s="92"/>
      <c r="D32" s="879" t="s">
        <v>246</v>
      </c>
      <c r="E32" s="880"/>
      <c r="F32" s="880"/>
      <c r="G32" s="880"/>
      <c r="H32" s="880"/>
      <c r="I32" s="880"/>
      <c r="J32" s="880"/>
      <c r="K32" s="880"/>
      <c r="L32" s="956"/>
    </row>
    <row r="33" spans="2:12" ht="15.75" thickBot="1" x14ac:dyDescent="0.3">
      <c r="B33" s="218"/>
      <c r="C33" s="92"/>
      <c r="D33" s="870" t="s">
        <v>773</v>
      </c>
      <c r="E33" s="871"/>
      <c r="F33" s="871"/>
      <c r="G33" s="871"/>
      <c r="H33" s="871"/>
      <c r="I33" s="871"/>
      <c r="J33" s="871"/>
      <c r="K33" s="871"/>
      <c r="L33" s="1023"/>
    </row>
    <row r="34" spans="2:12" ht="15.75" thickBot="1" x14ac:dyDescent="0.3">
      <c r="B34" s="218"/>
      <c r="C34" s="933" t="s">
        <v>19</v>
      </c>
      <c r="D34" s="958" t="s">
        <v>270</v>
      </c>
      <c r="E34" s="958" t="s">
        <v>619</v>
      </c>
      <c r="F34" s="1024" t="s">
        <v>693</v>
      </c>
      <c r="G34" s="1025"/>
      <c r="H34" s="1025"/>
      <c r="I34" s="1025"/>
      <c r="J34" s="1025"/>
      <c r="K34" s="1026"/>
      <c r="L34" s="117"/>
    </row>
    <row r="35" spans="2:12" ht="23.25" thickBot="1" x14ac:dyDescent="0.3">
      <c r="B35" s="218"/>
      <c r="C35" s="934"/>
      <c r="D35" s="959"/>
      <c r="E35" s="959"/>
      <c r="F35" s="65" t="s">
        <v>774</v>
      </c>
      <c r="G35" s="66" t="s">
        <v>344</v>
      </c>
      <c r="H35" s="66" t="s">
        <v>274</v>
      </c>
      <c r="I35" s="66" t="s">
        <v>275</v>
      </c>
      <c r="J35" s="66" t="s">
        <v>775</v>
      </c>
      <c r="K35" s="66" t="s">
        <v>776</v>
      </c>
      <c r="L35" s="11"/>
    </row>
    <row r="36" spans="2:12" ht="24.75" thickBot="1" x14ac:dyDescent="0.3">
      <c r="B36" s="218"/>
      <c r="C36" s="342"/>
      <c r="D36" s="160" t="str">
        <f t="shared" ref="D36:E42" si="1">+D23</f>
        <v>Autoridad Ambiental y Administración de los Recursos Naturales</v>
      </c>
      <c r="E36" s="339" t="str">
        <f t="shared" si="1"/>
        <v>Planificación y ordenamiento ambiental en áreas urbanas</v>
      </c>
      <c r="F36" s="343"/>
      <c r="G36" s="344"/>
      <c r="H36" s="345"/>
      <c r="I36" s="344"/>
      <c r="J36" s="143" t="e">
        <f>+H36/G36</f>
        <v>#DIV/0!</v>
      </c>
      <c r="K36" s="143" t="e">
        <f>+I36/H36</f>
        <v>#DIV/0!</v>
      </c>
      <c r="L36" s="11"/>
    </row>
    <row r="37" spans="2:12" ht="36.75" thickBot="1" x14ac:dyDescent="0.3">
      <c r="B37" s="218"/>
      <c r="C37" s="270"/>
      <c r="D37" s="160" t="str">
        <f t="shared" si="1"/>
        <v>Identificar, prevenir y mitigar amenazas y vulnerabilidades de origen natural, socio natural y antrópico</v>
      </c>
      <c r="E37" s="339" t="str">
        <f t="shared" si="1"/>
        <v>Gestión ambiental del Espacio Público en áreas urbanas</v>
      </c>
      <c r="F37" s="343"/>
      <c r="G37" s="344"/>
      <c r="H37" s="345"/>
      <c r="I37" s="344"/>
      <c r="J37" s="143" t="e">
        <f t="shared" ref="J37:J43" si="2">+H37/G37</f>
        <v>#DIV/0!</v>
      </c>
      <c r="K37" s="143" t="e">
        <f t="shared" ref="K37:K43" si="3">+I37/H37</f>
        <v>#DIV/0!</v>
      </c>
      <c r="L37" s="11"/>
    </row>
    <row r="38" spans="2:12" ht="36.75" thickBot="1" x14ac:dyDescent="0.3">
      <c r="B38" s="218"/>
      <c r="C38" s="270"/>
      <c r="D38" s="160" t="str">
        <f t="shared" si="1"/>
        <v>Gestión Integral de la Calidad del Aire</v>
      </c>
      <c r="E38" s="339" t="str">
        <f t="shared" si="1"/>
        <v xml:space="preserve">Prevención y Control de la Contaminación del Aire en áreas urbanas </v>
      </c>
      <c r="F38" s="343">
        <v>779684529</v>
      </c>
      <c r="G38" s="344">
        <v>1370656428</v>
      </c>
      <c r="H38" s="345">
        <v>1247431941</v>
      </c>
      <c r="I38" s="344">
        <v>783459424</v>
      </c>
      <c r="J38" s="143">
        <f t="shared" si="2"/>
        <v>0.91009819493583555</v>
      </c>
      <c r="K38" s="143">
        <f t="shared" si="3"/>
        <v>0.62805785089320554</v>
      </c>
      <c r="L38" s="11"/>
    </row>
    <row r="39" spans="2:12" ht="96.75" thickBot="1" x14ac:dyDescent="0.3">
      <c r="B39" s="218"/>
      <c r="C39" s="270"/>
      <c r="D39" s="160" t="str">
        <f t="shared" si="1"/>
        <v>Gestión Integral de la Calidad del Aire</v>
      </c>
      <c r="E39" s="339" t="str">
        <f t="shared" si="1"/>
        <v>Fortalecer las mesas regionales de calidad del aire donde se establezca la articulación entre las diferentes
entidades relacionadas con la prevención y el control de la contaminación del aire.</v>
      </c>
      <c r="F39" s="343"/>
      <c r="G39" s="344"/>
      <c r="H39" s="345"/>
      <c r="I39" s="344"/>
      <c r="J39" s="143" t="e">
        <f t="shared" si="2"/>
        <v>#DIV/0!</v>
      </c>
      <c r="K39" s="143" t="e">
        <f t="shared" si="3"/>
        <v>#DIV/0!</v>
      </c>
      <c r="L39" s="11"/>
    </row>
    <row r="40" spans="2:12" ht="24.75" thickBot="1" x14ac:dyDescent="0.3">
      <c r="B40" s="218"/>
      <c r="C40" s="270"/>
      <c r="D40" s="160" t="str">
        <f t="shared" si="1"/>
        <v>Implementación de la Política Ambiental para la Gestión Integral de Residuos o Desechos Peligrosos</v>
      </c>
      <c r="E40" s="339" t="str">
        <f t="shared" si="1"/>
        <v>Gestión de Residuos sólidos en áreas urbanas</v>
      </c>
      <c r="F40" s="343"/>
      <c r="G40" s="344"/>
      <c r="H40" s="345"/>
      <c r="I40" s="344"/>
      <c r="J40" s="143" t="e">
        <f t="shared" si="2"/>
        <v>#DIV/0!</v>
      </c>
      <c r="K40" s="143" t="e">
        <f t="shared" si="3"/>
        <v>#DIV/0!</v>
      </c>
      <c r="L40" s="11"/>
    </row>
    <row r="41" spans="2:12" ht="24.75" thickBot="1" x14ac:dyDescent="0.3">
      <c r="B41" s="218"/>
      <c r="C41" s="270"/>
      <c r="D41" s="160" t="str">
        <f t="shared" si="1"/>
        <v>Realizar el seguimiento de los Planes de saneamiento y manejo de vertimientos (PSMV)</v>
      </c>
      <c r="E41" s="339" t="str">
        <f t="shared" si="1"/>
        <v>Índice de calidad ambiental urbana</v>
      </c>
      <c r="F41" s="343"/>
      <c r="G41" s="344"/>
      <c r="H41" s="345"/>
      <c r="I41" s="344"/>
      <c r="J41" s="143" t="e">
        <f t="shared" si="2"/>
        <v>#DIV/0!</v>
      </c>
      <c r="K41" s="143" t="e">
        <f t="shared" si="3"/>
        <v>#DIV/0!</v>
      </c>
      <c r="L41" s="11"/>
    </row>
    <row r="42" spans="2:12" ht="24.75" thickBot="1" x14ac:dyDescent="0.3">
      <c r="B42" s="218"/>
      <c r="C42" s="270"/>
      <c r="D42" s="160" t="str">
        <f t="shared" si="1"/>
        <v>Realizar el seguimiento de los Planes de saneamiento y manejo de vertimientos (PSMV)</v>
      </c>
      <c r="E42" s="339" t="str">
        <f t="shared" si="1"/>
        <v>Gestión del recurso hídrico en áreas urbanas</v>
      </c>
      <c r="F42" s="343"/>
      <c r="G42" s="344"/>
      <c r="H42" s="345"/>
      <c r="I42" s="344"/>
      <c r="J42" s="143" t="e">
        <f t="shared" si="2"/>
        <v>#DIV/0!</v>
      </c>
      <c r="K42" s="143" t="e">
        <f t="shared" si="3"/>
        <v>#DIV/0!</v>
      </c>
      <c r="L42" s="11"/>
    </row>
    <row r="43" spans="2:12" ht="15.75" thickBot="1" x14ac:dyDescent="0.3">
      <c r="B43" s="218"/>
      <c r="C43" s="101"/>
      <c r="D43" s="1"/>
      <c r="E43" s="45" t="s">
        <v>151</v>
      </c>
      <c r="F43" s="1"/>
      <c r="G43" s="135">
        <f>SUM(G36:G42)</f>
        <v>1370656428</v>
      </c>
      <c r="H43" s="135">
        <f>SUM(H36:H42)</f>
        <v>1247431941</v>
      </c>
      <c r="I43" s="135">
        <f>SUM(I36:I42)</f>
        <v>783459424</v>
      </c>
      <c r="J43" s="143">
        <f t="shared" si="2"/>
        <v>0.91009819493583555</v>
      </c>
      <c r="K43" s="143">
        <f t="shared" si="3"/>
        <v>0.62805785089320554</v>
      </c>
      <c r="L43" s="118"/>
    </row>
    <row r="44" spans="2:12" ht="15.75" thickBot="1" x14ac:dyDescent="0.3">
      <c r="B44" s="47"/>
      <c r="C44" s="93"/>
      <c r="D44" s="891" t="s">
        <v>630</v>
      </c>
      <c r="E44" s="892"/>
      <c r="F44" s="892"/>
      <c r="G44" s="892"/>
      <c r="H44" s="892"/>
      <c r="I44" s="892"/>
      <c r="J44" s="892"/>
      <c r="K44" s="892"/>
      <c r="L44" s="957"/>
    </row>
    <row r="45" spans="2:12" ht="15.75" thickBot="1" x14ac:dyDescent="0.3">
      <c r="B45" s="37"/>
      <c r="C45" s="88"/>
      <c r="D45" s="5"/>
      <c r="E45" s="5"/>
      <c r="F45" s="5"/>
      <c r="G45" s="5"/>
      <c r="H45" s="5"/>
      <c r="I45" s="5"/>
      <c r="J45" s="5"/>
      <c r="K45" s="5"/>
    </row>
    <row r="46" spans="2:12" ht="72.75" thickBot="1" x14ac:dyDescent="0.3">
      <c r="B46" s="52" t="s">
        <v>34</v>
      </c>
      <c r="C46" s="98"/>
      <c r="D46" s="43" t="s">
        <v>777</v>
      </c>
      <c r="E46" s="5"/>
      <c r="F46" s="5"/>
      <c r="G46" s="5"/>
      <c r="H46" s="5"/>
      <c r="I46" s="5"/>
      <c r="J46" s="5"/>
      <c r="K46" s="5"/>
    </row>
    <row r="47" spans="2:12" ht="60.75" thickBot="1" x14ac:dyDescent="0.3">
      <c r="B47" s="52" t="s">
        <v>36</v>
      </c>
      <c r="C47" s="203"/>
      <c r="D47" s="52" t="s">
        <v>346</v>
      </c>
      <c r="E47" s="5"/>
      <c r="F47" s="5"/>
      <c r="G47" s="5"/>
      <c r="H47" s="5"/>
      <c r="I47" s="5"/>
      <c r="J47" s="5"/>
      <c r="K47" s="5"/>
    </row>
    <row r="48" spans="2:12" ht="15.75" thickBot="1" x14ac:dyDescent="0.3">
      <c r="B48" s="1"/>
      <c r="C48" s="76"/>
      <c r="D48" s="5"/>
      <c r="E48" s="5"/>
      <c r="F48" s="5"/>
      <c r="G48" s="5"/>
      <c r="H48" s="5"/>
      <c r="I48" s="5"/>
      <c r="J48" s="5"/>
      <c r="K48" s="5"/>
    </row>
    <row r="49" spans="2:11" ht="24" customHeight="1" thickBot="1" x14ac:dyDescent="0.3">
      <c r="B49" s="894" t="s">
        <v>38</v>
      </c>
      <c r="C49" s="895"/>
      <c r="D49" s="895"/>
      <c r="E49" s="896"/>
      <c r="F49" s="5"/>
      <c r="G49" s="5"/>
      <c r="H49" s="5"/>
      <c r="I49" s="5"/>
      <c r="J49" s="5"/>
      <c r="K49" s="5"/>
    </row>
    <row r="50" spans="2:11" ht="15.75" thickBot="1" x14ac:dyDescent="0.3">
      <c r="B50" s="885">
        <v>1</v>
      </c>
      <c r="C50" s="94"/>
      <c r="D50" s="48" t="s">
        <v>39</v>
      </c>
      <c r="E50" s="30" t="s">
        <v>1962</v>
      </c>
      <c r="F50" s="5"/>
      <c r="G50" s="5"/>
      <c r="H50" s="5"/>
      <c r="I50" s="5"/>
      <c r="J50" s="5"/>
      <c r="K50" s="5"/>
    </row>
    <row r="51" spans="2:11" ht="15.75" thickBot="1" x14ac:dyDescent="0.3">
      <c r="B51" s="886"/>
      <c r="C51" s="94"/>
      <c r="D51" s="40" t="s">
        <v>40</v>
      </c>
      <c r="E51" s="30" t="s">
        <v>1968</v>
      </c>
      <c r="F51" s="5"/>
      <c r="G51" s="5"/>
      <c r="H51" s="5"/>
      <c r="I51" s="5"/>
      <c r="J51" s="5"/>
      <c r="K51" s="5"/>
    </row>
    <row r="52" spans="2:11" ht="15.75" thickBot="1" x14ac:dyDescent="0.3">
      <c r="B52" s="886"/>
      <c r="C52" s="94"/>
      <c r="D52" s="40" t="s">
        <v>41</v>
      </c>
      <c r="E52" s="30" t="s">
        <v>1969</v>
      </c>
      <c r="F52" s="5"/>
      <c r="G52" s="5"/>
      <c r="H52" s="5"/>
      <c r="I52" s="5"/>
      <c r="J52" s="5"/>
      <c r="K52" s="5"/>
    </row>
    <row r="53" spans="2:11" ht="15.75" thickBot="1" x14ac:dyDescent="0.3">
      <c r="B53" s="886"/>
      <c r="C53" s="94"/>
      <c r="D53" s="40" t="s">
        <v>42</v>
      </c>
      <c r="E53" s="30" t="s">
        <v>1970</v>
      </c>
      <c r="F53" s="5"/>
      <c r="G53" s="5"/>
      <c r="H53" s="5"/>
      <c r="I53" s="5"/>
      <c r="J53" s="5"/>
      <c r="K53" s="5"/>
    </row>
    <row r="54" spans="2:11" ht="15.75" thickBot="1" x14ac:dyDescent="0.3">
      <c r="B54" s="886"/>
      <c r="C54" s="94"/>
      <c r="D54" s="40" t="s">
        <v>43</v>
      </c>
      <c r="E54" s="529" t="s">
        <v>1971</v>
      </c>
      <c r="F54" s="5"/>
      <c r="G54" s="5"/>
      <c r="H54" s="5"/>
      <c r="I54" s="5"/>
      <c r="J54" s="5"/>
      <c r="K54" s="5"/>
    </row>
    <row r="55" spans="2:11" ht="15.75" thickBot="1" x14ac:dyDescent="0.3">
      <c r="B55" s="886"/>
      <c r="C55" s="94"/>
      <c r="D55" s="40" t="s">
        <v>44</v>
      </c>
      <c r="E55" s="30">
        <v>4380200</v>
      </c>
      <c r="F55" s="5"/>
      <c r="G55" s="5"/>
      <c r="H55" s="5"/>
      <c r="I55" s="5"/>
      <c r="J55" s="5"/>
      <c r="K55" s="5"/>
    </row>
    <row r="56" spans="2:11" ht="15.75" thickBot="1" x14ac:dyDescent="0.3">
      <c r="B56" s="887"/>
      <c r="C56" s="2"/>
      <c r="D56" s="40" t="s">
        <v>45</v>
      </c>
      <c r="E56" s="30" t="s">
        <v>1966</v>
      </c>
      <c r="F56" s="5"/>
      <c r="G56" s="5"/>
      <c r="H56" s="5"/>
      <c r="I56" s="5"/>
      <c r="J56" s="5"/>
      <c r="K56" s="5"/>
    </row>
    <row r="57" spans="2:11" ht="15.75" thickBot="1" x14ac:dyDescent="0.3">
      <c r="B57" s="1"/>
      <c r="C57" s="76"/>
      <c r="D57" s="5"/>
      <c r="E57" s="5"/>
      <c r="F57" s="5"/>
      <c r="G57" s="5"/>
      <c r="H57" s="5"/>
      <c r="I57" s="5"/>
      <c r="J57" s="5"/>
      <c r="K57" s="5"/>
    </row>
    <row r="58" spans="2:11" ht="15.75" thickBot="1" x14ac:dyDescent="0.3">
      <c r="B58" s="894" t="s">
        <v>46</v>
      </c>
      <c r="C58" s="895"/>
      <c r="D58" s="895"/>
      <c r="E58" s="896"/>
      <c r="F58" s="5"/>
      <c r="G58" s="5"/>
      <c r="H58" s="5"/>
      <c r="I58" s="5"/>
      <c r="J58" s="5"/>
      <c r="K58" s="5"/>
    </row>
    <row r="59" spans="2:11" ht="15.75" thickBot="1" x14ac:dyDescent="0.3">
      <c r="B59" s="885">
        <v>1</v>
      </c>
      <c r="C59" s="94"/>
      <c r="D59" s="48" t="s">
        <v>39</v>
      </c>
      <c r="E59" s="126" t="s">
        <v>47</v>
      </c>
      <c r="F59" s="5"/>
      <c r="G59" s="5"/>
      <c r="H59" s="5"/>
      <c r="I59" s="5"/>
      <c r="J59" s="5"/>
      <c r="K59" s="5"/>
    </row>
    <row r="60" spans="2:11" ht="15.75" thickBot="1" x14ac:dyDescent="0.3">
      <c r="B60" s="886"/>
      <c r="C60" s="94"/>
      <c r="D60" s="40" t="s">
        <v>40</v>
      </c>
      <c r="E60" s="167" t="s">
        <v>160</v>
      </c>
      <c r="F60" s="5"/>
      <c r="G60" s="5"/>
      <c r="H60" s="5"/>
      <c r="I60" s="5"/>
      <c r="J60" s="5"/>
      <c r="K60" s="5"/>
    </row>
    <row r="61" spans="2:11" ht="15.75" thickBot="1" x14ac:dyDescent="0.3">
      <c r="B61" s="886"/>
      <c r="C61" s="94"/>
      <c r="D61" s="40" t="s">
        <v>41</v>
      </c>
      <c r="E61" s="168"/>
      <c r="F61" s="5"/>
      <c r="G61" s="5"/>
      <c r="H61" s="5"/>
      <c r="I61" s="5"/>
      <c r="J61" s="5"/>
      <c r="K61" s="5"/>
    </row>
    <row r="62" spans="2:11" ht="15.75" thickBot="1" x14ac:dyDescent="0.3">
      <c r="B62" s="886"/>
      <c r="C62" s="94"/>
      <c r="D62" s="40" t="s">
        <v>42</v>
      </c>
      <c r="E62" s="168"/>
      <c r="F62" s="5"/>
      <c r="G62" s="5"/>
      <c r="H62" s="5"/>
      <c r="I62" s="5"/>
      <c r="J62" s="5"/>
      <c r="K62" s="5"/>
    </row>
    <row r="63" spans="2:11" ht="15.75" thickBot="1" x14ac:dyDescent="0.3">
      <c r="B63" s="886"/>
      <c r="C63" s="94"/>
      <c r="D63" s="40" t="s">
        <v>43</v>
      </c>
      <c r="E63" s="168"/>
      <c r="F63" s="5"/>
      <c r="G63" s="5"/>
      <c r="H63" s="5"/>
      <c r="I63" s="5"/>
      <c r="J63" s="5"/>
      <c r="K63" s="5"/>
    </row>
    <row r="64" spans="2:11" ht="15.75" thickBot="1" x14ac:dyDescent="0.3">
      <c r="B64" s="886"/>
      <c r="C64" s="94"/>
      <c r="D64" s="40" t="s">
        <v>44</v>
      </c>
      <c r="E64" s="168"/>
      <c r="F64" s="5"/>
      <c r="G64" s="5"/>
      <c r="H64" s="5"/>
      <c r="I64" s="5"/>
      <c r="J64" s="5"/>
      <c r="K64" s="5"/>
    </row>
    <row r="65" spans="2:11" ht="15.75" thickBot="1" x14ac:dyDescent="0.3">
      <c r="B65" s="887"/>
      <c r="C65" s="2"/>
      <c r="D65" s="40" t="s">
        <v>45</v>
      </c>
      <c r="E65" s="168"/>
      <c r="F65" s="5"/>
      <c r="G65" s="5"/>
      <c r="H65" s="5"/>
      <c r="I65" s="5"/>
      <c r="J65" s="5"/>
      <c r="K65" s="5"/>
    </row>
    <row r="66" spans="2:11" ht="15.75" thickBot="1" x14ac:dyDescent="0.3">
      <c r="B66" s="1"/>
      <c r="C66" s="76"/>
      <c r="D66" s="5"/>
      <c r="E66" s="5"/>
      <c r="F66" s="5"/>
      <c r="G66" s="5"/>
      <c r="H66" s="5"/>
      <c r="I66" s="5"/>
      <c r="J66" s="5"/>
      <c r="K66" s="5"/>
    </row>
    <row r="67" spans="2:11" ht="15" customHeight="1" thickBot="1" x14ac:dyDescent="0.3">
      <c r="B67" s="122" t="s">
        <v>49</v>
      </c>
      <c r="C67" s="123"/>
      <c r="D67" s="123"/>
      <c r="E67" s="124"/>
      <c r="G67" s="5"/>
      <c r="H67" s="5"/>
      <c r="I67" s="5"/>
      <c r="J67" s="5"/>
      <c r="K67" s="5"/>
    </row>
    <row r="68" spans="2:11" ht="24.75" thickBot="1" x14ac:dyDescent="0.3">
      <c r="B68" s="47" t="s">
        <v>50</v>
      </c>
      <c r="C68" s="40" t="s">
        <v>51</v>
      </c>
      <c r="D68" s="40" t="s">
        <v>52</v>
      </c>
      <c r="E68" s="40" t="s">
        <v>53</v>
      </c>
      <c r="F68" s="5"/>
      <c r="G68" s="5"/>
      <c r="H68" s="5"/>
      <c r="I68" s="5"/>
      <c r="J68" s="5"/>
    </row>
    <row r="69" spans="2:11" ht="72.75" thickBot="1" x14ac:dyDescent="0.3">
      <c r="B69" s="49">
        <v>42401</v>
      </c>
      <c r="C69" s="40">
        <v>1</v>
      </c>
      <c r="D69" s="40" t="s">
        <v>778</v>
      </c>
      <c r="E69" s="40"/>
      <c r="F69" s="5"/>
      <c r="G69" s="5"/>
      <c r="H69" s="5"/>
      <c r="I69" s="5"/>
      <c r="J69" s="5"/>
    </row>
    <row r="70" spans="2:11" ht="15.75" thickBot="1" x14ac:dyDescent="0.3">
      <c r="B70" s="3"/>
      <c r="C70" s="95"/>
      <c r="D70" s="5"/>
      <c r="E70" s="5"/>
      <c r="F70" s="5"/>
      <c r="G70" s="5"/>
      <c r="H70" s="5"/>
      <c r="I70" s="5"/>
      <c r="J70" s="5"/>
      <c r="K70" s="5"/>
    </row>
    <row r="71" spans="2:11" ht="15.75" thickBot="1" x14ac:dyDescent="0.3">
      <c r="B71" s="129" t="s">
        <v>55</v>
      </c>
      <c r="C71" s="96"/>
      <c r="D71" s="5"/>
      <c r="E71" s="5"/>
      <c r="F71" s="5"/>
      <c r="G71" s="5"/>
      <c r="H71" s="5"/>
      <c r="I71" s="5"/>
      <c r="J71" s="5"/>
      <c r="K71" s="5"/>
    </row>
    <row r="72" spans="2:11" x14ac:dyDescent="0.25">
      <c r="B72" s="1027"/>
      <c r="C72" s="1028"/>
      <c r="D72" s="1028"/>
      <c r="E72" s="1029"/>
      <c r="F72" s="5"/>
      <c r="G72" s="5"/>
      <c r="H72" s="5"/>
      <c r="I72" s="5"/>
      <c r="J72" s="5"/>
      <c r="K72" s="5"/>
    </row>
    <row r="73" spans="2:11" ht="15.75" thickBot="1" x14ac:dyDescent="0.3">
      <c r="B73" s="1030"/>
      <c r="C73" s="1031"/>
      <c r="D73" s="1031"/>
      <c r="E73" s="1032"/>
      <c r="F73" s="5"/>
      <c r="G73" s="5"/>
      <c r="H73" s="5"/>
      <c r="I73" s="5"/>
      <c r="J73" s="5"/>
      <c r="K73" s="5"/>
    </row>
    <row r="74" spans="2:11" ht="15.75" thickBot="1" x14ac:dyDescent="0.3">
      <c r="B74" s="5"/>
      <c r="D74" s="5"/>
      <c r="E74" s="5"/>
      <c r="F74" s="5"/>
      <c r="G74" s="5"/>
      <c r="H74" s="5"/>
      <c r="I74" s="5"/>
      <c r="J74" s="5"/>
      <c r="K74" s="5"/>
    </row>
    <row r="75" spans="2:11" ht="15.75" thickBot="1" x14ac:dyDescent="0.3">
      <c r="B75" s="894" t="s">
        <v>56</v>
      </c>
      <c r="C75" s="895"/>
      <c r="D75" s="896"/>
      <c r="E75" s="5"/>
      <c r="F75" s="5"/>
      <c r="G75" s="5"/>
      <c r="H75" s="5"/>
      <c r="I75" s="5"/>
      <c r="J75" s="5"/>
      <c r="K75" s="5"/>
    </row>
    <row r="76" spans="2:11" ht="60.75" thickBot="1" x14ac:dyDescent="0.3">
      <c r="B76" s="47" t="s">
        <v>57</v>
      </c>
      <c r="C76" s="2"/>
      <c r="D76" s="40" t="s">
        <v>705</v>
      </c>
      <c r="E76" s="5"/>
      <c r="F76" s="5"/>
      <c r="G76" s="5"/>
      <c r="H76" s="5"/>
      <c r="I76" s="5"/>
      <c r="J76" s="5"/>
      <c r="K76" s="5"/>
    </row>
    <row r="77" spans="2:11" x14ac:dyDescent="0.25">
      <c r="B77" s="885" t="s">
        <v>59</v>
      </c>
      <c r="C77" s="94"/>
      <c r="D77" s="53" t="s">
        <v>60</v>
      </c>
      <c r="E77" s="5"/>
      <c r="F77" s="5"/>
      <c r="G77" s="5"/>
      <c r="H77" s="5"/>
      <c r="I77" s="5"/>
      <c r="J77" s="5"/>
      <c r="K77" s="5"/>
    </row>
    <row r="78" spans="2:11" ht="96" x14ac:dyDescent="0.25">
      <c r="B78" s="886"/>
      <c r="C78" s="94"/>
      <c r="D78" s="46" t="s">
        <v>706</v>
      </c>
      <c r="E78" s="5"/>
      <c r="F78" s="5"/>
      <c r="G78" s="5"/>
      <c r="H78" s="5"/>
      <c r="I78" s="5"/>
      <c r="J78" s="5"/>
      <c r="K78" s="5"/>
    </row>
    <row r="79" spans="2:11" x14ac:dyDescent="0.25">
      <c r="B79" s="886"/>
      <c r="C79" s="94"/>
      <c r="D79" s="53" t="s">
        <v>63</v>
      </c>
      <c r="E79" s="5"/>
      <c r="F79" s="5"/>
      <c r="G79" s="5"/>
      <c r="H79" s="5"/>
      <c r="I79" s="5"/>
      <c r="J79" s="5"/>
      <c r="K79" s="5"/>
    </row>
    <row r="80" spans="2:11" x14ac:dyDescent="0.25">
      <c r="B80" s="886"/>
      <c r="C80" s="94"/>
      <c r="D80" s="46" t="s">
        <v>64</v>
      </c>
      <c r="E80" s="5"/>
      <c r="F80" s="5"/>
      <c r="G80" s="5"/>
      <c r="H80" s="5"/>
      <c r="I80" s="5"/>
      <c r="J80" s="5"/>
      <c r="K80" s="5"/>
    </row>
    <row r="81" spans="2:11" x14ac:dyDescent="0.25">
      <c r="B81" s="886"/>
      <c r="C81" s="94"/>
      <c r="D81" s="46" t="s">
        <v>707</v>
      </c>
      <c r="E81" s="5"/>
      <c r="F81" s="5"/>
      <c r="G81" s="5"/>
      <c r="H81" s="5"/>
      <c r="I81" s="5"/>
      <c r="J81" s="5"/>
      <c r="K81" s="5"/>
    </row>
    <row r="82" spans="2:11" x14ac:dyDescent="0.25">
      <c r="B82" s="886"/>
      <c r="C82" s="94"/>
      <c r="D82" s="46" t="s">
        <v>65</v>
      </c>
      <c r="E82" s="5"/>
      <c r="F82" s="5"/>
      <c r="G82" s="5"/>
      <c r="H82" s="5"/>
      <c r="I82" s="5"/>
      <c r="J82" s="5"/>
      <c r="K82" s="5"/>
    </row>
    <row r="83" spans="2:11" x14ac:dyDescent="0.25">
      <c r="B83" s="886"/>
      <c r="C83" s="94"/>
      <c r="D83" s="46" t="s">
        <v>708</v>
      </c>
      <c r="E83" s="5"/>
      <c r="F83" s="5"/>
      <c r="G83" s="5"/>
      <c r="H83" s="5"/>
      <c r="I83" s="5"/>
      <c r="J83" s="5"/>
      <c r="K83" s="5"/>
    </row>
    <row r="84" spans="2:11" ht="24" x14ac:dyDescent="0.25">
      <c r="B84" s="886"/>
      <c r="C84" s="94"/>
      <c r="D84" s="46" t="s">
        <v>709</v>
      </c>
      <c r="E84" s="5"/>
      <c r="F84" s="5"/>
      <c r="G84" s="5"/>
      <c r="H84" s="5"/>
      <c r="I84" s="5"/>
      <c r="J84" s="5"/>
      <c r="K84" s="5"/>
    </row>
    <row r="85" spans="2:11" x14ac:dyDescent="0.25">
      <c r="B85" s="886"/>
      <c r="C85" s="94"/>
      <c r="D85" s="53" t="s">
        <v>288</v>
      </c>
      <c r="E85" s="5"/>
      <c r="F85" s="5"/>
      <c r="G85" s="5"/>
      <c r="H85" s="5"/>
      <c r="I85" s="5"/>
      <c r="J85" s="5"/>
      <c r="K85" s="5"/>
    </row>
    <row r="86" spans="2:11" x14ac:dyDescent="0.25">
      <c r="B86" s="886"/>
      <c r="C86" s="94"/>
      <c r="D86" s="46" t="s">
        <v>355</v>
      </c>
      <c r="E86" s="5"/>
      <c r="F86" s="5"/>
      <c r="G86" s="5"/>
      <c r="H86" s="5"/>
      <c r="I86" s="5"/>
      <c r="J86" s="5"/>
      <c r="K86" s="5"/>
    </row>
    <row r="87" spans="2:11" x14ac:dyDescent="0.25">
      <c r="B87" s="886"/>
      <c r="C87" s="94"/>
      <c r="D87" s="46" t="s">
        <v>710</v>
      </c>
      <c r="E87" s="5"/>
      <c r="F87" s="5"/>
      <c r="G87" s="5"/>
      <c r="H87" s="5"/>
      <c r="I87" s="5"/>
      <c r="J87" s="5"/>
      <c r="K87" s="5"/>
    </row>
    <row r="88" spans="2:11" ht="24" x14ac:dyDescent="0.25">
      <c r="B88" s="886"/>
      <c r="C88" s="94"/>
      <c r="D88" s="46" t="s">
        <v>711</v>
      </c>
      <c r="E88" s="5"/>
      <c r="F88" s="5"/>
      <c r="G88" s="5"/>
      <c r="H88" s="5"/>
      <c r="I88" s="5"/>
      <c r="J88" s="5"/>
      <c r="K88" s="5"/>
    </row>
    <row r="89" spans="2:11" ht="24" x14ac:dyDescent="0.25">
      <c r="B89" s="886"/>
      <c r="C89" s="94"/>
      <c r="D89" s="46" t="s">
        <v>712</v>
      </c>
      <c r="E89" s="5"/>
      <c r="F89" s="5"/>
      <c r="G89" s="5"/>
      <c r="H89" s="5"/>
      <c r="I89" s="5"/>
      <c r="J89" s="5"/>
      <c r="K89" s="5"/>
    </row>
    <row r="90" spans="2:11" ht="36" x14ac:dyDescent="0.25">
      <c r="B90" s="886"/>
      <c r="C90" s="94"/>
      <c r="D90" s="46" t="s">
        <v>713</v>
      </c>
      <c r="E90" s="5"/>
      <c r="F90" s="5"/>
      <c r="G90" s="5"/>
      <c r="H90" s="5"/>
      <c r="I90" s="5"/>
      <c r="J90" s="5"/>
      <c r="K90" s="5"/>
    </row>
    <row r="91" spans="2:11" x14ac:dyDescent="0.25">
      <c r="B91" s="886"/>
      <c r="C91" s="94"/>
      <c r="D91" s="46" t="s">
        <v>714</v>
      </c>
      <c r="E91" s="5"/>
      <c r="F91" s="5"/>
      <c r="G91" s="5"/>
      <c r="H91" s="5"/>
      <c r="I91" s="5"/>
      <c r="J91" s="5"/>
      <c r="K91" s="5"/>
    </row>
    <row r="92" spans="2:11" x14ac:dyDescent="0.25">
      <c r="B92" s="886"/>
      <c r="C92" s="94"/>
      <c r="D92" s="46" t="s">
        <v>715</v>
      </c>
      <c r="E92" s="5"/>
      <c r="F92" s="5"/>
      <c r="G92" s="5"/>
      <c r="H92" s="5"/>
      <c r="I92" s="5"/>
      <c r="J92" s="5"/>
      <c r="K92" s="5"/>
    </row>
    <row r="93" spans="2:11" ht="15.75" thickBot="1" x14ac:dyDescent="0.3">
      <c r="B93" s="887"/>
      <c r="C93" s="2"/>
      <c r="D93" s="40" t="s">
        <v>716</v>
      </c>
      <c r="E93" s="5"/>
      <c r="F93" s="5"/>
      <c r="G93" s="5"/>
      <c r="H93" s="5"/>
      <c r="I93" s="5"/>
      <c r="J93" s="5"/>
      <c r="K93" s="5"/>
    </row>
    <row r="94" spans="2:11" ht="24.75" thickBot="1" x14ac:dyDescent="0.3">
      <c r="B94" s="47" t="s">
        <v>72</v>
      </c>
      <c r="C94" s="2"/>
      <c r="D94" s="40"/>
      <c r="E94" s="5"/>
      <c r="F94" s="5"/>
      <c r="G94" s="5"/>
      <c r="H94" s="5"/>
      <c r="I94" s="5"/>
      <c r="J94" s="5"/>
      <c r="K94" s="5"/>
    </row>
    <row r="95" spans="2:11" ht="252" x14ac:dyDescent="0.25">
      <c r="B95" s="885" t="s">
        <v>73</v>
      </c>
      <c r="C95" s="94"/>
      <c r="D95" s="46" t="s">
        <v>717</v>
      </c>
      <c r="E95" s="5"/>
      <c r="F95" s="5"/>
      <c r="G95" s="5"/>
      <c r="H95" s="5"/>
      <c r="I95" s="5"/>
      <c r="J95" s="5"/>
      <c r="K95" s="5"/>
    </row>
    <row r="96" spans="2:11" ht="24" x14ac:dyDescent="0.25">
      <c r="B96" s="886"/>
      <c r="C96" s="94"/>
      <c r="D96" s="46" t="s">
        <v>718</v>
      </c>
      <c r="E96" s="5"/>
      <c r="F96" s="5"/>
      <c r="G96" s="5"/>
      <c r="H96" s="5"/>
      <c r="I96" s="5"/>
      <c r="J96" s="5"/>
      <c r="K96" s="5"/>
    </row>
    <row r="97" spans="2:11" ht="108" x14ac:dyDescent="0.25">
      <c r="B97" s="886"/>
      <c r="C97" s="94"/>
      <c r="D97" s="46" t="s">
        <v>719</v>
      </c>
      <c r="E97" s="5"/>
      <c r="F97" s="5"/>
      <c r="G97" s="5"/>
      <c r="H97" s="5"/>
      <c r="I97" s="5"/>
      <c r="J97" s="5"/>
      <c r="K97" s="5"/>
    </row>
    <row r="98" spans="2:11" ht="384" x14ac:dyDescent="0.25">
      <c r="B98" s="886"/>
      <c r="C98" s="94"/>
      <c r="D98" s="46" t="s">
        <v>720</v>
      </c>
      <c r="E98" s="5"/>
      <c r="F98" s="5"/>
      <c r="G98" s="5"/>
      <c r="H98" s="5"/>
      <c r="I98" s="5"/>
      <c r="J98" s="5"/>
      <c r="K98" s="5"/>
    </row>
    <row r="99" spans="2:11" ht="192" x14ac:dyDescent="0.25">
      <c r="B99" s="886"/>
      <c r="C99" s="94"/>
      <c r="D99" s="46" t="s">
        <v>721</v>
      </c>
      <c r="E99" s="5"/>
      <c r="F99" s="5"/>
      <c r="G99" s="5"/>
      <c r="H99" s="5"/>
      <c r="I99" s="5"/>
      <c r="J99" s="5"/>
      <c r="K99" s="5"/>
    </row>
    <row r="100" spans="2:11" ht="72" x14ac:dyDescent="0.25">
      <c r="B100" s="886"/>
      <c r="C100" s="94"/>
      <c r="D100" s="46" t="s">
        <v>722</v>
      </c>
      <c r="E100" s="5"/>
      <c r="F100" s="5"/>
      <c r="G100" s="5"/>
      <c r="H100" s="5"/>
      <c r="I100" s="5"/>
      <c r="J100" s="5"/>
      <c r="K100" s="5"/>
    </row>
    <row r="101" spans="2:11" ht="24" x14ac:dyDescent="0.25">
      <c r="B101" s="886"/>
      <c r="C101" s="94"/>
      <c r="D101" s="46" t="s">
        <v>723</v>
      </c>
      <c r="E101" s="5"/>
      <c r="F101" s="5"/>
      <c r="G101" s="5"/>
      <c r="H101" s="5"/>
      <c r="I101" s="5"/>
      <c r="J101" s="5"/>
      <c r="K101" s="5"/>
    </row>
    <row r="102" spans="2:11" ht="24" x14ac:dyDescent="0.25">
      <c r="B102" s="886"/>
      <c r="C102" s="94"/>
      <c r="D102" s="46" t="s">
        <v>724</v>
      </c>
      <c r="E102" s="5"/>
      <c r="F102" s="5"/>
      <c r="G102" s="5"/>
      <c r="H102" s="5"/>
      <c r="I102" s="5"/>
      <c r="J102" s="5"/>
      <c r="K102" s="5"/>
    </row>
    <row r="103" spans="2:11" ht="24" x14ac:dyDescent="0.25">
      <c r="B103" s="886"/>
      <c r="C103" s="94"/>
      <c r="D103" s="46" t="s">
        <v>725</v>
      </c>
      <c r="E103" s="5"/>
      <c r="F103" s="5"/>
      <c r="G103" s="5"/>
      <c r="H103" s="5"/>
      <c r="I103" s="5"/>
      <c r="J103" s="5"/>
      <c r="K103" s="5"/>
    </row>
    <row r="104" spans="2:11" ht="84" x14ac:dyDescent="0.25">
      <c r="B104" s="886"/>
      <c r="C104" s="94"/>
      <c r="D104" s="46" t="s">
        <v>726</v>
      </c>
      <c r="E104" s="5"/>
      <c r="F104" s="5"/>
      <c r="G104" s="5"/>
      <c r="H104" s="5"/>
      <c r="I104" s="5"/>
      <c r="J104" s="5"/>
      <c r="K104" s="5"/>
    </row>
    <row r="105" spans="2:11" ht="24" x14ac:dyDescent="0.25">
      <c r="B105" s="886"/>
      <c r="C105" s="94"/>
      <c r="D105" s="46" t="s">
        <v>727</v>
      </c>
      <c r="E105" s="5"/>
      <c r="F105" s="5"/>
      <c r="G105" s="5"/>
      <c r="H105" s="5"/>
      <c r="I105" s="5"/>
      <c r="J105" s="5"/>
      <c r="K105" s="5"/>
    </row>
    <row r="106" spans="2:11" ht="24" x14ac:dyDescent="0.25">
      <c r="B106" s="886"/>
      <c r="C106" s="94"/>
      <c r="D106" s="46" t="s">
        <v>728</v>
      </c>
      <c r="E106" s="5"/>
      <c r="F106" s="5"/>
      <c r="G106" s="5"/>
      <c r="H106" s="5"/>
      <c r="I106" s="5"/>
      <c r="J106" s="5"/>
      <c r="K106" s="5"/>
    </row>
    <row r="107" spans="2:11" x14ac:dyDescent="0.25">
      <c r="B107" s="886"/>
      <c r="C107" s="94"/>
      <c r="D107" s="46" t="s">
        <v>729</v>
      </c>
      <c r="E107" s="5"/>
      <c r="F107" s="5"/>
      <c r="G107" s="5"/>
      <c r="H107" s="5"/>
      <c r="I107" s="5"/>
      <c r="J107" s="5"/>
      <c r="K107" s="5"/>
    </row>
    <row r="108" spans="2:11" ht="24" x14ac:dyDescent="0.25">
      <c r="B108" s="886"/>
      <c r="C108" s="94"/>
      <c r="D108" s="46" t="s">
        <v>730</v>
      </c>
      <c r="E108" s="5"/>
      <c r="F108" s="5"/>
      <c r="G108" s="5"/>
      <c r="H108" s="5"/>
      <c r="I108" s="5"/>
      <c r="J108" s="5"/>
      <c r="K108" s="5"/>
    </row>
    <row r="109" spans="2:11" ht="36" x14ac:dyDescent="0.25">
      <c r="B109" s="886"/>
      <c r="C109" s="94"/>
      <c r="D109" s="46" t="s">
        <v>731</v>
      </c>
      <c r="E109" s="5"/>
      <c r="F109" s="5"/>
      <c r="G109" s="5"/>
      <c r="H109" s="5"/>
      <c r="I109" s="5"/>
      <c r="J109" s="5"/>
      <c r="K109" s="5"/>
    </row>
    <row r="110" spans="2:11" ht="24" x14ac:dyDescent="0.25">
      <c r="B110" s="886"/>
      <c r="C110" s="94"/>
      <c r="D110" s="46" t="s">
        <v>732</v>
      </c>
      <c r="E110" s="5"/>
      <c r="F110" s="5"/>
      <c r="G110" s="5"/>
      <c r="H110" s="5"/>
      <c r="I110" s="5"/>
      <c r="J110" s="5"/>
      <c r="K110" s="5"/>
    </row>
    <row r="111" spans="2:11" ht="24" x14ac:dyDescent="0.25">
      <c r="B111" s="886"/>
      <c r="C111" s="94"/>
      <c r="D111" s="46" t="s">
        <v>733</v>
      </c>
      <c r="E111" s="5"/>
      <c r="F111" s="5"/>
      <c r="G111" s="5"/>
      <c r="H111" s="5"/>
      <c r="I111" s="5"/>
      <c r="J111" s="5"/>
      <c r="K111" s="5"/>
    </row>
    <row r="112" spans="2:11" ht="72" x14ac:dyDescent="0.25">
      <c r="B112" s="886"/>
      <c r="C112" s="94"/>
      <c r="D112" s="46" t="s">
        <v>734</v>
      </c>
      <c r="E112" s="5"/>
      <c r="F112" s="5"/>
      <c r="G112" s="5"/>
      <c r="H112" s="5"/>
      <c r="I112" s="5"/>
      <c r="J112" s="5"/>
      <c r="K112" s="5"/>
    </row>
    <row r="113" spans="2:11" ht="48" x14ac:dyDescent="0.25">
      <c r="B113" s="886"/>
      <c r="C113" s="94"/>
      <c r="D113" s="46" t="s">
        <v>735</v>
      </c>
      <c r="E113" s="5"/>
      <c r="F113" s="5"/>
      <c r="G113" s="5"/>
      <c r="H113" s="5"/>
      <c r="I113" s="5"/>
      <c r="J113" s="5"/>
      <c r="K113" s="5"/>
    </row>
    <row r="114" spans="2:11" ht="48" x14ac:dyDescent="0.25">
      <c r="B114" s="886"/>
      <c r="C114" s="94"/>
      <c r="D114" s="46" t="s">
        <v>736</v>
      </c>
      <c r="E114" s="5"/>
      <c r="F114" s="5"/>
      <c r="G114" s="5"/>
      <c r="H114" s="5"/>
      <c r="I114" s="5"/>
      <c r="J114" s="5"/>
      <c r="K114" s="5"/>
    </row>
    <row r="115" spans="2:11" ht="36" x14ac:dyDescent="0.25">
      <c r="B115" s="886"/>
      <c r="C115" s="94"/>
      <c r="D115" s="46" t="s">
        <v>737</v>
      </c>
      <c r="E115" s="5"/>
      <c r="F115" s="5"/>
      <c r="G115" s="5"/>
      <c r="H115" s="5"/>
      <c r="I115" s="5"/>
      <c r="J115" s="5"/>
      <c r="K115" s="5"/>
    </row>
    <row r="116" spans="2:11" ht="24" x14ac:dyDescent="0.25">
      <c r="B116" s="886"/>
      <c r="C116" s="94"/>
      <c r="D116" s="46" t="s">
        <v>738</v>
      </c>
      <c r="E116" s="5"/>
      <c r="F116" s="5"/>
      <c r="G116" s="5"/>
      <c r="H116" s="5"/>
      <c r="I116" s="5"/>
      <c r="J116" s="5"/>
      <c r="K116" s="5"/>
    </row>
    <row r="117" spans="2:11" ht="36" x14ac:dyDescent="0.25">
      <c r="B117" s="886"/>
      <c r="C117" s="94"/>
      <c r="D117" s="46" t="s">
        <v>739</v>
      </c>
      <c r="E117" s="5"/>
      <c r="F117" s="5"/>
      <c r="G117" s="5"/>
      <c r="H117" s="5"/>
      <c r="I117" s="5"/>
      <c r="J117" s="5"/>
      <c r="K117" s="5"/>
    </row>
    <row r="118" spans="2:11" ht="24" x14ac:dyDescent="0.25">
      <c r="B118" s="886"/>
      <c r="C118" s="94"/>
      <c r="D118" s="46" t="s">
        <v>740</v>
      </c>
      <c r="E118" s="5"/>
      <c r="F118" s="5"/>
      <c r="G118" s="5"/>
      <c r="H118" s="5"/>
      <c r="I118" s="5"/>
      <c r="J118" s="5"/>
      <c r="K118" s="5"/>
    </row>
    <row r="119" spans="2:11" ht="36" x14ac:dyDescent="0.25">
      <c r="B119" s="886"/>
      <c r="C119" s="94"/>
      <c r="D119" s="46" t="s">
        <v>741</v>
      </c>
      <c r="E119" s="5"/>
      <c r="F119" s="5"/>
      <c r="G119" s="5"/>
      <c r="H119" s="5"/>
      <c r="I119" s="5"/>
      <c r="J119" s="5"/>
      <c r="K119" s="5"/>
    </row>
    <row r="120" spans="2:11" ht="36" x14ac:dyDescent="0.25">
      <c r="B120" s="886"/>
      <c r="C120" s="94"/>
      <c r="D120" s="46" t="s">
        <v>742</v>
      </c>
      <c r="E120" s="5"/>
      <c r="F120" s="5"/>
      <c r="G120" s="5"/>
      <c r="H120" s="5"/>
      <c r="I120" s="5"/>
      <c r="J120" s="5"/>
      <c r="K120" s="5"/>
    </row>
    <row r="121" spans="2:11" ht="36" x14ac:dyDescent="0.25">
      <c r="B121" s="886"/>
      <c r="C121" s="94"/>
      <c r="D121" s="46" t="s">
        <v>743</v>
      </c>
      <c r="E121" s="5"/>
      <c r="F121" s="5"/>
      <c r="G121" s="5"/>
      <c r="H121" s="5"/>
      <c r="I121" s="5"/>
      <c r="J121" s="5"/>
      <c r="K121" s="5"/>
    </row>
    <row r="122" spans="2:11" ht="60" x14ac:dyDescent="0.25">
      <c r="B122" s="886"/>
      <c r="C122" s="94"/>
      <c r="D122" s="46" t="s">
        <v>744</v>
      </c>
      <c r="E122" s="5"/>
      <c r="F122" s="5"/>
      <c r="G122" s="5"/>
      <c r="H122" s="5"/>
      <c r="I122" s="5"/>
      <c r="J122" s="5"/>
      <c r="K122" s="5"/>
    </row>
    <row r="123" spans="2:11" ht="48" x14ac:dyDescent="0.25">
      <c r="B123" s="886"/>
      <c r="C123" s="94"/>
      <c r="D123" s="46" t="s">
        <v>745</v>
      </c>
      <c r="E123" s="5"/>
      <c r="F123" s="5"/>
      <c r="G123" s="5"/>
      <c r="H123" s="5"/>
      <c r="I123" s="5"/>
      <c r="J123" s="5"/>
      <c r="K123" s="5"/>
    </row>
    <row r="124" spans="2:11" ht="24" x14ac:dyDescent="0.25">
      <c r="B124" s="886"/>
      <c r="C124" s="94"/>
      <c r="D124" s="46" t="s">
        <v>746</v>
      </c>
      <c r="E124" s="5"/>
      <c r="F124" s="5"/>
      <c r="G124" s="5"/>
      <c r="H124" s="5"/>
      <c r="I124" s="5"/>
      <c r="J124" s="5"/>
      <c r="K124" s="5"/>
    </row>
    <row r="125" spans="2:11" ht="24" x14ac:dyDescent="0.25">
      <c r="B125" s="886"/>
      <c r="C125" s="94"/>
      <c r="D125" s="46" t="s">
        <v>747</v>
      </c>
      <c r="E125" s="5"/>
      <c r="F125" s="5"/>
      <c r="G125" s="5"/>
      <c r="H125" s="5"/>
      <c r="I125" s="5"/>
      <c r="J125" s="5"/>
      <c r="K125" s="5"/>
    </row>
    <row r="126" spans="2:11" ht="24" x14ac:dyDescent="0.25">
      <c r="B126" s="886"/>
      <c r="C126" s="94"/>
      <c r="D126" s="46" t="s">
        <v>748</v>
      </c>
      <c r="E126" s="5"/>
      <c r="F126" s="5"/>
      <c r="G126" s="5"/>
      <c r="H126" s="5"/>
      <c r="I126" s="5"/>
      <c r="J126" s="5"/>
      <c r="K126" s="5"/>
    </row>
    <row r="127" spans="2:11" ht="24" x14ac:dyDescent="0.25">
      <c r="B127" s="886"/>
      <c r="C127" s="94"/>
      <c r="D127" s="46" t="s">
        <v>749</v>
      </c>
      <c r="E127" s="5"/>
      <c r="F127" s="5"/>
      <c r="G127" s="5"/>
      <c r="H127" s="5"/>
      <c r="I127" s="5"/>
      <c r="J127" s="5"/>
      <c r="K127" s="5"/>
    </row>
    <row r="128" spans="2:11" ht="48" x14ac:dyDescent="0.25">
      <c r="B128" s="886"/>
      <c r="C128" s="94"/>
      <c r="D128" s="46" t="s">
        <v>750</v>
      </c>
      <c r="E128" s="5"/>
      <c r="F128" s="5"/>
      <c r="G128" s="5"/>
      <c r="H128" s="5"/>
      <c r="I128" s="5"/>
      <c r="J128" s="5"/>
      <c r="K128" s="5"/>
    </row>
    <row r="129" spans="2:11" ht="24" x14ac:dyDescent="0.25">
      <c r="B129" s="886"/>
      <c r="C129" s="94"/>
      <c r="D129" s="46" t="s">
        <v>751</v>
      </c>
      <c r="E129" s="5"/>
      <c r="F129" s="5"/>
      <c r="G129" s="5"/>
      <c r="H129" s="5"/>
      <c r="I129" s="5"/>
      <c r="J129" s="5"/>
      <c r="K129" s="5"/>
    </row>
    <row r="130" spans="2:11" ht="36.75" thickBot="1" x14ac:dyDescent="0.3">
      <c r="B130" s="887"/>
      <c r="C130" s="2"/>
      <c r="D130" s="40" t="s">
        <v>752</v>
      </c>
      <c r="E130" s="5"/>
      <c r="F130" s="5"/>
      <c r="G130" s="5"/>
      <c r="H130" s="5"/>
      <c r="I130" s="5"/>
      <c r="J130" s="5"/>
      <c r="K130" s="5"/>
    </row>
    <row r="131" spans="2:11" ht="24" x14ac:dyDescent="0.25">
      <c r="B131" s="885" t="s">
        <v>90</v>
      </c>
      <c r="C131" s="94"/>
      <c r="D131" s="53" t="s">
        <v>753</v>
      </c>
      <c r="E131" s="5"/>
      <c r="F131" s="5"/>
      <c r="G131" s="5"/>
      <c r="H131" s="5"/>
      <c r="I131" s="5"/>
      <c r="J131" s="5"/>
      <c r="K131" s="5"/>
    </row>
    <row r="132" spans="2:11" ht="25.35" customHeight="1" x14ac:dyDescent="0.25">
      <c r="B132" s="886"/>
      <c r="C132" s="94"/>
      <c r="D132" s="46" t="s">
        <v>248</v>
      </c>
      <c r="E132" s="5"/>
      <c r="F132" s="5"/>
      <c r="G132" s="5"/>
      <c r="H132" s="5"/>
      <c r="I132" s="5"/>
      <c r="J132" s="5"/>
      <c r="K132" s="5"/>
    </row>
    <row r="133" spans="2:11" x14ac:dyDescent="0.25">
      <c r="B133" s="886"/>
      <c r="C133" s="94"/>
      <c r="D133" s="46" t="s">
        <v>91</v>
      </c>
      <c r="E133" s="5"/>
      <c r="F133" s="5"/>
      <c r="G133" s="5"/>
      <c r="H133" s="5"/>
      <c r="I133" s="5"/>
      <c r="J133" s="5"/>
      <c r="K133" s="5"/>
    </row>
    <row r="134" spans="2:11" ht="37.5" x14ac:dyDescent="0.25">
      <c r="B134" s="886"/>
      <c r="C134" s="94"/>
      <c r="D134" s="46" t="s">
        <v>754</v>
      </c>
      <c r="E134" s="5"/>
      <c r="F134" s="5"/>
      <c r="G134" s="5"/>
      <c r="H134" s="5"/>
      <c r="I134" s="5"/>
      <c r="J134" s="5"/>
      <c r="K134" s="5"/>
    </row>
    <row r="135" spans="2:11" ht="37.5" x14ac:dyDescent="0.25">
      <c r="B135" s="886"/>
      <c r="C135" s="94"/>
      <c r="D135" s="46" t="s">
        <v>755</v>
      </c>
      <c r="E135" s="5"/>
      <c r="F135" s="5"/>
      <c r="G135" s="5"/>
      <c r="H135" s="5"/>
      <c r="I135" s="5"/>
      <c r="J135" s="5"/>
      <c r="K135" s="5"/>
    </row>
    <row r="136" spans="2:11" ht="37.5" x14ac:dyDescent="0.25">
      <c r="B136" s="886"/>
      <c r="C136" s="94"/>
      <c r="D136" s="46" t="s">
        <v>756</v>
      </c>
      <c r="E136" s="5"/>
      <c r="F136" s="5"/>
      <c r="G136" s="5"/>
      <c r="H136" s="5"/>
      <c r="I136" s="5"/>
      <c r="J136" s="5"/>
      <c r="K136" s="5"/>
    </row>
    <row r="137" spans="2:11" ht="37.5" x14ac:dyDescent="0.25">
      <c r="B137" s="886"/>
      <c r="C137" s="94"/>
      <c r="D137" s="46" t="s">
        <v>757</v>
      </c>
      <c r="E137" s="5"/>
      <c r="F137" s="5"/>
      <c r="G137" s="5"/>
      <c r="H137" s="5"/>
      <c r="I137" s="5"/>
      <c r="J137" s="5"/>
      <c r="K137" s="5"/>
    </row>
    <row r="138" spans="2:11" x14ac:dyDescent="0.25">
      <c r="B138" s="886"/>
      <c r="C138" s="94"/>
      <c r="D138" s="46" t="s">
        <v>758</v>
      </c>
      <c r="E138" s="5"/>
      <c r="F138" s="5"/>
      <c r="G138" s="5"/>
      <c r="H138" s="5"/>
      <c r="I138" s="5"/>
      <c r="J138" s="5"/>
      <c r="K138" s="5"/>
    </row>
    <row r="139" spans="2:11" x14ac:dyDescent="0.25">
      <c r="B139" s="886"/>
      <c r="C139" s="94"/>
      <c r="D139" s="46" t="s">
        <v>759</v>
      </c>
      <c r="E139" s="5"/>
      <c r="F139" s="5"/>
      <c r="G139" s="5"/>
      <c r="H139" s="5"/>
      <c r="I139" s="5"/>
      <c r="J139" s="5"/>
      <c r="K139" s="5"/>
    </row>
    <row r="140" spans="2:11" x14ac:dyDescent="0.25">
      <c r="B140" s="886"/>
      <c r="C140" s="94"/>
      <c r="D140" s="46" t="s">
        <v>760</v>
      </c>
      <c r="E140" s="5"/>
      <c r="F140" s="5"/>
      <c r="G140" s="5"/>
      <c r="H140" s="5"/>
      <c r="I140" s="5"/>
      <c r="J140" s="5"/>
      <c r="K140" s="5"/>
    </row>
    <row r="141" spans="2:11" x14ac:dyDescent="0.25">
      <c r="B141" s="886"/>
      <c r="C141" s="94"/>
      <c r="D141" s="46" t="s">
        <v>761</v>
      </c>
      <c r="E141" s="5"/>
      <c r="F141" s="5"/>
      <c r="G141" s="5"/>
      <c r="H141" s="5"/>
      <c r="I141" s="5"/>
      <c r="J141" s="5"/>
      <c r="K141" s="5"/>
    </row>
    <row r="142" spans="2:11" ht="84" x14ac:dyDescent="0.25">
      <c r="B142" s="886"/>
      <c r="C142" s="94"/>
      <c r="D142" s="54" t="s">
        <v>235</v>
      </c>
      <c r="E142" s="5"/>
      <c r="F142" s="5"/>
      <c r="G142" s="5"/>
      <c r="H142" s="5"/>
      <c r="I142" s="5"/>
      <c r="J142" s="5"/>
      <c r="K142" s="5"/>
    </row>
    <row r="143" spans="2:11" x14ac:dyDescent="0.25">
      <c r="B143" s="886"/>
      <c r="C143" s="94"/>
      <c r="D143" s="57" t="s">
        <v>246</v>
      </c>
      <c r="E143" s="5"/>
      <c r="F143" s="5"/>
      <c r="G143" s="5"/>
      <c r="H143" s="5"/>
      <c r="I143" s="5"/>
      <c r="J143" s="5"/>
      <c r="K143" s="5"/>
    </row>
    <row r="144" spans="2:11" ht="24" x14ac:dyDescent="0.25">
      <c r="B144" s="886"/>
      <c r="C144" s="94"/>
      <c r="D144" s="53" t="s">
        <v>762</v>
      </c>
      <c r="E144" s="5"/>
      <c r="F144" s="5"/>
      <c r="G144" s="5"/>
      <c r="H144" s="5"/>
      <c r="I144" s="5"/>
      <c r="J144" s="5"/>
      <c r="K144" s="5"/>
    </row>
    <row r="145" spans="2:11" ht="23.1" customHeight="1" x14ac:dyDescent="0.25">
      <c r="B145" s="886"/>
      <c r="C145" s="94"/>
      <c r="D145" s="46" t="s">
        <v>248</v>
      </c>
      <c r="E145" s="5"/>
      <c r="F145" s="5"/>
      <c r="G145" s="5"/>
      <c r="H145" s="5"/>
      <c r="I145" s="5"/>
      <c r="J145" s="5"/>
      <c r="K145" s="5"/>
    </row>
    <row r="146" spans="2:11" x14ac:dyDescent="0.25">
      <c r="B146" s="886"/>
      <c r="C146" s="94"/>
      <c r="D146" s="46" t="s">
        <v>91</v>
      </c>
      <c r="E146" s="5"/>
      <c r="F146" s="5"/>
      <c r="G146" s="5"/>
      <c r="H146" s="5"/>
      <c r="I146" s="5"/>
      <c r="J146" s="5"/>
      <c r="K146" s="5"/>
    </row>
    <row r="147" spans="2:11" ht="37.5" x14ac:dyDescent="0.25">
      <c r="B147" s="886"/>
      <c r="C147" s="94"/>
      <c r="D147" s="46" t="s">
        <v>763</v>
      </c>
      <c r="E147" s="5"/>
      <c r="F147" s="5"/>
      <c r="G147" s="5"/>
      <c r="H147" s="5"/>
      <c r="I147" s="5"/>
      <c r="J147" s="5"/>
      <c r="K147" s="5"/>
    </row>
    <row r="148" spans="2:11" ht="37.5" x14ac:dyDescent="0.25">
      <c r="B148" s="886"/>
      <c r="C148" s="94"/>
      <c r="D148" s="46" t="s">
        <v>764</v>
      </c>
      <c r="E148" s="5"/>
      <c r="F148" s="5"/>
      <c r="G148" s="5"/>
      <c r="H148" s="5"/>
      <c r="I148" s="5"/>
      <c r="J148" s="5"/>
      <c r="K148" s="5"/>
    </row>
    <row r="149" spans="2:11" ht="38.25" thickBot="1" x14ac:dyDescent="0.3">
      <c r="B149" s="887"/>
      <c r="C149" s="2"/>
      <c r="D149" s="40" t="s">
        <v>765</v>
      </c>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sheetData>
  <sheetProtection insertColumns="0" insertRows="0"/>
  <mergeCells count="36">
    <mergeCell ref="B10:D10"/>
    <mergeCell ref="F10:S10"/>
    <mergeCell ref="F11:S11"/>
    <mergeCell ref="E12:R12"/>
    <mergeCell ref="E13:R13"/>
    <mergeCell ref="B72:E73"/>
    <mergeCell ref="B75:D75"/>
    <mergeCell ref="B77:B93"/>
    <mergeCell ref="B95:B130"/>
    <mergeCell ref="B131:B149"/>
    <mergeCell ref="D34:D35"/>
    <mergeCell ref="E34:E35"/>
    <mergeCell ref="F34:K34"/>
    <mergeCell ref="C21:C22"/>
    <mergeCell ref="D21:D22"/>
    <mergeCell ref="B15:B19"/>
    <mergeCell ref="B49:E49"/>
    <mergeCell ref="B50:B56"/>
    <mergeCell ref="B58:E58"/>
    <mergeCell ref="B59:B65"/>
    <mergeCell ref="D15:L15"/>
    <mergeCell ref="D16:L16"/>
    <mergeCell ref="D19:L19"/>
    <mergeCell ref="D20:L20"/>
    <mergeCell ref="D31:L31"/>
    <mergeCell ref="D32:L32"/>
    <mergeCell ref="D33:L33"/>
    <mergeCell ref="D44:L44"/>
    <mergeCell ref="E21:E22"/>
    <mergeCell ref="F21:J21"/>
    <mergeCell ref="C34:C35"/>
    <mergeCell ref="A1:P1"/>
    <mergeCell ref="A2:P2"/>
    <mergeCell ref="A3:P3"/>
    <mergeCell ref="A4:D4"/>
    <mergeCell ref="A5:P5"/>
  </mergeCells>
  <conditionalFormatting sqref="F10">
    <cfRule type="notContainsBlanks" dxfId="47" priority="5">
      <formula>LEN(TRIM(F10))&gt;0</formula>
    </cfRule>
  </conditionalFormatting>
  <conditionalFormatting sqref="F11:S11">
    <cfRule type="expression" dxfId="46" priority="3">
      <formula>E11="NO SE REPORTA"</formula>
    </cfRule>
    <cfRule type="expression" dxfId="45" priority="4">
      <formula>E10="NO APLICA"</formula>
    </cfRule>
  </conditionalFormatting>
  <conditionalFormatting sqref="H30">
    <cfRule type="containsText" dxfId="44" priority="6" operator="containsText" text="ERROR">
      <formula>NOT(ISERROR(SEARCH("ERROR",H30)))</formula>
    </cfRule>
  </conditionalFormatting>
  <conditionalFormatting sqref="E12:R12">
    <cfRule type="expression" dxfId="43" priority="1">
      <formula>E11="SI SE REPORTA"</formula>
    </cfRule>
  </conditionalFormatting>
  <dataValidations count="6">
    <dataValidation type="whole" operator="greaterThanOrEqual" allowBlank="1" showErrorMessage="1" errorTitle="ERROR" error="Escriba un número igual o mayor que 0" promptTitle="ERROR" prompt="Escriba un número igual o mayor que 0" sqref="E18:H18">
      <formula1>0</formula1>
    </dataValidation>
    <dataValidation type="whole" operator="greaterThanOrEqual" allowBlank="1" showInputMessage="1" showErrorMessage="1" errorTitle="ERROR" error="Valor en PESOS (sin centavos)" sqref="F36:I42">
      <formula1>0</formula1>
    </dataValidation>
    <dataValidation type="decimal" allowBlank="1" showInputMessage="1" showErrorMessage="1" errorTitle="ERROR" error="Escriba un valor entre 0% y 100%" sqref="F23:H29">
      <formula1>0</formula1>
      <formula2>1</formula2>
    </dataValidation>
    <dataValidation allowBlank="1" showInputMessage="1" showErrorMessage="1" sqref="G43:I43 I23:I30 H30 J36:K43"/>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4" r:id="rId1"/>
  </hyperlinks>
  <pageMargins left="0.25" right="0.25" top="0.75" bottom="0.75" header="0.3" footer="0.3"/>
  <pageSetup paperSize="178"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U180"/>
  <sheetViews>
    <sheetView showGridLines="0" topLeftCell="D7" zoomScale="98" zoomScaleNormal="98" workbookViewId="0">
      <selection activeCell="H25" sqref="H25"/>
    </sheetView>
  </sheetViews>
  <sheetFormatPr baseColWidth="10" defaultRowHeight="15" x14ac:dyDescent="0.25"/>
  <cols>
    <col min="1" max="1" width="1.85546875" customWidth="1"/>
    <col min="2" max="2" width="10.85546875" customWidth="1"/>
    <col min="3" max="3" width="5" style="87" bestFit="1" customWidth="1"/>
    <col min="4" max="4" width="34.85546875" customWidth="1"/>
    <col min="5" max="5" width="18.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779</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0" t="s">
        <v>1192</v>
      </c>
      <c r="C8" s="211">
        <v>2023</v>
      </c>
      <c r="D8" s="216">
        <f>IF(E10="NO APLICA","NO APLICA",IF(E11="NO SE REPORTA","SIN INFORMACION",+E42))</f>
        <v>0.99199999999999999</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2033</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ht="15.6" customHeight="1" thickTop="1" thickBot="1" x14ac:dyDescent="0.3">
      <c r="B15" s="960" t="s">
        <v>2</v>
      </c>
      <c r="C15" s="89"/>
      <c r="D15" s="876" t="s">
        <v>336</v>
      </c>
      <c r="E15" s="877"/>
      <c r="F15" s="877"/>
      <c r="G15" s="877"/>
      <c r="H15" s="877"/>
      <c r="I15" s="877"/>
      <c r="J15" s="877"/>
      <c r="K15" s="877"/>
      <c r="L15" s="970"/>
    </row>
    <row r="16" spans="1:21" ht="15.75" thickBot="1" x14ac:dyDescent="0.3">
      <c r="B16" s="961"/>
      <c r="C16" s="90" t="s">
        <v>19</v>
      </c>
      <c r="D16" s="38" t="s">
        <v>253</v>
      </c>
      <c r="E16" s="38" t="s">
        <v>20</v>
      </c>
      <c r="F16" s="38" t="s">
        <v>21</v>
      </c>
      <c r="G16" s="38" t="s">
        <v>22</v>
      </c>
      <c r="H16" s="38" t="s">
        <v>23</v>
      </c>
      <c r="I16" s="38" t="s">
        <v>254</v>
      </c>
      <c r="J16" s="5"/>
      <c r="L16" s="21"/>
    </row>
    <row r="17" spans="2:12" ht="48.75" thickBot="1" x14ac:dyDescent="0.3">
      <c r="B17" s="961"/>
      <c r="C17" s="91" t="s">
        <v>152</v>
      </c>
      <c r="D17" s="40" t="s">
        <v>830</v>
      </c>
      <c r="E17" s="6">
        <v>4</v>
      </c>
      <c r="F17" s="6">
        <v>5</v>
      </c>
      <c r="G17" s="6">
        <v>5</v>
      </c>
      <c r="H17" s="6">
        <v>5</v>
      </c>
      <c r="I17" s="42">
        <f>SUM(E17:H17)</f>
        <v>19</v>
      </c>
      <c r="J17" s="5"/>
      <c r="L17" s="21"/>
    </row>
    <row r="18" spans="2:12" ht="15.75" thickBot="1" x14ac:dyDescent="0.3">
      <c r="B18" s="961"/>
      <c r="C18" s="91" t="s">
        <v>154</v>
      </c>
      <c r="D18" s="40" t="s">
        <v>774</v>
      </c>
      <c r="E18" s="186">
        <v>200000000</v>
      </c>
      <c r="F18" s="186">
        <v>120000000</v>
      </c>
      <c r="G18" s="186">
        <v>95000000</v>
      </c>
      <c r="H18" s="186">
        <v>50000000</v>
      </c>
      <c r="I18" s="134">
        <f>SUM(E18:H18)</f>
        <v>465000000</v>
      </c>
      <c r="J18" s="5"/>
      <c r="L18" s="21"/>
    </row>
    <row r="19" spans="2:12" ht="15.75" thickBot="1" x14ac:dyDescent="0.3">
      <c r="B19" s="961"/>
      <c r="C19" s="91" t="s">
        <v>156</v>
      </c>
      <c r="D19" s="40" t="s">
        <v>831</v>
      </c>
      <c r="E19" s="186">
        <v>58000000</v>
      </c>
      <c r="F19" s="186">
        <v>161702142</v>
      </c>
      <c r="G19" s="186">
        <v>95000000</v>
      </c>
      <c r="H19" s="186">
        <v>50000000</v>
      </c>
      <c r="I19" s="134">
        <f>SUM(E19:H19)</f>
        <v>364702142</v>
      </c>
      <c r="J19" s="5"/>
      <c r="L19" s="21"/>
    </row>
    <row r="20" spans="2:12" x14ac:dyDescent="0.25">
      <c r="B20" s="218"/>
      <c r="C20" s="92"/>
      <c r="D20" s="867"/>
      <c r="E20" s="868"/>
      <c r="F20" s="868"/>
      <c r="G20" s="868"/>
      <c r="H20" s="868"/>
      <c r="I20" s="868"/>
      <c r="J20" s="868"/>
      <c r="K20" s="868"/>
      <c r="L20" s="955"/>
    </row>
    <row r="21" spans="2:12" ht="15.75" thickBot="1" x14ac:dyDescent="0.3">
      <c r="B21" s="218"/>
      <c r="C21" s="92"/>
      <c r="D21" s="891" t="s">
        <v>832</v>
      </c>
      <c r="E21" s="892"/>
      <c r="F21" s="892"/>
      <c r="G21" s="892"/>
      <c r="H21" s="892"/>
      <c r="I21" s="892"/>
      <c r="J21" s="892"/>
      <c r="K21" s="892"/>
      <c r="L21" s="957"/>
    </row>
    <row r="22" spans="2:12" ht="15" customHeight="1" thickBot="1" x14ac:dyDescent="0.3">
      <c r="B22" s="218"/>
      <c r="C22" s="933" t="s">
        <v>19</v>
      </c>
      <c r="D22" s="885" t="s">
        <v>270</v>
      </c>
      <c r="E22" s="885" t="s">
        <v>619</v>
      </c>
      <c r="F22" s="888" t="s">
        <v>620</v>
      </c>
      <c r="G22" s="890"/>
      <c r="H22" s="888" t="s">
        <v>693</v>
      </c>
      <c r="I22" s="889"/>
      <c r="J22" s="889"/>
      <c r="K22" s="890"/>
      <c r="L22" s="117"/>
    </row>
    <row r="23" spans="2:12" ht="34.5" thickBot="1" x14ac:dyDescent="0.3">
      <c r="B23" s="218"/>
      <c r="C23" s="934"/>
      <c r="D23" s="887"/>
      <c r="E23" s="887"/>
      <c r="F23" s="65" t="s">
        <v>621</v>
      </c>
      <c r="G23" s="66" t="s">
        <v>622</v>
      </c>
      <c r="H23" s="65" t="s">
        <v>774</v>
      </c>
      <c r="I23" s="65" t="s">
        <v>344</v>
      </c>
      <c r="J23" s="65" t="s">
        <v>274</v>
      </c>
      <c r="K23" s="65" t="s">
        <v>275</v>
      </c>
      <c r="L23" s="11"/>
    </row>
    <row r="24" spans="2:12" ht="60.75" thickBot="1" x14ac:dyDescent="0.3">
      <c r="B24" s="218"/>
      <c r="C24" s="270">
        <v>1</v>
      </c>
      <c r="D24" s="29" t="s">
        <v>2036</v>
      </c>
      <c r="E24" s="29" t="s">
        <v>2037</v>
      </c>
      <c r="F24" s="31">
        <v>1</v>
      </c>
      <c r="G24" s="31">
        <v>1</v>
      </c>
      <c r="H24" s="186"/>
      <c r="I24" s="186"/>
      <c r="J24" s="186"/>
      <c r="K24" s="186"/>
      <c r="L24" s="11"/>
    </row>
    <row r="25" spans="2:12" ht="60.75" thickBot="1" x14ac:dyDescent="0.3">
      <c r="B25" s="218"/>
      <c r="C25" s="270">
        <v>2</v>
      </c>
      <c r="D25" s="29" t="s">
        <v>2036</v>
      </c>
      <c r="E25" s="29" t="s">
        <v>2038</v>
      </c>
      <c r="F25" s="31">
        <v>1</v>
      </c>
      <c r="G25" s="31">
        <v>1</v>
      </c>
      <c r="H25" s="186"/>
      <c r="I25" s="186"/>
      <c r="J25" s="186"/>
      <c r="K25" s="186"/>
      <c r="L25" s="11"/>
    </row>
    <row r="26" spans="2:12" ht="48.75" thickBot="1" x14ac:dyDescent="0.3">
      <c r="B26" s="218"/>
      <c r="C26" s="270">
        <v>3</v>
      </c>
      <c r="D26" s="29" t="s">
        <v>2036</v>
      </c>
      <c r="E26" s="29" t="s">
        <v>2039</v>
      </c>
      <c r="F26" s="31">
        <v>1</v>
      </c>
      <c r="G26" s="31">
        <v>0.96</v>
      </c>
      <c r="H26" s="186">
        <v>50000000</v>
      </c>
      <c r="I26" s="186">
        <v>50000000</v>
      </c>
      <c r="J26" s="186">
        <v>49058740</v>
      </c>
      <c r="K26" s="186">
        <v>49058740</v>
      </c>
      <c r="L26" s="11"/>
    </row>
    <row r="27" spans="2:12" ht="36.75" thickBot="1" x14ac:dyDescent="0.3">
      <c r="B27" s="218"/>
      <c r="C27" s="270">
        <v>4</v>
      </c>
      <c r="D27" s="29" t="s">
        <v>2036</v>
      </c>
      <c r="E27" s="29" t="s">
        <v>2040</v>
      </c>
      <c r="F27" s="31">
        <v>1</v>
      </c>
      <c r="G27" s="31">
        <v>1</v>
      </c>
      <c r="H27" s="186"/>
      <c r="I27" s="186"/>
      <c r="J27" s="186"/>
      <c r="K27" s="186"/>
      <c r="L27" s="11"/>
    </row>
    <row r="28" spans="2:12" ht="36.75" thickBot="1" x14ac:dyDescent="0.3">
      <c r="B28" s="218"/>
      <c r="C28" s="270">
        <v>5</v>
      </c>
      <c r="D28" s="29" t="s">
        <v>2036</v>
      </c>
      <c r="E28" s="29" t="s">
        <v>2041</v>
      </c>
      <c r="F28" s="31">
        <v>1</v>
      </c>
      <c r="G28" s="31">
        <v>1</v>
      </c>
      <c r="H28" s="186"/>
      <c r="I28" s="186"/>
      <c r="J28" s="186"/>
      <c r="K28" s="186"/>
      <c r="L28" s="11"/>
    </row>
    <row r="29" spans="2:12" ht="15.75" thickBot="1" x14ac:dyDescent="0.3">
      <c r="B29" s="218"/>
      <c r="C29" s="270">
        <v>6</v>
      </c>
      <c r="D29" s="30"/>
      <c r="E29" s="29"/>
      <c r="F29" s="31"/>
      <c r="G29" s="31"/>
      <c r="H29" s="186"/>
      <c r="I29" s="186"/>
      <c r="J29" s="186"/>
      <c r="K29" s="186"/>
      <c r="L29" s="11"/>
    </row>
    <row r="30" spans="2:12" ht="15.75" thickBot="1" x14ac:dyDescent="0.3">
      <c r="B30" s="218"/>
      <c r="C30" s="76"/>
      <c r="D30" s="45" t="s">
        <v>151</v>
      </c>
      <c r="E30" s="126"/>
      <c r="F30" s="127"/>
      <c r="G30" s="38"/>
      <c r="H30" s="135">
        <f>SUM(H24:H29)</f>
        <v>50000000</v>
      </c>
      <c r="I30" s="135">
        <f>SUM(I24:I29)</f>
        <v>50000000</v>
      </c>
      <c r="J30" s="135">
        <f>SUM(J24:J29)</f>
        <v>49058740</v>
      </c>
      <c r="K30" s="135">
        <f>SUM(K24:K29)</f>
        <v>49058740</v>
      </c>
      <c r="L30" s="12"/>
    </row>
    <row r="31" spans="2:12" x14ac:dyDescent="0.25">
      <c r="B31" s="218"/>
      <c r="C31" s="92"/>
      <c r="D31" s="867" t="s">
        <v>833</v>
      </c>
      <c r="E31" s="868"/>
      <c r="F31" s="868"/>
      <c r="G31" s="868"/>
      <c r="H31" s="868"/>
      <c r="I31" s="868"/>
      <c r="J31" s="868"/>
      <c r="K31" s="868"/>
      <c r="L31" s="955"/>
    </row>
    <row r="32" spans="2:12" ht="24" customHeight="1" thickBot="1" x14ac:dyDescent="0.3">
      <c r="B32" s="218"/>
      <c r="C32" s="92"/>
      <c r="D32" s="867" t="s">
        <v>834</v>
      </c>
      <c r="E32" s="868"/>
      <c r="F32" s="868"/>
      <c r="G32" s="868"/>
      <c r="H32" s="868"/>
      <c r="I32" s="868"/>
      <c r="J32" s="868"/>
      <c r="K32" s="868"/>
      <c r="L32" s="955"/>
    </row>
    <row r="33" spans="2:14" ht="15.75" thickBot="1" x14ac:dyDescent="0.3">
      <c r="B33" s="218"/>
      <c r="C33" s="1042" t="s">
        <v>19</v>
      </c>
      <c r="D33" s="1017" t="s">
        <v>698</v>
      </c>
      <c r="E33" s="67" t="s">
        <v>835</v>
      </c>
      <c r="F33" s="1020" t="s">
        <v>699</v>
      </c>
      <c r="G33" s="1021"/>
      <c r="H33" s="1033" t="s">
        <v>55</v>
      </c>
      <c r="I33" s="5"/>
      <c r="J33" s="5"/>
      <c r="L33" s="21"/>
    </row>
    <row r="34" spans="2:14" x14ac:dyDescent="0.25">
      <c r="B34" s="218"/>
      <c r="C34" s="1043"/>
      <c r="D34" s="1018"/>
      <c r="E34" s="885" t="s">
        <v>836</v>
      </c>
      <c r="F34" s="885" t="s">
        <v>700</v>
      </c>
      <c r="G34" s="46" t="s">
        <v>701</v>
      </c>
      <c r="H34" s="1034"/>
      <c r="I34" s="5"/>
      <c r="J34" s="5"/>
      <c r="L34" s="21"/>
    </row>
    <row r="35" spans="2:14" ht="24.75" thickBot="1" x14ac:dyDescent="0.3">
      <c r="B35" s="218"/>
      <c r="C35" s="1044"/>
      <c r="D35" s="1019"/>
      <c r="E35" s="887"/>
      <c r="F35" s="887"/>
      <c r="G35" s="40" t="s">
        <v>695</v>
      </c>
      <c r="H35" s="1035"/>
      <c r="I35" s="5"/>
      <c r="J35" s="5"/>
      <c r="L35" s="21"/>
    </row>
    <row r="36" spans="2:14" ht="15.75" thickBot="1" x14ac:dyDescent="0.3">
      <c r="B36" s="218"/>
      <c r="C36" s="318">
        <v>1</v>
      </c>
      <c r="D36" s="346">
        <v>0.2</v>
      </c>
      <c r="E36" s="31">
        <f t="shared" ref="E36:E41" si="0">+G24</f>
        <v>1</v>
      </c>
      <c r="F36" s="141">
        <f t="shared" ref="F36:G41" si="1">IFERROR(J24/I24,0)</f>
        <v>0</v>
      </c>
      <c r="G36" s="141">
        <f t="shared" si="1"/>
        <v>0</v>
      </c>
      <c r="H36" s="30"/>
      <c r="I36" s="5"/>
      <c r="J36" s="5"/>
      <c r="L36" s="21"/>
    </row>
    <row r="37" spans="2:14" ht="15.75" thickBot="1" x14ac:dyDescent="0.3">
      <c r="B37" s="218"/>
      <c r="C37" s="318">
        <v>2</v>
      </c>
      <c r="D37" s="346">
        <v>0.2</v>
      </c>
      <c r="E37" s="31">
        <f t="shared" si="0"/>
        <v>1</v>
      </c>
      <c r="F37" s="141">
        <f t="shared" si="1"/>
        <v>0</v>
      </c>
      <c r="G37" s="141">
        <f t="shared" si="1"/>
        <v>0</v>
      </c>
      <c r="H37" s="30"/>
      <c r="I37" s="5"/>
      <c r="J37" s="5"/>
      <c r="L37" s="21"/>
    </row>
    <row r="38" spans="2:14" ht="15.75" thickBot="1" x14ac:dyDescent="0.3">
      <c r="B38" s="218"/>
      <c r="C38" s="318">
        <v>3</v>
      </c>
      <c r="D38" s="346">
        <v>0.2</v>
      </c>
      <c r="E38" s="31">
        <f t="shared" si="0"/>
        <v>0.96</v>
      </c>
      <c r="F38" s="141">
        <f t="shared" si="1"/>
        <v>0.98117480000000001</v>
      </c>
      <c r="G38" s="141">
        <f t="shared" si="1"/>
        <v>1</v>
      </c>
      <c r="H38" s="30"/>
      <c r="I38" s="5"/>
      <c r="J38" s="5"/>
      <c r="L38" s="21"/>
    </row>
    <row r="39" spans="2:14" ht="15.75" thickBot="1" x14ac:dyDescent="0.3">
      <c r="B39" s="218"/>
      <c r="C39" s="318">
        <v>4</v>
      </c>
      <c r="D39" s="346">
        <v>0.2</v>
      </c>
      <c r="E39" s="31">
        <f t="shared" si="0"/>
        <v>1</v>
      </c>
      <c r="F39" s="141">
        <f t="shared" si="1"/>
        <v>0</v>
      </c>
      <c r="G39" s="141">
        <f t="shared" si="1"/>
        <v>0</v>
      </c>
      <c r="H39" s="30"/>
      <c r="I39" s="5"/>
      <c r="J39" s="5"/>
      <c r="L39" s="21"/>
    </row>
    <row r="40" spans="2:14" ht="15.75" thickBot="1" x14ac:dyDescent="0.3">
      <c r="B40" s="218"/>
      <c r="C40" s="318">
        <v>5</v>
      </c>
      <c r="D40" s="346">
        <v>0.2</v>
      </c>
      <c r="E40" s="31">
        <f t="shared" si="0"/>
        <v>1</v>
      </c>
      <c r="F40" s="141">
        <f t="shared" si="1"/>
        <v>0</v>
      </c>
      <c r="G40" s="141">
        <f t="shared" si="1"/>
        <v>0</v>
      </c>
      <c r="H40" s="30"/>
      <c r="I40" s="5"/>
      <c r="J40" s="5"/>
      <c r="L40" s="21"/>
    </row>
    <row r="41" spans="2:14" ht="15.75" thickBot="1" x14ac:dyDescent="0.3">
      <c r="B41" s="218"/>
      <c r="C41" s="318">
        <v>6</v>
      </c>
      <c r="D41" s="346"/>
      <c r="E41" s="31">
        <f t="shared" si="0"/>
        <v>0</v>
      </c>
      <c r="F41" s="141">
        <f t="shared" si="1"/>
        <v>0</v>
      </c>
      <c r="G41" s="141">
        <f t="shared" si="1"/>
        <v>0</v>
      </c>
      <c r="H41" s="30"/>
      <c r="I41" s="5"/>
      <c r="J41" s="5"/>
      <c r="L41" s="21"/>
    </row>
    <row r="42" spans="2:14" ht="15.75" thickBot="1" x14ac:dyDescent="0.3">
      <c r="B42" s="47"/>
      <c r="C42" s="106"/>
      <c r="D42" s="196">
        <f>Formulas!$D$24</f>
        <v>1</v>
      </c>
      <c r="E42" s="204">
        <f>+D36*E36+D37*E37+D38*E38+D39*E39+D40*E40+D41*E41</f>
        <v>0.99199999999999999</v>
      </c>
      <c r="F42" s="204">
        <f>+D36*F36+D37*F37+D38*F38+D39*F39+D40*F40+D41*F41</f>
        <v>0.19623496000000001</v>
      </c>
      <c r="G42" s="141">
        <f>Formulas!F24</f>
        <v>1</v>
      </c>
      <c r="H42" s="30"/>
      <c r="I42" s="22"/>
      <c r="J42" s="22"/>
      <c r="K42" s="22"/>
      <c r="L42" s="23"/>
      <c r="N42" t="s">
        <v>1202</v>
      </c>
    </row>
    <row r="43" spans="2:14" ht="15.75" thickBot="1" x14ac:dyDescent="0.3">
      <c r="B43" s="37"/>
      <c r="C43" s="88"/>
      <c r="D43" s="5"/>
      <c r="E43" s="5"/>
      <c r="F43" s="5"/>
      <c r="G43" s="5"/>
      <c r="H43" s="5"/>
      <c r="I43" s="5"/>
      <c r="J43" s="5"/>
      <c r="K43" s="5"/>
    </row>
    <row r="44" spans="2:14" ht="108.75" thickBot="1" x14ac:dyDescent="0.3">
      <c r="B44" s="52" t="s">
        <v>34</v>
      </c>
      <c r="C44" s="98"/>
      <c r="D44" s="43" t="s">
        <v>837</v>
      </c>
      <c r="E44" s="5"/>
      <c r="F44" s="5"/>
      <c r="G44" s="5"/>
      <c r="H44" s="5"/>
      <c r="I44" s="5"/>
      <c r="J44" s="5"/>
      <c r="K44" s="5"/>
    </row>
    <row r="45" spans="2:14" ht="48.6" customHeight="1" thickBot="1" x14ac:dyDescent="0.3">
      <c r="B45" s="47" t="s">
        <v>36</v>
      </c>
      <c r="C45" s="2"/>
      <c r="D45" s="40" t="s">
        <v>346</v>
      </c>
      <c r="E45" s="5"/>
      <c r="F45" s="5"/>
      <c r="G45" s="5"/>
      <c r="H45" s="5"/>
      <c r="I45" s="5"/>
      <c r="J45" s="5"/>
      <c r="K45" s="5"/>
    </row>
    <row r="46" spans="2:14" ht="15.75" thickBot="1" x14ac:dyDescent="0.3">
      <c r="B46" s="1"/>
      <c r="C46" s="76"/>
      <c r="D46" s="5"/>
      <c r="E46" s="5"/>
      <c r="F46" s="5"/>
      <c r="G46" s="5"/>
      <c r="H46" s="5"/>
      <c r="I46" s="5"/>
      <c r="J46" s="5"/>
      <c r="K46" s="5"/>
    </row>
    <row r="47" spans="2:14" ht="24" customHeight="1" thickBot="1" x14ac:dyDescent="0.3">
      <c r="B47" s="894" t="s">
        <v>38</v>
      </c>
      <c r="C47" s="895"/>
      <c r="D47" s="895"/>
      <c r="E47" s="896"/>
      <c r="F47" s="5"/>
      <c r="G47" s="5"/>
      <c r="H47" s="5"/>
      <c r="I47" s="5"/>
      <c r="J47" s="5"/>
      <c r="K47" s="5"/>
    </row>
    <row r="48" spans="2:14" ht="15.75" thickBot="1" x14ac:dyDescent="0.3">
      <c r="B48" s="885">
        <v>1</v>
      </c>
      <c r="C48" s="94"/>
      <c r="D48" s="48" t="s">
        <v>39</v>
      </c>
      <c r="E48" s="160" t="s">
        <v>1962</v>
      </c>
      <c r="F48" s="5"/>
      <c r="G48" s="5"/>
      <c r="H48" s="5"/>
      <c r="I48" s="5"/>
      <c r="J48" s="5"/>
      <c r="K48" s="5"/>
    </row>
    <row r="49" spans="2:11" ht="15.75" thickBot="1" x14ac:dyDescent="0.3">
      <c r="B49" s="886"/>
      <c r="C49" s="94"/>
      <c r="D49" s="40" t="s">
        <v>40</v>
      </c>
      <c r="E49" s="160" t="s">
        <v>1963</v>
      </c>
      <c r="F49" s="5"/>
      <c r="G49" s="5"/>
      <c r="H49" s="5"/>
      <c r="I49" s="5"/>
      <c r="J49" s="5"/>
      <c r="K49" s="5"/>
    </row>
    <row r="50" spans="2:11" ht="15.75" thickBot="1" x14ac:dyDescent="0.3">
      <c r="B50" s="886"/>
      <c r="C50" s="94"/>
      <c r="D50" s="40" t="s">
        <v>41</v>
      </c>
      <c r="E50" s="160" t="s">
        <v>2034</v>
      </c>
      <c r="F50" s="5"/>
      <c r="G50" s="5"/>
      <c r="H50" s="5"/>
      <c r="I50" s="5"/>
      <c r="J50" s="5"/>
      <c r="K50" s="5"/>
    </row>
    <row r="51" spans="2:11" ht="15.75" thickBot="1" x14ac:dyDescent="0.3">
      <c r="B51" s="886"/>
      <c r="C51" s="94"/>
      <c r="D51" s="40" t="s">
        <v>42</v>
      </c>
      <c r="E51" s="160" t="s">
        <v>1958</v>
      </c>
      <c r="F51" s="5"/>
      <c r="G51" s="5"/>
      <c r="H51" s="5"/>
      <c r="I51" s="5"/>
      <c r="J51" s="5"/>
      <c r="K51" s="5"/>
    </row>
    <row r="52" spans="2:11" ht="15.75" thickBot="1" x14ac:dyDescent="0.3">
      <c r="B52" s="886"/>
      <c r="C52" s="94"/>
      <c r="D52" s="40" t="s">
        <v>43</v>
      </c>
      <c r="E52" s="532" t="s">
        <v>2035</v>
      </c>
      <c r="F52" s="5"/>
      <c r="G52" s="5"/>
      <c r="H52" s="5"/>
      <c r="I52" s="5"/>
      <c r="J52" s="5"/>
      <c r="K52" s="5"/>
    </row>
    <row r="53" spans="2:11" ht="15.75" thickBot="1" x14ac:dyDescent="0.3">
      <c r="B53" s="886"/>
      <c r="C53" s="94"/>
      <c r="D53" s="40" t="s">
        <v>44</v>
      </c>
      <c r="E53" s="160">
        <v>4380200</v>
      </c>
      <c r="F53" s="5"/>
      <c r="G53" s="5"/>
      <c r="H53" s="5"/>
      <c r="I53" s="5"/>
      <c r="J53" s="5"/>
      <c r="K53" s="5"/>
    </row>
    <row r="54" spans="2:11" ht="15.75" thickBot="1" x14ac:dyDescent="0.3">
      <c r="B54" s="887"/>
      <c r="C54" s="2"/>
      <c r="D54" s="40" t="s">
        <v>45</v>
      </c>
      <c r="E54" s="160" t="s">
        <v>1966</v>
      </c>
      <c r="F54" s="5"/>
      <c r="G54" s="5"/>
      <c r="H54" s="5"/>
      <c r="I54" s="5"/>
      <c r="J54" s="5"/>
      <c r="K54" s="5"/>
    </row>
    <row r="55" spans="2:11" ht="15.75" thickBot="1" x14ac:dyDescent="0.3">
      <c r="B55" s="1"/>
      <c r="C55" s="76"/>
      <c r="D55" s="5"/>
      <c r="E55" s="5"/>
      <c r="F55" s="5"/>
      <c r="G55" s="5"/>
      <c r="H55" s="5"/>
      <c r="I55" s="5"/>
      <c r="J55" s="5"/>
      <c r="K55" s="5"/>
    </row>
    <row r="56" spans="2:11" ht="15.75" thickBot="1" x14ac:dyDescent="0.3">
      <c r="B56" s="894" t="s">
        <v>46</v>
      </c>
      <c r="C56" s="895"/>
      <c r="D56" s="895"/>
      <c r="E56" s="896"/>
      <c r="F56" s="5"/>
      <c r="G56" s="5"/>
      <c r="H56" s="5"/>
      <c r="I56" s="5"/>
      <c r="J56" s="5"/>
      <c r="K56" s="5"/>
    </row>
    <row r="57" spans="2:11" ht="15.75" thickBot="1" x14ac:dyDescent="0.3">
      <c r="B57" s="885">
        <v>1</v>
      </c>
      <c r="C57" s="94"/>
      <c r="D57" s="48" t="s">
        <v>39</v>
      </c>
      <c r="E57" s="219" t="s">
        <v>47</v>
      </c>
      <c r="F57" s="5"/>
      <c r="G57" s="5"/>
      <c r="H57" s="5"/>
      <c r="I57" s="5"/>
      <c r="J57" s="5"/>
      <c r="K57" s="5"/>
    </row>
    <row r="58" spans="2:11" ht="15.75" thickBot="1" x14ac:dyDescent="0.3">
      <c r="B58" s="886"/>
      <c r="C58" s="94"/>
      <c r="D58" s="40" t="s">
        <v>40</v>
      </c>
      <c r="E58" s="219" t="s">
        <v>160</v>
      </c>
      <c r="F58" s="5"/>
      <c r="G58" s="5"/>
      <c r="H58" s="5"/>
      <c r="I58" s="5"/>
      <c r="J58" s="5"/>
      <c r="K58" s="5"/>
    </row>
    <row r="59" spans="2:11" ht="15.75" thickBot="1" x14ac:dyDescent="0.3">
      <c r="B59" s="886"/>
      <c r="C59" s="94"/>
      <c r="D59" s="40" t="s">
        <v>41</v>
      </c>
      <c r="E59" s="165"/>
      <c r="F59" s="5"/>
      <c r="G59" s="5"/>
      <c r="H59" s="5"/>
      <c r="I59" s="5"/>
      <c r="J59" s="5"/>
      <c r="K59" s="5"/>
    </row>
    <row r="60" spans="2:11" ht="15.75" thickBot="1" x14ac:dyDescent="0.3">
      <c r="B60" s="886"/>
      <c r="C60" s="94"/>
      <c r="D60" s="40" t="s">
        <v>42</v>
      </c>
      <c r="E60" s="165"/>
      <c r="F60" s="5"/>
      <c r="G60" s="5"/>
      <c r="H60" s="5"/>
      <c r="I60" s="5"/>
      <c r="J60" s="5"/>
      <c r="K60" s="5"/>
    </row>
    <row r="61" spans="2:11" ht="15.75" thickBot="1" x14ac:dyDescent="0.3">
      <c r="B61" s="886"/>
      <c r="C61" s="94"/>
      <c r="D61" s="40" t="s">
        <v>43</v>
      </c>
      <c r="E61" s="165"/>
      <c r="F61" s="5"/>
      <c r="G61" s="5"/>
      <c r="H61" s="5"/>
      <c r="I61" s="5"/>
      <c r="J61" s="5"/>
      <c r="K61" s="5"/>
    </row>
    <row r="62" spans="2:11" ht="15.75" thickBot="1" x14ac:dyDescent="0.3">
      <c r="B62" s="886"/>
      <c r="C62" s="94"/>
      <c r="D62" s="40" t="s">
        <v>44</v>
      </c>
      <c r="E62" s="165"/>
      <c r="F62" s="5"/>
      <c r="G62" s="5"/>
      <c r="H62" s="5"/>
      <c r="I62" s="5"/>
      <c r="J62" s="5"/>
      <c r="K62" s="5"/>
    </row>
    <row r="63" spans="2:11" ht="15.75" thickBot="1" x14ac:dyDescent="0.3">
      <c r="B63" s="887"/>
      <c r="C63" s="2"/>
      <c r="D63" s="40" t="s">
        <v>45</v>
      </c>
      <c r="E63" s="165"/>
      <c r="F63" s="5"/>
      <c r="G63" s="5"/>
      <c r="H63" s="5"/>
      <c r="I63" s="5"/>
      <c r="J63" s="5"/>
      <c r="K63" s="5"/>
    </row>
    <row r="64" spans="2:11" ht="15.75" thickBot="1" x14ac:dyDescent="0.3">
      <c r="B64" s="1"/>
      <c r="C64" s="76"/>
      <c r="D64" s="5"/>
      <c r="E64" s="5"/>
      <c r="F64" s="5"/>
      <c r="G64" s="5"/>
      <c r="H64" s="5"/>
      <c r="I64" s="5"/>
      <c r="J64" s="5"/>
      <c r="K64" s="5"/>
    </row>
    <row r="65" spans="2:11" ht="15" customHeight="1" thickBot="1" x14ac:dyDescent="0.3">
      <c r="B65" s="122" t="s">
        <v>49</v>
      </c>
      <c r="C65" s="123"/>
      <c r="D65" s="123"/>
      <c r="E65" s="124"/>
      <c r="G65" s="5"/>
      <c r="H65" s="5"/>
      <c r="I65" s="5"/>
      <c r="J65" s="5"/>
      <c r="K65" s="5"/>
    </row>
    <row r="66" spans="2:11" ht="24.75" thickBot="1" x14ac:dyDescent="0.3">
      <c r="B66" s="47" t="s">
        <v>50</v>
      </c>
      <c r="C66" s="40" t="s">
        <v>51</v>
      </c>
      <c r="D66" s="40" t="s">
        <v>52</v>
      </c>
      <c r="E66" s="40" t="s">
        <v>53</v>
      </c>
      <c r="F66" s="5"/>
      <c r="G66" s="5"/>
      <c r="H66" s="5"/>
      <c r="I66" s="5"/>
      <c r="J66" s="5"/>
    </row>
    <row r="67" spans="2:11" ht="72.75" thickBot="1" x14ac:dyDescent="0.3">
      <c r="B67" s="49">
        <v>42401</v>
      </c>
      <c r="C67" s="40">
        <v>0.01</v>
      </c>
      <c r="D67" s="50" t="s">
        <v>838</v>
      </c>
      <c r="E67" s="40"/>
      <c r="F67" s="5"/>
      <c r="G67" s="5"/>
      <c r="H67" s="5"/>
      <c r="I67" s="5"/>
      <c r="J67" s="5"/>
    </row>
    <row r="68" spans="2:11" ht="15.75" thickBot="1" x14ac:dyDescent="0.3">
      <c r="B68" s="3"/>
      <c r="C68" s="95"/>
      <c r="D68" s="5"/>
      <c r="E68" s="5"/>
      <c r="F68" s="5"/>
      <c r="G68" s="5"/>
      <c r="H68" s="5"/>
      <c r="I68" s="5"/>
      <c r="J68" s="5"/>
      <c r="K68" s="5"/>
    </row>
    <row r="69" spans="2:11" ht="15.75" thickBot="1" x14ac:dyDescent="0.3">
      <c r="B69" s="347" t="s">
        <v>55</v>
      </c>
      <c r="C69" s="96"/>
      <c r="D69" s="5"/>
      <c r="E69" s="5"/>
      <c r="F69" s="5"/>
      <c r="G69" s="5"/>
      <c r="H69" s="5"/>
      <c r="I69" s="5"/>
      <c r="J69" s="5"/>
      <c r="K69" s="5"/>
    </row>
    <row r="70" spans="2:11" x14ac:dyDescent="0.25">
      <c r="B70" s="1036"/>
      <c r="C70" s="1037"/>
      <c r="D70" s="1037"/>
      <c r="E70" s="1038"/>
      <c r="F70" s="5"/>
      <c r="G70" s="5"/>
      <c r="H70" s="5"/>
      <c r="I70" s="5"/>
      <c r="J70" s="5"/>
      <c r="K70" s="5"/>
    </row>
    <row r="71" spans="2:11" ht="15.75" thickBot="1" x14ac:dyDescent="0.3">
      <c r="B71" s="1039"/>
      <c r="C71" s="1040"/>
      <c r="D71" s="1040"/>
      <c r="E71" s="1041"/>
      <c r="F71" s="5"/>
      <c r="G71" s="5"/>
      <c r="H71" s="5"/>
      <c r="I71" s="5"/>
      <c r="J71" s="5"/>
      <c r="K71" s="5"/>
    </row>
    <row r="72" spans="2:11" x14ac:dyDescent="0.25">
      <c r="B72" s="1"/>
      <c r="C72" s="76"/>
      <c r="D72" s="5"/>
      <c r="E72" s="5"/>
      <c r="F72" s="5"/>
      <c r="G72" s="5"/>
      <c r="H72" s="5"/>
      <c r="I72" s="5"/>
      <c r="J72" s="5"/>
      <c r="K72" s="5"/>
    </row>
    <row r="73" spans="2:11" ht="15.75" thickBot="1" x14ac:dyDescent="0.3">
      <c r="B73" s="5"/>
      <c r="D73" s="5"/>
      <c r="E73" s="5"/>
      <c r="F73" s="5"/>
      <c r="G73" s="5"/>
      <c r="H73" s="5"/>
      <c r="I73" s="5"/>
      <c r="J73" s="5"/>
      <c r="K73" s="5"/>
    </row>
    <row r="74" spans="2:11" ht="24.75" thickBot="1" x14ac:dyDescent="0.3">
      <c r="B74" s="51" t="s">
        <v>56</v>
      </c>
      <c r="C74" s="97"/>
      <c r="D74" s="5"/>
      <c r="E74" s="5"/>
      <c r="F74" s="5"/>
      <c r="G74" s="5"/>
      <c r="H74" s="5"/>
      <c r="I74" s="5"/>
      <c r="J74" s="5"/>
      <c r="K74" s="5"/>
    </row>
    <row r="75" spans="2:11" ht="15.75" thickBot="1" x14ac:dyDescent="0.3">
      <c r="B75" s="37"/>
      <c r="C75" s="88"/>
      <c r="D75" s="5"/>
      <c r="E75" s="5"/>
      <c r="F75" s="5"/>
      <c r="G75" s="5"/>
      <c r="H75" s="5"/>
      <c r="I75" s="5"/>
      <c r="J75" s="5"/>
      <c r="K75" s="5"/>
    </row>
    <row r="76" spans="2:11" ht="48.75" thickBot="1" x14ac:dyDescent="0.3">
      <c r="B76" s="52" t="s">
        <v>57</v>
      </c>
      <c r="C76" s="98"/>
      <c r="D76" s="43" t="s">
        <v>780</v>
      </c>
      <c r="E76" s="5"/>
      <c r="F76" s="5"/>
      <c r="G76" s="5"/>
      <c r="H76" s="5"/>
      <c r="I76" s="5"/>
      <c r="J76" s="5"/>
      <c r="K76" s="5"/>
    </row>
    <row r="77" spans="2:11" x14ac:dyDescent="0.25">
      <c r="B77" s="885" t="s">
        <v>59</v>
      </c>
      <c r="C77" s="94"/>
      <c r="D77" s="53" t="s">
        <v>60</v>
      </c>
      <c r="E77" s="5"/>
      <c r="F77" s="5"/>
      <c r="G77" s="5"/>
      <c r="H77" s="5"/>
      <c r="I77" s="5"/>
      <c r="J77" s="5"/>
      <c r="K77" s="5"/>
    </row>
    <row r="78" spans="2:11" ht="108" x14ac:dyDescent="0.25">
      <c r="B78" s="886"/>
      <c r="C78" s="94"/>
      <c r="D78" s="46" t="s">
        <v>781</v>
      </c>
      <c r="E78" s="5"/>
      <c r="F78" s="5"/>
      <c r="G78" s="5"/>
      <c r="H78" s="5"/>
      <c r="I78" s="5"/>
      <c r="J78" s="5"/>
      <c r="K78" s="5"/>
    </row>
    <row r="79" spans="2:11" x14ac:dyDescent="0.25">
      <c r="B79" s="886"/>
      <c r="C79" s="94"/>
      <c r="D79" s="46" t="s">
        <v>782</v>
      </c>
      <c r="E79" s="5"/>
      <c r="F79" s="5"/>
      <c r="G79" s="5"/>
      <c r="H79" s="5"/>
      <c r="I79" s="5"/>
      <c r="J79" s="5"/>
      <c r="K79" s="5"/>
    </row>
    <row r="80" spans="2:11" ht="24" x14ac:dyDescent="0.25">
      <c r="B80" s="886"/>
      <c r="C80" s="94"/>
      <c r="D80" s="46" t="s">
        <v>783</v>
      </c>
      <c r="E80" s="5"/>
      <c r="F80" s="5"/>
      <c r="G80" s="5"/>
      <c r="H80" s="5"/>
      <c r="I80" s="5"/>
      <c r="J80" s="5"/>
      <c r="K80" s="5"/>
    </row>
    <row r="81" spans="2:11" ht="24" x14ac:dyDescent="0.25">
      <c r="B81" s="886"/>
      <c r="C81" s="94"/>
      <c r="D81" s="46" t="s">
        <v>784</v>
      </c>
      <c r="E81" s="5"/>
      <c r="F81" s="5"/>
      <c r="G81" s="5"/>
      <c r="H81" s="5"/>
      <c r="I81" s="5"/>
      <c r="J81" s="5"/>
      <c r="K81" s="5"/>
    </row>
    <row r="82" spans="2:11" x14ac:dyDescent="0.25">
      <c r="B82" s="886"/>
      <c r="C82" s="94"/>
      <c r="D82" s="53" t="s">
        <v>288</v>
      </c>
      <c r="E82" s="5"/>
      <c r="F82" s="5"/>
      <c r="G82" s="5"/>
      <c r="H82" s="5"/>
      <c r="I82" s="5"/>
      <c r="J82" s="5"/>
      <c r="K82" s="5"/>
    </row>
    <row r="83" spans="2:11" ht="24" x14ac:dyDescent="0.25">
      <c r="B83" s="886"/>
      <c r="C83" s="94"/>
      <c r="D83" s="46" t="s">
        <v>785</v>
      </c>
      <c r="E83" s="5"/>
      <c r="F83" s="5"/>
      <c r="G83" s="5"/>
      <c r="H83" s="5"/>
      <c r="I83" s="5"/>
      <c r="J83" s="5"/>
      <c r="K83" s="5"/>
    </row>
    <row r="84" spans="2:11" x14ac:dyDescent="0.25">
      <c r="B84" s="886"/>
      <c r="C84" s="94"/>
      <c r="D84" s="46" t="s">
        <v>786</v>
      </c>
      <c r="E84" s="5"/>
      <c r="F84" s="5"/>
      <c r="G84" s="5"/>
      <c r="H84" s="5"/>
      <c r="I84" s="5"/>
      <c r="J84" s="5"/>
      <c r="K84" s="5"/>
    </row>
    <row r="85" spans="2:11" ht="36" x14ac:dyDescent="0.25">
      <c r="B85" s="886"/>
      <c r="C85" s="94"/>
      <c r="D85" s="46" t="s">
        <v>787</v>
      </c>
      <c r="E85" s="5"/>
      <c r="F85" s="5"/>
      <c r="G85" s="5"/>
      <c r="H85" s="5"/>
      <c r="I85" s="5"/>
      <c r="J85" s="5"/>
      <c r="K85" s="5"/>
    </row>
    <row r="86" spans="2:11" ht="36" x14ac:dyDescent="0.25">
      <c r="B86" s="886"/>
      <c r="C86" s="94"/>
      <c r="D86" s="46" t="s">
        <v>788</v>
      </c>
      <c r="E86" s="5"/>
      <c r="F86" s="5"/>
      <c r="G86" s="5"/>
      <c r="H86" s="5"/>
      <c r="I86" s="5"/>
      <c r="J86" s="5"/>
      <c r="K86" s="5"/>
    </row>
    <row r="87" spans="2:11" ht="24" x14ac:dyDescent="0.25">
      <c r="B87" s="886"/>
      <c r="C87" s="94"/>
      <c r="D87" s="46" t="s">
        <v>789</v>
      </c>
      <c r="E87" s="5"/>
      <c r="F87" s="5"/>
      <c r="G87" s="5"/>
      <c r="H87" s="5"/>
      <c r="I87" s="5"/>
      <c r="J87" s="5"/>
      <c r="K87" s="5"/>
    </row>
    <row r="88" spans="2:11" ht="48" x14ac:dyDescent="0.25">
      <c r="B88" s="886"/>
      <c r="C88" s="94"/>
      <c r="D88" s="46" t="s">
        <v>790</v>
      </c>
      <c r="E88" s="5"/>
      <c r="F88" s="5"/>
      <c r="G88" s="5"/>
      <c r="H88" s="5"/>
      <c r="I88" s="5"/>
      <c r="J88" s="5"/>
      <c r="K88" s="5"/>
    </row>
    <row r="89" spans="2:11" ht="36" x14ac:dyDescent="0.25">
      <c r="B89" s="886"/>
      <c r="C89" s="94"/>
      <c r="D89" s="46" t="s">
        <v>791</v>
      </c>
      <c r="E89" s="5"/>
      <c r="F89" s="5"/>
      <c r="G89" s="5"/>
      <c r="H89" s="5"/>
      <c r="I89" s="5"/>
      <c r="J89" s="5"/>
      <c r="K89" s="5"/>
    </row>
    <row r="90" spans="2:11" ht="24" x14ac:dyDescent="0.25">
      <c r="B90" s="886"/>
      <c r="C90" s="94"/>
      <c r="D90" s="46" t="s">
        <v>792</v>
      </c>
      <c r="E90" s="5"/>
      <c r="F90" s="5"/>
      <c r="G90" s="5"/>
      <c r="H90" s="5"/>
      <c r="I90" s="5"/>
      <c r="J90" s="5"/>
      <c r="K90" s="5"/>
    </row>
    <row r="91" spans="2:11" ht="24" x14ac:dyDescent="0.25">
      <c r="B91" s="886"/>
      <c r="C91" s="94"/>
      <c r="D91" s="46" t="s">
        <v>793</v>
      </c>
      <c r="E91" s="5"/>
      <c r="F91" s="5"/>
      <c r="G91" s="5"/>
      <c r="H91" s="5"/>
      <c r="I91" s="5"/>
      <c r="J91" s="5"/>
      <c r="K91" s="5"/>
    </row>
    <row r="92" spans="2:11" ht="60.75" thickBot="1" x14ac:dyDescent="0.3">
      <c r="B92" s="887"/>
      <c r="C92" s="2"/>
      <c r="D92" s="56" t="s">
        <v>794</v>
      </c>
      <c r="E92" s="5"/>
      <c r="F92" s="5"/>
      <c r="G92" s="5"/>
      <c r="H92" s="5"/>
      <c r="I92" s="5"/>
      <c r="J92" s="5"/>
      <c r="K92" s="5"/>
    </row>
    <row r="93" spans="2:11" x14ac:dyDescent="0.25">
      <c r="B93" s="885" t="s">
        <v>72</v>
      </c>
      <c r="C93" s="99"/>
      <c r="D93" s="885"/>
      <c r="E93" s="5"/>
      <c r="F93" s="5"/>
      <c r="G93" s="5"/>
      <c r="H93" s="5"/>
      <c r="I93" s="5"/>
      <c r="J93" s="5"/>
      <c r="K93" s="5"/>
    </row>
    <row r="94" spans="2:11" ht="15.75" thickBot="1" x14ac:dyDescent="0.3">
      <c r="B94" s="887"/>
      <c r="C94" s="100"/>
      <c r="D94" s="887"/>
      <c r="E94" s="5"/>
      <c r="F94" s="5"/>
      <c r="G94" s="5"/>
      <c r="H94" s="5"/>
      <c r="I94" s="5"/>
      <c r="J94" s="5"/>
      <c r="K94" s="5"/>
    </row>
    <row r="95" spans="2:11" ht="144" x14ac:dyDescent="0.25">
      <c r="B95" s="885" t="s">
        <v>73</v>
      </c>
      <c r="C95" s="94"/>
      <c r="D95" s="46" t="s">
        <v>795</v>
      </c>
      <c r="E95" s="5"/>
      <c r="F95" s="5"/>
      <c r="G95" s="5"/>
      <c r="H95" s="5"/>
      <c r="I95" s="5"/>
      <c r="J95" s="5"/>
      <c r="K95" s="5"/>
    </row>
    <row r="96" spans="2:11" ht="192" x14ac:dyDescent="0.25">
      <c r="B96" s="886"/>
      <c r="C96" s="94"/>
      <c r="D96" s="46" t="s">
        <v>796</v>
      </c>
      <c r="E96" s="5"/>
      <c r="F96" s="5"/>
      <c r="G96" s="5"/>
      <c r="H96" s="5"/>
      <c r="I96" s="5"/>
      <c r="J96" s="5"/>
      <c r="K96" s="5"/>
    </row>
    <row r="97" spans="2:11" ht="36" x14ac:dyDescent="0.25">
      <c r="B97" s="886"/>
      <c r="C97" s="94"/>
      <c r="D97" s="46" t="s">
        <v>797</v>
      </c>
      <c r="E97" s="5"/>
      <c r="F97" s="5"/>
      <c r="G97" s="5"/>
      <c r="H97" s="5"/>
      <c r="I97" s="5"/>
      <c r="J97" s="5"/>
      <c r="K97" s="5"/>
    </row>
    <row r="98" spans="2:11" ht="36" x14ac:dyDescent="0.25">
      <c r="B98" s="886"/>
      <c r="C98" s="94"/>
      <c r="D98" s="46" t="s">
        <v>798</v>
      </c>
      <c r="E98" s="5"/>
      <c r="F98" s="5"/>
      <c r="G98" s="5"/>
      <c r="H98" s="5"/>
      <c r="I98" s="5"/>
      <c r="J98" s="5"/>
      <c r="K98" s="5"/>
    </row>
    <row r="99" spans="2:11" ht="36" x14ac:dyDescent="0.25">
      <c r="B99" s="886"/>
      <c r="C99" s="94"/>
      <c r="D99" s="46" t="s">
        <v>799</v>
      </c>
      <c r="E99" s="5"/>
      <c r="F99" s="5"/>
      <c r="G99" s="5"/>
      <c r="H99" s="5"/>
      <c r="I99" s="5"/>
      <c r="J99" s="5"/>
      <c r="K99" s="5"/>
    </row>
    <row r="100" spans="2:11" ht="48" x14ac:dyDescent="0.25">
      <c r="B100" s="886"/>
      <c r="C100" s="94"/>
      <c r="D100" s="46" t="s">
        <v>800</v>
      </c>
      <c r="E100" s="5"/>
      <c r="F100" s="5"/>
      <c r="G100" s="5"/>
      <c r="H100" s="5"/>
      <c r="I100" s="5"/>
      <c r="J100" s="5"/>
      <c r="K100" s="5"/>
    </row>
    <row r="101" spans="2:11" ht="48" x14ac:dyDescent="0.25">
      <c r="B101" s="886"/>
      <c r="C101" s="94"/>
      <c r="D101" s="46" t="s">
        <v>801</v>
      </c>
      <c r="E101" s="5"/>
      <c r="F101" s="5"/>
      <c r="G101" s="5"/>
      <c r="H101" s="5"/>
      <c r="I101" s="5"/>
      <c r="J101" s="5"/>
      <c r="K101" s="5"/>
    </row>
    <row r="102" spans="2:11" ht="36" x14ac:dyDescent="0.25">
      <c r="B102" s="886"/>
      <c r="C102" s="94"/>
      <c r="D102" s="25" t="s">
        <v>802</v>
      </c>
      <c r="E102" s="5"/>
      <c r="F102" s="5"/>
      <c r="G102" s="5"/>
      <c r="H102" s="5"/>
      <c r="I102" s="5"/>
      <c r="J102" s="5"/>
      <c r="K102" s="5"/>
    </row>
    <row r="103" spans="2:11" ht="36" x14ac:dyDescent="0.25">
      <c r="B103" s="886"/>
      <c r="C103" s="94"/>
      <c r="D103" s="25" t="s">
        <v>803</v>
      </c>
      <c r="E103" s="5"/>
      <c r="F103" s="5"/>
      <c r="G103" s="5"/>
      <c r="H103" s="5"/>
      <c r="I103" s="5"/>
      <c r="J103" s="5"/>
      <c r="K103" s="5"/>
    </row>
    <row r="104" spans="2:11" ht="24" x14ac:dyDescent="0.25">
      <c r="B104" s="886"/>
      <c r="C104" s="94"/>
      <c r="D104" s="25" t="s">
        <v>804</v>
      </c>
      <c r="E104" s="5"/>
      <c r="F104" s="5"/>
      <c r="G104" s="5"/>
      <c r="H104" s="5"/>
      <c r="I104" s="5"/>
      <c r="J104" s="5"/>
      <c r="K104" s="5"/>
    </row>
    <row r="105" spans="2:11" ht="24" x14ac:dyDescent="0.25">
      <c r="B105" s="886"/>
      <c r="C105" s="94"/>
      <c r="D105" s="25" t="s">
        <v>805</v>
      </c>
      <c r="E105" s="5"/>
      <c r="F105" s="5"/>
      <c r="G105" s="5"/>
      <c r="H105" s="5"/>
      <c r="I105" s="5"/>
      <c r="J105" s="5"/>
      <c r="K105" s="5"/>
    </row>
    <row r="106" spans="2:11" ht="60" x14ac:dyDescent="0.25">
      <c r="B106" s="886"/>
      <c r="C106" s="94"/>
      <c r="D106" s="25" t="s">
        <v>806</v>
      </c>
      <c r="E106" s="5"/>
      <c r="F106" s="5"/>
      <c r="G106" s="5"/>
      <c r="H106" s="5"/>
      <c r="I106" s="5"/>
      <c r="J106" s="5"/>
      <c r="K106" s="5"/>
    </row>
    <row r="107" spans="2:11" ht="36" x14ac:dyDescent="0.25">
      <c r="B107" s="886"/>
      <c r="C107" s="94"/>
      <c r="D107" s="25" t="s">
        <v>807</v>
      </c>
      <c r="E107" s="5"/>
      <c r="F107" s="5"/>
      <c r="G107" s="5"/>
      <c r="H107" s="5"/>
      <c r="I107" s="5"/>
      <c r="J107" s="5"/>
      <c r="K107" s="5"/>
    </row>
    <row r="108" spans="2:11" ht="36" x14ac:dyDescent="0.25">
      <c r="B108" s="886"/>
      <c r="C108" s="94"/>
      <c r="D108" s="25" t="s">
        <v>808</v>
      </c>
      <c r="E108" s="5"/>
      <c r="F108" s="5"/>
      <c r="G108" s="5"/>
      <c r="H108" s="5"/>
      <c r="I108" s="5"/>
      <c r="J108" s="5"/>
      <c r="K108" s="5"/>
    </row>
    <row r="109" spans="2:11" ht="60" x14ac:dyDescent="0.25">
      <c r="B109" s="886"/>
      <c r="C109" s="94"/>
      <c r="D109" s="25" t="s">
        <v>809</v>
      </c>
      <c r="E109" s="5"/>
      <c r="F109" s="5"/>
      <c r="G109" s="5"/>
      <c r="H109" s="5"/>
      <c r="I109" s="5"/>
      <c r="J109" s="5"/>
      <c r="K109" s="5"/>
    </row>
    <row r="110" spans="2:11" ht="24" x14ac:dyDescent="0.25">
      <c r="B110" s="886"/>
      <c r="C110" s="94"/>
      <c r="D110" s="25" t="s">
        <v>810</v>
      </c>
      <c r="E110" s="5"/>
      <c r="F110" s="5"/>
      <c r="G110" s="5"/>
      <c r="H110" s="5"/>
      <c r="I110" s="5"/>
      <c r="J110" s="5"/>
      <c r="K110" s="5"/>
    </row>
    <row r="111" spans="2:11" ht="24" x14ac:dyDescent="0.25">
      <c r="B111" s="886"/>
      <c r="C111" s="94"/>
      <c r="D111" s="25" t="s">
        <v>811</v>
      </c>
      <c r="E111" s="5"/>
      <c r="F111" s="5"/>
      <c r="G111" s="5"/>
      <c r="H111" s="5"/>
      <c r="I111" s="5"/>
      <c r="J111" s="5"/>
      <c r="K111" s="5"/>
    </row>
    <row r="112" spans="2:11" x14ac:dyDescent="0.25">
      <c r="B112" s="886"/>
      <c r="C112" s="94"/>
      <c r="D112" s="25" t="s">
        <v>812</v>
      </c>
      <c r="E112" s="5"/>
      <c r="F112" s="5"/>
      <c r="G112" s="5"/>
      <c r="H112" s="5"/>
      <c r="I112" s="5"/>
      <c r="J112" s="5"/>
      <c r="K112" s="5"/>
    </row>
    <row r="113" spans="2:11" ht="36" x14ac:dyDescent="0.25">
      <c r="B113" s="886"/>
      <c r="C113" s="94"/>
      <c r="D113" s="25" t="s">
        <v>813</v>
      </c>
      <c r="E113" s="5"/>
      <c r="F113" s="5"/>
      <c r="G113" s="5"/>
      <c r="H113" s="5"/>
      <c r="I113" s="5"/>
      <c r="J113" s="5"/>
      <c r="K113" s="5"/>
    </row>
    <row r="114" spans="2:11" ht="36" x14ac:dyDescent="0.25">
      <c r="B114" s="886"/>
      <c r="C114" s="94"/>
      <c r="D114" s="25" t="s">
        <v>814</v>
      </c>
      <c r="E114" s="5"/>
      <c r="F114" s="5"/>
      <c r="G114" s="5"/>
      <c r="H114" s="5"/>
      <c r="I114" s="5"/>
      <c r="J114" s="5"/>
      <c r="K114" s="5"/>
    </row>
    <row r="115" spans="2:11" ht="36" x14ac:dyDescent="0.25">
      <c r="B115" s="886"/>
      <c r="C115" s="94"/>
      <c r="D115" s="25" t="s">
        <v>815</v>
      </c>
      <c r="E115" s="5"/>
      <c r="F115" s="5"/>
      <c r="G115" s="5"/>
      <c r="H115" s="5"/>
      <c r="I115" s="5"/>
      <c r="J115" s="5"/>
      <c r="K115" s="5"/>
    </row>
    <row r="116" spans="2:11" ht="252" x14ac:dyDescent="0.25">
      <c r="B116" s="886"/>
      <c r="C116" s="94"/>
      <c r="D116" s="46" t="s">
        <v>816</v>
      </c>
      <c r="E116" s="5"/>
      <c r="F116" s="5"/>
      <c r="G116" s="5"/>
      <c r="H116" s="5"/>
      <c r="I116" s="5"/>
      <c r="J116" s="5"/>
      <c r="K116" s="5"/>
    </row>
    <row r="117" spans="2:11" ht="60.75" thickBot="1" x14ac:dyDescent="0.3">
      <c r="B117" s="887"/>
      <c r="C117" s="2"/>
      <c r="D117" s="40" t="s">
        <v>817</v>
      </c>
      <c r="E117" s="5"/>
      <c r="F117" s="5"/>
      <c r="G117" s="5"/>
      <c r="H117" s="5"/>
      <c r="I117" s="5"/>
      <c r="J117" s="5"/>
      <c r="K117" s="5"/>
    </row>
    <row r="118" spans="2:11" ht="24" x14ac:dyDescent="0.25">
      <c r="B118" s="885" t="s">
        <v>90</v>
      </c>
      <c r="C118" s="94"/>
      <c r="D118" s="53" t="s">
        <v>779</v>
      </c>
      <c r="E118" s="5"/>
      <c r="F118" s="5"/>
      <c r="G118" s="5"/>
      <c r="H118" s="5"/>
      <c r="I118" s="5"/>
      <c r="J118" s="5"/>
      <c r="K118" s="5"/>
    </row>
    <row r="119" spans="2:11" ht="20.45" customHeight="1" x14ac:dyDescent="0.25">
      <c r="B119" s="886"/>
      <c r="C119" s="94"/>
      <c r="D119" s="16"/>
      <c r="E119" s="5"/>
      <c r="F119" s="5"/>
      <c r="G119" s="5"/>
      <c r="H119" s="5"/>
      <c r="I119" s="5"/>
      <c r="J119" s="5"/>
      <c r="K119" s="5"/>
    </row>
    <row r="120" spans="2:11" x14ac:dyDescent="0.25">
      <c r="B120" s="886"/>
      <c r="C120" s="94"/>
      <c r="D120" s="46" t="s">
        <v>91</v>
      </c>
      <c r="E120" s="5"/>
      <c r="F120" s="5"/>
      <c r="G120" s="5"/>
      <c r="H120" s="5"/>
      <c r="I120" s="5"/>
      <c r="J120" s="5"/>
      <c r="K120" s="5"/>
    </row>
    <row r="121" spans="2:11" ht="37.5" x14ac:dyDescent="0.25">
      <c r="B121" s="886"/>
      <c r="C121" s="94"/>
      <c r="D121" s="46" t="s">
        <v>818</v>
      </c>
      <c r="E121" s="5"/>
      <c r="F121" s="5"/>
      <c r="G121" s="5"/>
      <c r="H121" s="5"/>
      <c r="I121" s="5"/>
      <c r="J121" s="5"/>
      <c r="K121" s="5"/>
    </row>
    <row r="122" spans="2:11" ht="37.5" x14ac:dyDescent="0.25">
      <c r="B122" s="886"/>
      <c r="C122" s="94"/>
      <c r="D122" s="46" t="s">
        <v>819</v>
      </c>
      <c r="E122" s="5"/>
      <c r="F122" s="5"/>
      <c r="G122" s="5"/>
      <c r="H122" s="5"/>
      <c r="I122" s="5"/>
      <c r="J122" s="5"/>
      <c r="K122" s="5"/>
    </row>
    <row r="123" spans="2:11" ht="37.5" x14ac:dyDescent="0.25">
      <c r="B123" s="886"/>
      <c r="C123" s="94"/>
      <c r="D123" s="46" t="s">
        <v>820</v>
      </c>
      <c r="E123" s="5"/>
      <c r="F123" s="5"/>
      <c r="G123" s="5"/>
      <c r="H123" s="5"/>
      <c r="I123" s="5"/>
      <c r="J123" s="5"/>
      <c r="K123" s="5"/>
    </row>
    <row r="124" spans="2:11" ht="37.5" x14ac:dyDescent="0.25">
      <c r="B124" s="886"/>
      <c r="C124" s="94"/>
      <c r="D124" s="46" t="s">
        <v>821</v>
      </c>
      <c r="E124" s="5"/>
      <c r="F124" s="5"/>
      <c r="G124" s="5"/>
      <c r="H124" s="5"/>
      <c r="I124" s="5"/>
      <c r="J124" s="5"/>
      <c r="K124" s="5"/>
    </row>
    <row r="125" spans="2:11" x14ac:dyDescent="0.25">
      <c r="B125" s="886"/>
      <c r="C125" s="94"/>
      <c r="D125" s="46" t="s">
        <v>822</v>
      </c>
      <c r="E125" s="5"/>
      <c r="F125" s="5"/>
      <c r="G125" s="5"/>
      <c r="H125" s="5"/>
      <c r="I125" s="5"/>
      <c r="J125" s="5"/>
      <c r="K125" s="5"/>
    </row>
    <row r="126" spans="2:11" x14ac:dyDescent="0.25">
      <c r="B126" s="886"/>
      <c r="C126" s="94"/>
      <c r="D126" s="46" t="s">
        <v>823</v>
      </c>
      <c r="E126" s="5"/>
      <c r="F126" s="5"/>
      <c r="G126" s="5"/>
      <c r="H126" s="5"/>
      <c r="I126" s="5"/>
      <c r="J126" s="5"/>
      <c r="K126" s="5"/>
    </row>
    <row r="127" spans="2:11" x14ac:dyDescent="0.25">
      <c r="B127" s="886"/>
      <c r="C127" s="94"/>
      <c r="D127" s="46" t="s">
        <v>824</v>
      </c>
      <c r="E127" s="5"/>
      <c r="F127" s="5"/>
      <c r="G127" s="5"/>
      <c r="H127" s="5"/>
      <c r="I127" s="5"/>
      <c r="J127" s="5"/>
      <c r="K127" s="5"/>
    </row>
    <row r="128" spans="2:11" x14ac:dyDescent="0.25">
      <c r="B128" s="886"/>
      <c r="C128" s="94"/>
      <c r="D128" s="46" t="s">
        <v>825</v>
      </c>
      <c r="E128" s="5"/>
      <c r="F128" s="5"/>
      <c r="G128" s="5"/>
      <c r="H128" s="5"/>
      <c r="I128" s="5"/>
      <c r="J128" s="5"/>
      <c r="K128" s="5"/>
    </row>
    <row r="129" spans="2:11" ht="84" x14ac:dyDescent="0.25">
      <c r="B129" s="886"/>
      <c r="C129" s="94"/>
      <c r="D129" s="54" t="s">
        <v>235</v>
      </c>
      <c r="E129" s="5"/>
      <c r="F129" s="5"/>
      <c r="G129" s="5"/>
      <c r="H129" s="5"/>
      <c r="I129" s="5"/>
      <c r="J129" s="5"/>
      <c r="K129" s="5"/>
    </row>
    <row r="130" spans="2:11" x14ac:dyDescent="0.25">
      <c r="B130" s="886"/>
      <c r="C130" s="94"/>
      <c r="D130" s="46" t="s">
        <v>246</v>
      </c>
      <c r="E130" s="5"/>
      <c r="F130" s="5"/>
      <c r="G130" s="5"/>
      <c r="H130" s="5"/>
      <c r="I130" s="5"/>
      <c r="J130" s="5"/>
      <c r="K130" s="5"/>
    </row>
    <row r="131" spans="2:11" ht="48" x14ac:dyDescent="0.25">
      <c r="B131" s="886"/>
      <c r="C131" s="94"/>
      <c r="D131" s="53" t="s">
        <v>826</v>
      </c>
      <c r="E131" s="5"/>
      <c r="F131" s="5"/>
      <c r="G131" s="5"/>
      <c r="H131" s="5"/>
      <c r="I131" s="5"/>
      <c r="J131" s="5"/>
      <c r="K131" s="5"/>
    </row>
    <row r="132" spans="2:11" x14ac:dyDescent="0.25">
      <c r="B132" s="886"/>
      <c r="C132" s="94"/>
      <c r="D132" s="16"/>
      <c r="E132" s="5"/>
      <c r="F132" s="5"/>
      <c r="G132" s="5"/>
      <c r="H132" s="5"/>
      <c r="I132" s="5"/>
      <c r="J132" s="5"/>
      <c r="K132" s="5"/>
    </row>
    <row r="133" spans="2:11" x14ac:dyDescent="0.25">
      <c r="B133" s="886"/>
      <c r="C133" s="94"/>
      <c r="D133" s="46" t="s">
        <v>91</v>
      </c>
      <c r="E133" s="5"/>
      <c r="F133" s="5"/>
      <c r="G133" s="5"/>
      <c r="H133" s="5"/>
      <c r="I133" s="5"/>
      <c r="J133" s="5"/>
      <c r="K133" s="5"/>
    </row>
    <row r="134" spans="2:11" ht="49.5" x14ac:dyDescent="0.25">
      <c r="B134" s="886"/>
      <c r="C134" s="94"/>
      <c r="D134" s="46" t="s">
        <v>827</v>
      </c>
      <c r="E134" s="5"/>
      <c r="F134" s="5"/>
      <c r="G134" s="5"/>
      <c r="H134" s="5"/>
      <c r="I134" s="5"/>
      <c r="J134" s="5"/>
      <c r="K134" s="5"/>
    </row>
    <row r="135" spans="2:11" ht="49.5" x14ac:dyDescent="0.25">
      <c r="B135" s="886"/>
      <c r="C135" s="94"/>
      <c r="D135" s="46" t="s">
        <v>828</v>
      </c>
      <c r="E135" s="5"/>
      <c r="F135" s="5"/>
      <c r="G135" s="5"/>
      <c r="H135" s="5"/>
      <c r="I135" s="5"/>
      <c r="J135" s="5"/>
      <c r="K135" s="5"/>
    </row>
    <row r="136" spans="2:11" ht="38.25" thickBot="1" x14ac:dyDescent="0.3">
      <c r="B136" s="887"/>
      <c r="C136" s="2"/>
      <c r="D136" s="40" t="s">
        <v>829</v>
      </c>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sheetData>
  <mergeCells count="37">
    <mergeCell ref="B10:D10"/>
    <mergeCell ref="F10:S10"/>
    <mergeCell ref="F11:S11"/>
    <mergeCell ref="E12:R12"/>
    <mergeCell ref="E13:R13"/>
    <mergeCell ref="B118:B136"/>
    <mergeCell ref="B70:E71"/>
    <mergeCell ref="C22:C23"/>
    <mergeCell ref="B77:B92"/>
    <mergeCell ref="B93:B94"/>
    <mergeCell ref="D93:D94"/>
    <mergeCell ref="B95:B117"/>
    <mergeCell ref="C33:C35"/>
    <mergeCell ref="D33:D35"/>
    <mergeCell ref="B47:E47"/>
    <mergeCell ref="B48:B54"/>
    <mergeCell ref="B56:E56"/>
    <mergeCell ref="B57:B63"/>
    <mergeCell ref="F33:G33"/>
    <mergeCell ref="H33:H35"/>
    <mergeCell ref="E34:E35"/>
    <mergeCell ref="F34:F35"/>
    <mergeCell ref="D31:L31"/>
    <mergeCell ref="D32:L32"/>
    <mergeCell ref="B15:B19"/>
    <mergeCell ref="D21:L21"/>
    <mergeCell ref="D22:D23"/>
    <mergeCell ref="E22:E23"/>
    <mergeCell ref="F22:G22"/>
    <mergeCell ref="H22:K22"/>
    <mergeCell ref="D15:L15"/>
    <mergeCell ref="D20:L20"/>
    <mergeCell ref="A1:P1"/>
    <mergeCell ref="A2:P2"/>
    <mergeCell ref="A3:P3"/>
    <mergeCell ref="A4:D4"/>
    <mergeCell ref="A5:P5"/>
  </mergeCells>
  <conditionalFormatting sqref="D42">
    <cfRule type="containsText" dxfId="42" priority="5" operator="containsText" text="ERROR">
      <formula>NOT(ISERROR(SEARCH("ERROR",D42)))</formula>
    </cfRule>
  </conditionalFormatting>
  <conditionalFormatting sqref="E12:R12">
    <cfRule type="expression" dxfId="41" priority="1">
      <formula>E11="SI SE REPORTA"</formula>
    </cfRule>
  </conditionalFormatting>
  <conditionalFormatting sqref="F10">
    <cfRule type="notContainsBlanks" dxfId="40" priority="4">
      <formula>LEN(TRIM(F10))&gt;0</formula>
    </cfRule>
  </conditionalFormatting>
  <conditionalFormatting sqref="F11:S11">
    <cfRule type="expression" dxfId="39" priority="2">
      <formula>E11="NO SE REPORTA"</formula>
    </cfRule>
    <cfRule type="expression" dxfId="38"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formula1>0</formula1>
    </dataValidation>
    <dataValidation type="whole" operator="greaterThanOrEqual" allowBlank="1" showInputMessage="1" showErrorMessage="1" errorTitle="ERROR" error="Valor en PESOS (sin centavos)" sqref="E18:H19 H24:K29">
      <formula1>0</formula1>
    </dataValidation>
    <dataValidation type="decimal" allowBlank="1" showInputMessage="1" showErrorMessage="1" errorTitle="ERROR" error="Escriba un valor entre 0% y 100%" sqref="E36:E41 F24:G29">
      <formula1>0</formula1>
      <formula2>1</formula2>
    </dataValidation>
    <dataValidation allowBlank="1" showInputMessage="1" showErrorMessage="1" sqref="H30:K30 F36:G42 D42:E42"/>
    <dataValidation type="list" allowBlank="1" showInputMessage="1" showErrorMessage="1" sqref="E11">
      <formula1>REPORTE</formula1>
    </dataValidation>
    <dataValidation type="list" allowBlank="1" showInputMessage="1" showErrorMessage="1" sqref="E10">
      <formula1>SI</formula1>
    </dataValidation>
  </dataValidations>
  <hyperlinks>
    <hyperlink ref="D92" r:id="rId1"/>
    <hyperlink ref="B9" location="'ANEXO 3'!A1" display="VOLVER AL INDICE"/>
    <hyperlink ref="E52" r:id="rId2"/>
  </hyperlinks>
  <pageMargins left="0.25" right="0.25" top="0.75" bottom="0.75" header="0.3" footer="0.3"/>
  <pageSetup paperSize="178" orientation="landscape" horizontalDpi="1200" verticalDpi="1200"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U189"/>
  <sheetViews>
    <sheetView showGridLines="0" topLeftCell="A37" zoomScale="98" zoomScaleNormal="98" workbookViewId="0">
      <selection activeCell="F55" sqref="F55"/>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9" max="9" width="11.5703125" style="133"/>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839</v>
      </c>
      <c r="B5" s="848"/>
      <c r="C5" s="848"/>
      <c r="D5" s="848"/>
      <c r="E5" s="848"/>
      <c r="F5" s="848"/>
      <c r="G5" s="848"/>
      <c r="H5" s="848"/>
      <c r="I5" s="848"/>
      <c r="J5" s="848"/>
      <c r="K5" s="848"/>
      <c r="L5" s="848"/>
      <c r="M5" s="848"/>
      <c r="N5" s="848"/>
      <c r="O5" s="848"/>
      <c r="P5" s="849"/>
    </row>
    <row r="6" spans="1:21" x14ac:dyDescent="0.25">
      <c r="B6" s="3" t="s">
        <v>1</v>
      </c>
      <c r="C6" s="95"/>
      <c r="D6" s="5"/>
      <c r="E6" s="74"/>
      <c r="F6" s="5" t="s">
        <v>128</v>
      </c>
      <c r="G6" s="5"/>
      <c r="H6" s="5"/>
      <c r="I6" s="87"/>
      <c r="J6" s="5"/>
      <c r="K6" s="5"/>
    </row>
    <row r="7" spans="1:21" ht="15.75" thickBot="1" x14ac:dyDescent="0.3">
      <c r="B7" s="75"/>
      <c r="C7" s="77"/>
      <c r="D7" s="5"/>
      <c r="E7" s="17"/>
      <c r="F7" s="5" t="s">
        <v>129</v>
      </c>
      <c r="G7" s="5"/>
      <c r="H7" s="5"/>
      <c r="I7" s="87"/>
      <c r="J7" s="5"/>
      <c r="K7" s="5"/>
    </row>
    <row r="8" spans="1:21" ht="15.75" thickBot="1" x14ac:dyDescent="0.3">
      <c r="B8" s="171" t="s">
        <v>1192</v>
      </c>
      <c r="C8" s="211">
        <v>2023</v>
      </c>
      <c r="D8" s="216">
        <f>IF(E10="NO APLICA","NO APLICA",IF(E11="NO SE REPORTA","SIN INFORMACION",+G57))</f>
        <v>0.4636630247275364</v>
      </c>
      <c r="E8" s="212"/>
      <c r="F8" s="5" t="s">
        <v>130</v>
      </c>
      <c r="G8" s="5"/>
      <c r="H8" s="5"/>
      <c r="I8" s="87"/>
      <c r="J8" s="5"/>
      <c r="K8" s="5"/>
    </row>
    <row r="9" spans="1:21" x14ac:dyDescent="0.25">
      <c r="B9" s="364" t="s">
        <v>1193</v>
      </c>
      <c r="D9" s="5"/>
      <c r="E9" s="5"/>
      <c r="F9" s="5"/>
      <c r="G9" s="5"/>
      <c r="H9" s="5"/>
      <c r="I9" s="87"/>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2042</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87"/>
      <c r="J14" s="5"/>
      <c r="K14" s="5"/>
    </row>
    <row r="15" spans="1:21" x14ac:dyDescent="0.25">
      <c r="B15" s="885" t="s">
        <v>2</v>
      </c>
      <c r="C15" s="89"/>
      <c r="D15" s="876" t="s">
        <v>3</v>
      </c>
      <c r="E15" s="877"/>
      <c r="F15" s="877"/>
      <c r="G15" s="877"/>
      <c r="H15" s="877"/>
      <c r="I15" s="878"/>
      <c r="J15" s="5"/>
      <c r="K15" s="5"/>
    </row>
    <row r="16" spans="1:21" x14ac:dyDescent="0.25">
      <c r="B16" s="886"/>
      <c r="C16" s="92"/>
      <c r="D16" s="1002" t="s">
        <v>866</v>
      </c>
      <c r="E16" s="1003"/>
      <c r="F16" s="1003"/>
      <c r="G16" s="1003"/>
      <c r="H16" s="1003"/>
      <c r="I16" s="1004"/>
      <c r="J16" s="5"/>
      <c r="K16" s="5"/>
    </row>
    <row r="17" spans="2:11" ht="15.75" thickBot="1" x14ac:dyDescent="0.3">
      <c r="B17" s="886"/>
      <c r="C17" s="92"/>
      <c r="D17" s="891"/>
      <c r="E17" s="892"/>
      <c r="F17" s="892"/>
      <c r="G17" s="892"/>
      <c r="H17" s="892"/>
      <c r="I17" s="893"/>
      <c r="J17" s="5"/>
      <c r="K17" s="5"/>
    </row>
    <row r="18" spans="2:11" ht="15.75" thickBot="1" x14ac:dyDescent="0.3">
      <c r="B18" s="886"/>
      <c r="C18" s="94"/>
      <c r="D18" s="43" t="s">
        <v>150</v>
      </c>
      <c r="E18" s="38" t="s">
        <v>20</v>
      </c>
      <c r="F18" s="38" t="s">
        <v>21</v>
      </c>
      <c r="G18" s="38" t="s">
        <v>22</v>
      </c>
      <c r="H18" s="38" t="s">
        <v>23</v>
      </c>
      <c r="I18" s="90" t="s">
        <v>151</v>
      </c>
      <c r="J18" s="5"/>
      <c r="K18" s="5"/>
    </row>
    <row r="19" spans="2:11" ht="36.75" thickBot="1" x14ac:dyDescent="0.3">
      <c r="B19" s="886"/>
      <c r="C19" s="94"/>
      <c r="D19" s="40" t="s">
        <v>867</v>
      </c>
      <c r="E19" s="6">
        <v>80</v>
      </c>
      <c r="F19" s="6"/>
      <c r="G19" s="6"/>
      <c r="H19" s="6"/>
      <c r="I19" s="144">
        <f>SUM(E19:H19)</f>
        <v>80</v>
      </c>
      <c r="J19" s="5"/>
      <c r="K19" s="5"/>
    </row>
    <row r="20" spans="2:11" ht="24.75" thickBot="1" x14ac:dyDescent="0.3">
      <c r="B20" s="886"/>
      <c r="C20" s="94"/>
      <c r="D20" s="40" t="s">
        <v>868</v>
      </c>
      <c r="E20" s="6">
        <v>1</v>
      </c>
      <c r="F20" s="6"/>
      <c r="G20" s="6"/>
      <c r="H20" s="6"/>
      <c r="I20" s="144">
        <f>SUM(E20:H20)</f>
        <v>1</v>
      </c>
      <c r="J20" s="5"/>
      <c r="K20" s="5"/>
    </row>
    <row r="21" spans="2:11" ht="36.75" thickBot="1" x14ac:dyDescent="0.3">
      <c r="B21" s="886"/>
      <c r="C21" s="94"/>
      <c r="D21" s="40" t="s">
        <v>869</v>
      </c>
      <c r="E21" s="145">
        <f>+E19/E20</f>
        <v>80</v>
      </c>
      <c r="F21" s="145" t="e">
        <f>+F19/F20</f>
        <v>#DIV/0!</v>
      </c>
      <c r="G21" s="145" t="e">
        <f>+G19/G20</f>
        <v>#DIV/0!</v>
      </c>
      <c r="H21" s="145" t="e">
        <f>+H19/H20</f>
        <v>#DIV/0!</v>
      </c>
      <c r="I21" s="145">
        <f>+I19/I20</f>
        <v>80</v>
      </c>
      <c r="J21" s="5"/>
      <c r="K21" s="5"/>
    </row>
    <row r="22" spans="2:11" x14ac:dyDescent="0.25">
      <c r="B22" s="886"/>
      <c r="C22" s="92"/>
      <c r="D22" s="876"/>
      <c r="E22" s="877"/>
      <c r="F22" s="877"/>
      <c r="G22" s="877"/>
      <c r="H22" s="877"/>
      <c r="I22" s="878"/>
      <c r="J22" s="5"/>
      <c r="K22" s="5"/>
    </row>
    <row r="23" spans="2:11" x14ac:dyDescent="0.25">
      <c r="B23" s="886"/>
      <c r="C23" s="92"/>
      <c r="D23" s="1002" t="s">
        <v>870</v>
      </c>
      <c r="E23" s="1003"/>
      <c r="F23" s="1003"/>
      <c r="G23" s="1003"/>
      <c r="H23" s="1003"/>
      <c r="I23" s="1004"/>
      <c r="J23" s="5"/>
      <c r="K23" s="5"/>
    </row>
    <row r="24" spans="2:11" ht="15.75" thickBot="1" x14ac:dyDescent="0.3">
      <c r="B24" s="886"/>
      <c r="C24" s="92"/>
      <c r="D24" s="870"/>
      <c r="E24" s="871"/>
      <c r="F24" s="871"/>
      <c r="G24" s="871"/>
      <c r="H24" s="871"/>
      <c r="I24" s="872"/>
      <c r="J24" s="5"/>
      <c r="K24" s="5"/>
    </row>
    <row r="25" spans="2:11" ht="15.75" thickBot="1" x14ac:dyDescent="0.3">
      <c r="B25" s="886"/>
      <c r="C25" s="94"/>
      <c r="D25" s="523" t="s">
        <v>150</v>
      </c>
      <c r="E25" s="38" t="s">
        <v>20</v>
      </c>
      <c r="F25" s="38" t="s">
        <v>21</v>
      </c>
      <c r="G25" s="38" t="s">
        <v>22</v>
      </c>
      <c r="H25" s="38" t="s">
        <v>23</v>
      </c>
      <c r="I25" s="90" t="s">
        <v>151</v>
      </c>
      <c r="J25" s="5"/>
      <c r="K25" s="5"/>
    </row>
    <row r="26" spans="2:11" ht="36.75" thickBot="1" x14ac:dyDescent="0.3">
      <c r="B26" s="886"/>
      <c r="C26" s="94"/>
      <c r="D26" s="524" t="s">
        <v>2043</v>
      </c>
      <c r="E26" s="6">
        <v>5846</v>
      </c>
      <c r="F26" s="6"/>
      <c r="G26" s="6"/>
      <c r="H26" s="6"/>
      <c r="I26" s="144">
        <f>SUM(E26:H26)</f>
        <v>5846</v>
      </c>
      <c r="J26" s="5"/>
      <c r="K26" s="5"/>
    </row>
    <row r="27" spans="2:11" ht="36.75" thickBot="1" x14ac:dyDescent="0.3">
      <c r="B27" s="886"/>
      <c r="C27" s="94"/>
      <c r="D27" s="524" t="s">
        <v>871</v>
      </c>
      <c r="E27" s="6">
        <v>33</v>
      </c>
      <c r="F27" s="6"/>
      <c r="G27" s="6"/>
      <c r="H27" s="6"/>
      <c r="I27" s="144">
        <f>SUM(E27:H27)</f>
        <v>33</v>
      </c>
      <c r="J27" s="5"/>
      <c r="K27" s="5"/>
    </row>
    <row r="28" spans="2:11" ht="36.75" thickBot="1" x14ac:dyDescent="0.3">
      <c r="B28" s="886"/>
      <c r="C28" s="94"/>
      <c r="D28" s="40" t="s">
        <v>872</v>
      </c>
      <c r="E28" s="145">
        <f>+E26/E27</f>
        <v>177.15151515151516</v>
      </c>
      <c r="F28" s="145" t="e">
        <f>+F26/F27</f>
        <v>#DIV/0!</v>
      </c>
      <c r="G28" s="145" t="e">
        <f>+G26/G27</f>
        <v>#DIV/0!</v>
      </c>
      <c r="H28" s="145" t="e">
        <f>+H26/H27</f>
        <v>#DIV/0!</v>
      </c>
      <c r="I28" s="145">
        <f>+I26/I27</f>
        <v>177.15151515151516</v>
      </c>
      <c r="J28" s="5"/>
      <c r="K28" s="5"/>
    </row>
    <row r="29" spans="2:11" x14ac:dyDescent="0.25">
      <c r="B29" s="886"/>
      <c r="C29" s="92"/>
      <c r="D29" s="876"/>
      <c r="E29" s="877"/>
      <c r="F29" s="877"/>
      <c r="G29" s="877"/>
      <c r="H29" s="877"/>
      <c r="I29" s="878"/>
      <c r="J29" s="5"/>
      <c r="K29" s="5"/>
    </row>
    <row r="30" spans="2:11" x14ac:dyDescent="0.25">
      <c r="B30" s="886"/>
      <c r="C30" s="92"/>
      <c r="D30" s="1002" t="s">
        <v>873</v>
      </c>
      <c r="E30" s="1003"/>
      <c r="F30" s="1003"/>
      <c r="G30" s="1003"/>
      <c r="H30" s="1003"/>
      <c r="I30" s="1004"/>
      <c r="J30" s="5"/>
      <c r="K30" s="5"/>
    </row>
    <row r="31" spans="2:11" ht="15.75" thickBot="1" x14ac:dyDescent="0.3">
      <c r="B31" s="886"/>
      <c r="C31" s="92"/>
      <c r="D31" s="891"/>
      <c r="E31" s="892"/>
      <c r="F31" s="892"/>
      <c r="G31" s="892"/>
      <c r="H31" s="892"/>
      <c r="I31" s="893"/>
      <c r="J31" s="5"/>
      <c r="K31" s="5"/>
    </row>
    <row r="32" spans="2:11" ht="15.75" thickBot="1" x14ac:dyDescent="0.3">
      <c r="B32" s="886"/>
      <c r="C32" s="94"/>
      <c r="D32" s="43" t="s">
        <v>150</v>
      </c>
      <c r="E32" s="38" t="s">
        <v>20</v>
      </c>
      <c r="F32" s="38" t="s">
        <v>21</v>
      </c>
      <c r="G32" s="38" t="s">
        <v>22</v>
      </c>
      <c r="H32" s="38" t="s">
        <v>23</v>
      </c>
      <c r="I32" s="90" t="s">
        <v>151</v>
      </c>
      <c r="J32" s="5"/>
      <c r="K32" s="5"/>
    </row>
    <row r="33" spans="2:11" ht="36.75" thickBot="1" x14ac:dyDescent="0.3">
      <c r="B33" s="886"/>
      <c r="C33" s="94"/>
      <c r="D33" s="40" t="s">
        <v>874</v>
      </c>
      <c r="E33" s="6">
        <v>2513</v>
      </c>
      <c r="F33" s="6"/>
      <c r="G33" s="6"/>
      <c r="H33" s="6"/>
      <c r="I33" s="144">
        <f>SUM(E33:H33)</f>
        <v>2513</v>
      </c>
      <c r="J33" s="5"/>
      <c r="K33" s="5"/>
    </row>
    <row r="34" spans="2:11" ht="24.75" thickBot="1" x14ac:dyDescent="0.3">
      <c r="B34" s="886"/>
      <c r="C34" s="94"/>
      <c r="D34" s="40" t="s">
        <v>875</v>
      </c>
      <c r="E34" s="6">
        <v>18</v>
      </c>
      <c r="F34" s="6"/>
      <c r="G34" s="6"/>
      <c r="H34" s="6"/>
      <c r="I34" s="144">
        <f>SUM(E34:H34)</f>
        <v>18</v>
      </c>
      <c r="J34" s="5"/>
      <c r="K34" s="5"/>
    </row>
    <row r="35" spans="2:11" ht="36.75" thickBot="1" x14ac:dyDescent="0.3">
      <c r="B35" s="886"/>
      <c r="C35" s="94"/>
      <c r="D35" s="40" t="s">
        <v>876</v>
      </c>
      <c r="E35" s="145">
        <f>+E33/E34</f>
        <v>139.61111111111111</v>
      </c>
      <c r="F35" s="145" t="e">
        <f>+F33/F34</f>
        <v>#DIV/0!</v>
      </c>
      <c r="G35" s="145" t="e">
        <f>+G33/G34</f>
        <v>#DIV/0!</v>
      </c>
      <c r="H35" s="145" t="e">
        <f>+H33/H34</f>
        <v>#DIV/0!</v>
      </c>
      <c r="I35" s="145">
        <f>+I33/I34</f>
        <v>139.61111111111111</v>
      </c>
      <c r="J35" s="5"/>
      <c r="K35" s="5"/>
    </row>
    <row r="36" spans="2:11" x14ac:dyDescent="0.25">
      <c r="B36" s="886"/>
      <c r="C36" s="92"/>
      <c r="D36" s="876"/>
      <c r="E36" s="877"/>
      <c r="F36" s="877"/>
      <c r="G36" s="877"/>
      <c r="H36" s="877"/>
      <c r="I36" s="878"/>
      <c r="J36" s="5"/>
      <c r="K36" s="5"/>
    </row>
    <row r="37" spans="2:11" x14ac:dyDescent="0.25">
      <c r="B37" s="886"/>
      <c r="C37" s="92"/>
      <c r="D37" s="1002" t="s">
        <v>877</v>
      </c>
      <c r="E37" s="1003"/>
      <c r="F37" s="1003"/>
      <c r="G37" s="1003"/>
      <c r="H37" s="1003"/>
      <c r="I37" s="1004"/>
      <c r="J37" s="5"/>
      <c r="K37" s="5"/>
    </row>
    <row r="38" spans="2:11" ht="15.75" thickBot="1" x14ac:dyDescent="0.3">
      <c r="B38" s="886"/>
      <c r="C38" s="92"/>
      <c r="D38" s="891"/>
      <c r="E38" s="892"/>
      <c r="F38" s="892"/>
      <c r="G38" s="892"/>
      <c r="H38" s="892"/>
      <c r="I38" s="893"/>
      <c r="J38" s="5"/>
      <c r="K38" s="5"/>
    </row>
    <row r="39" spans="2:11" ht="15.75" thickBot="1" x14ac:dyDescent="0.3">
      <c r="B39" s="886"/>
      <c r="C39" s="94"/>
      <c r="D39" s="43" t="s">
        <v>150</v>
      </c>
      <c r="E39" s="38" t="s">
        <v>20</v>
      </c>
      <c r="F39" s="38" t="s">
        <v>21</v>
      </c>
      <c r="G39" s="38" t="s">
        <v>22</v>
      </c>
      <c r="H39" s="38" t="s">
        <v>23</v>
      </c>
      <c r="I39" s="90" t="s">
        <v>151</v>
      </c>
      <c r="J39" s="5"/>
      <c r="K39" s="5"/>
    </row>
    <row r="40" spans="2:11" ht="36.75" thickBot="1" x14ac:dyDescent="0.3">
      <c r="B40" s="886"/>
      <c r="C40" s="94"/>
      <c r="D40" s="40" t="s">
        <v>878</v>
      </c>
      <c r="E40" s="6">
        <v>446</v>
      </c>
      <c r="F40" s="6"/>
      <c r="G40" s="6"/>
      <c r="H40" s="6"/>
      <c r="I40" s="144">
        <f>SUM(E40:H40)</f>
        <v>446</v>
      </c>
      <c r="J40" s="5"/>
      <c r="K40" s="5"/>
    </row>
    <row r="41" spans="2:11" ht="36.75" thickBot="1" x14ac:dyDescent="0.3">
      <c r="B41" s="886"/>
      <c r="C41" s="94"/>
      <c r="D41" s="40" t="s">
        <v>879</v>
      </c>
      <c r="E41" s="6">
        <v>4</v>
      </c>
      <c r="F41" s="6"/>
      <c r="G41" s="6"/>
      <c r="H41" s="6"/>
      <c r="I41" s="144">
        <f>SUM(E41:H41)</f>
        <v>4</v>
      </c>
      <c r="J41" s="5"/>
      <c r="K41" s="5"/>
    </row>
    <row r="42" spans="2:11" ht="36.75" thickBot="1" x14ac:dyDescent="0.3">
      <c r="B42" s="886"/>
      <c r="C42" s="94"/>
      <c r="D42" s="40" t="s">
        <v>880</v>
      </c>
      <c r="E42" s="145">
        <f>+E40/E41</f>
        <v>111.5</v>
      </c>
      <c r="F42" s="145" t="e">
        <f>+F40/F41</f>
        <v>#DIV/0!</v>
      </c>
      <c r="G42" s="145" t="e">
        <f>+G40/G41</f>
        <v>#DIV/0!</v>
      </c>
      <c r="H42" s="145" t="e">
        <f>+H40/H41</f>
        <v>#DIV/0!</v>
      </c>
      <c r="I42" s="145">
        <f>+I40/I41</f>
        <v>111.5</v>
      </c>
      <c r="J42" s="5"/>
      <c r="K42" s="5"/>
    </row>
    <row r="43" spans="2:11" x14ac:dyDescent="0.25">
      <c r="B43" s="886"/>
      <c r="C43" s="92"/>
      <c r="D43" s="876"/>
      <c r="E43" s="877"/>
      <c r="F43" s="877"/>
      <c r="G43" s="877"/>
      <c r="H43" s="877"/>
      <c r="I43" s="878"/>
      <c r="J43" s="5"/>
      <c r="K43" s="5"/>
    </row>
    <row r="44" spans="2:11" x14ac:dyDescent="0.25">
      <c r="B44" s="886"/>
      <c r="C44" s="92"/>
      <c r="D44" s="1002" t="s">
        <v>881</v>
      </c>
      <c r="E44" s="1003"/>
      <c r="F44" s="1003"/>
      <c r="G44" s="1003"/>
      <c r="H44" s="1003"/>
      <c r="I44" s="1004"/>
      <c r="J44" s="5"/>
      <c r="K44" s="5"/>
    </row>
    <row r="45" spans="2:11" ht="15.75" thickBot="1" x14ac:dyDescent="0.3">
      <c r="B45" s="886"/>
      <c r="C45" s="92"/>
      <c r="D45" s="891"/>
      <c r="E45" s="892"/>
      <c r="F45" s="892"/>
      <c r="G45" s="892"/>
      <c r="H45" s="892"/>
      <c r="I45" s="893"/>
      <c r="J45" s="5"/>
      <c r="K45" s="5"/>
    </row>
    <row r="46" spans="2:11" ht="15.75" thickBot="1" x14ac:dyDescent="0.3">
      <c r="B46" s="886"/>
      <c r="C46" s="94"/>
      <c r="D46" s="43" t="s">
        <v>150</v>
      </c>
      <c r="E46" s="38" t="s">
        <v>20</v>
      </c>
      <c r="F46" s="38" t="s">
        <v>21</v>
      </c>
      <c r="G46" s="38" t="s">
        <v>22</v>
      </c>
      <c r="H46" s="38" t="s">
        <v>23</v>
      </c>
      <c r="I46" s="90" t="s">
        <v>151</v>
      </c>
      <c r="J46" s="5"/>
      <c r="K46" s="5"/>
    </row>
    <row r="47" spans="2:11" ht="36.75" thickBot="1" x14ac:dyDescent="0.3">
      <c r="B47" s="886"/>
      <c r="C47" s="94"/>
      <c r="D47" s="40" t="s">
        <v>882</v>
      </c>
      <c r="E47" s="6">
        <v>560</v>
      </c>
      <c r="F47" s="6"/>
      <c r="G47" s="6"/>
      <c r="H47" s="6"/>
      <c r="I47" s="144">
        <f>SUM(E47:H47)</f>
        <v>560</v>
      </c>
      <c r="J47" s="5"/>
      <c r="K47" s="5"/>
    </row>
    <row r="48" spans="2:11" ht="36.75" thickBot="1" x14ac:dyDescent="0.3">
      <c r="B48" s="886"/>
      <c r="C48" s="94"/>
      <c r="D48" s="40" t="s">
        <v>883</v>
      </c>
      <c r="E48" s="6">
        <v>2</v>
      </c>
      <c r="F48" s="6"/>
      <c r="G48" s="6"/>
      <c r="H48" s="6"/>
      <c r="I48" s="144">
        <f>SUM(E48:H48)</f>
        <v>2</v>
      </c>
      <c r="J48" s="5"/>
      <c r="K48" s="5"/>
    </row>
    <row r="49" spans="2:11" ht="36.75" thickBot="1" x14ac:dyDescent="0.3">
      <c r="B49" s="887"/>
      <c r="C49" s="2"/>
      <c r="D49" s="40" t="s">
        <v>884</v>
      </c>
      <c r="E49" s="145">
        <f>+E47/E48</f>
        <v>280</v>
      </c>
      <c r="F49" s="145" t="e">
        <f>+F47/F48</f>
        <v>#DIV/0!</v>
      </c>
      <c r="G49" s="145" t="e">
        <f>+G47/G48</f>
        <v>#DIV/0!</v>
      </c>
      <c r="H49" s="145" t="e">
        <f>+H47/H48</f>
        <v>#DIV/0!</v>
      </c>
      <c r="I49" s="145">
        <f>+I47/I48</f>
        <v>280</v>
      </c>
      <c r="J49" s="5"/>
      <c r="K49" s="5"/>
    </row>
    <row r="50" spans="2:11" ht="15.75" thickBot="1" x14ac:dyDescent="0.3">
      <c r="C50"/>
      <c r="I50"/>
    </row>
    <row r="51" spans="2:11" ht="24.75" thickBot="1" x14ac:dyDescent="0.3">
      <c r="C51"/>
      <c r="D51" s="52" t="s">
        <v>1242</v>
      </c>
      <c r="E51" s="52" t="s">
        <v>1246</v>
      </c>
      <c r="F51" s="52" t="s">
        <v>1247</v>
      </c>
      <c r="G51" s="317" t="s">
        <v>1248</v>
      </c>
      <c r="I51"/>
    </row>
    <row r="52" spans="2:11" ht="15.75" thickBot="1" x14ac:dyDescent="0.3">
      <c r="C52"/>
      <c r="D52" s="52" t="str">
        <f>+D16</f>
        <v>Licencias ambientales</v>
      </c>
      <c r="E52" s="145">
        <f>+E21</f>
        <v>80</v>
      </c>
      <c r="F52" s="348">
        <v>90</v>
      </c>
      <c r="G52" s="185">
        <f>IF(F52/E52&gt;1,1,F52/E52)</f>
        <v>1</v>
      </c>
      <c r="I52"/>
    </row>
    <row r="53" spans="2:11" ht="15.75" thickBot="1" x14ac:dyDescent="0.3">
      <c r="C53"/>
      <c r="D53" s="52" t="str">
        <f>+D23</f>
        <v>Concesiones de agua</v>
      </c>
      <c r="E53" s="145">
        <f>+E28</f>
        <v>177.15151515151516</v>
      </c>
      <c r="F53" s="348">
        <v>90</v>
      </c>
      <c r="G53" s="185">
        <f>IF(F53/E53&gt;1,1,F53/E53)</f>
        <v>0.50803968525487508</v>
      </c>
      <c r="I53"/>
    </row>
    <row r="54" spans="2:11" ht="15.75" thickBot="1" x14ac:dyDescent="0.3">
      <c r="C54"/>
      <c r="D54" s="52" t="str">
        <f>+D30</f>
        <v>Permisos de vertimiento de agua</v>
      </c>
      <c r="E54" s="145">
        <f>+E35</f>
        <v>139.61111111111111</v>
      </c>
      <c r="F54" s="348">
        <v>68</v>
      </c>
      <c r="G54" s="185">
        <f>IF(F54/E54&gt;1,1,F54/E54)</f>
        <v>0.48706725029844805</v>
      </c>
      <c r="I54"/>
    </row>
    <row r="55" spans="2:11" ht="15.75" thickBot="1" x14ac:dyDescent="0.3">
      <c r="C55"/>
      <c r="D55" s="52" t="str">
        <f>+D37</f>
        <v>Permisos de aprovechamiento forestal</v>
      </c>
      <c r="E55" s="145">
        <f>+E42</f>
        <v>111.5</v>
      </c>
      <c r="F55" s="348">
        <v>60</v>
      </c>
      <c r="G55" s="185">
        <f>IF(F55/E55&gt;1,1,F55/E55)</f>
        <v>0.53811659192825112</v>
      </c>
      <c r="I55"/>
    </row>
    <row r="56" spans="2:11" ht="15.75" thickBot="1" x14ac:dyDescent="0.3">
      <c r="C56"/>
      <c r="D56" s="52" t="str">
        <f>+D44</f>
        <v>Permisos de emisiones atmosféricas</v>
      </c>
      <c r="E56" s="145">
        <f>+E49</f>
        <v>280</v>
      </c>
      <c r="F56" s="348">
        <v>90</v>
      </c>
      <c r="G56" s="185">
        <f>IF(F56/E56&gt;1,1,F56/E56)</f>
        <v>0.32142857142857145</v>
      </c>
      <c r="I56"/>
    </row>
    <row r="57" spans="2:11" ht="24.75" thickBot="1" x14ac:dyDescent="0.3">
      <c r="C57"/>
      <c r="D57" s="52" t="s">
        <v>1241</v>
      </c>
      <c r="E57" s="145">
        <f>AVERAGE(E52:E56)</f>
        <v>157.65252525252524</v>
      </c>
      <c r="F57" s="145">
        <f>AVERAGE(F52:F56)</f>
        <v>79.599999999999994</v>
      </c>
      <c r="G57" s="185">
        <f>AVERAGE(G53:G56)</f>
        <v>0.4636630247275364</v>
      </c>
      <c r="I57"/>
    </row>
    <row r="58" spans="2:11" x14ac:dyDescent="0.25">
      <c r="C58"/>
      <c r="I58"/>
    </row>
    <row r="59" spans="2:11" ht="15.75" thickBot="1" x14ac:dyDescent="0.3">
      <c r="C59"/>
      <c r="I59"/>
    </row>
    <row r="60" spans="2:11" ht="60" customHeight="1" thickBot="1" x14ac:dyDescent="0.3">
      <c r="B60" s="52" t="s">
        <v>34</v>
      </c>
      <c r="C60" s="203"/>
      <c r="D60" s="888" t="s">
        <v>885</v>
      </c>
      <c r="E60" s="889"/>
      <c r="F60" s="889"/>
      <c r="G60" s="889"/>
      <c r="H60" s="889"/>
      <c r="I60" s="890"/>
      <c r="J60" s="5"/>
      <c r="K60" s="5"/>
    </row>
    <row r="61" spans="2:11" ht="36" customHeight="1" thickBot="1" x14ac:dyDescent="0.3">
      <c r="B61" s="47" t="s">
        <v>36</v>
      </c>
      <c r="C61" s="93"/>
      <c r="D61" s="888" t="s">
        <v>159</v>
      </c>
      <c r="E61" s="889"/>
      <c r="F61" s="889"/>
      <c r="G61" s="889"/>
      <c r="H61" s="889"/>
      <c r="I61" s="890"/>
      <c r="J61" s="5"/>
      <c r="K61" s="5"/>
    </row>
    <row r="62" spans="2:11" ht="15.75" thickBot="1" x14ac:dyDescent="0.3">
      <c r="B62" s="1"/>
      <c r="C62" s="76"/>
      <c r="D62" s="5"/>
      <c r="E62" s="5"/>
      <c r="F62" s="5"/>
      <c r="G62" s="5"/>
      <c r="H62" s="5"/>
      <c r="I62" s="87"/>
      <c r="J62" s="5"/>
      <c r="K62" s="5"/>
    </row>
    <row r="63" spans="2:11" ht="24" customHeight="1" thickBot="1" x14ac:dyDescent="0.3">
      <c r="B63" s="894" t="s">
        <v>38</v>
      </c>
      <c r="C63" s="895"/>
      <c r="D63" s="895"/>
      <c r="E63" s="896"/>
      <c r="F63" s="5"/>
      <c r="G63" s="5"/>
      <c r="H63" s="5"/>
      <c r="I63" s="87"/>
      <c r="J63" s="5"/>
      <c r="K63" s="5"/>
    </row>
    <row r="64" spans="2:11" ht="15.75" thickBot="1" x14ac:dyDescent="0.3">
      <c r="B64" s="885">
        <v>1</v>
      </c>
      <c r="C64" s="94"/>
      <c r="D64" s="48" t="s">
        <v>39</v>
      </c>
      <c r="E64" s="30" t="s">
        <v>1962</v>
      </c>
      <c r="F64" s="5"/>
      <c r="G64" s="5"/>
      <c r="H64" s="5"/>
      <c r="I64" s="87"/>
      <c r="J64" s="5"/>
      <c r="K64" s="5"/>
    </row>
    <row r="65" spans="2:11" ht="15.75" thickBot="1" x14ac:dyDescent="0.3">
      <c r="B65" s="886"/>
      <c r="C65" s="94"/>
      <c r="D65" s="40" t="s">
        <v>40</v>
      </c>
      <c r="E65" s="30" t="s">
        <v>1968</v>
      </c>
      <c r="F65" s="5"/>
      <c r="G65" s="5"/>
      <c r="H65" s="5"/>
      <c r="I65" s="87"/>
      <c r="J65" s="5"/>
      <c r="K65" s="5"/>
    </row>
    <row r="66" spans="2:11" ht="15.75" thickBot="1" x14ac:dyDescent="0.3">
      <c r="B66" s="886"/>
      <c r="C66" s="94"/>
      <c r="D66" s="40" t="s">
        <v>41</v>
      </c>
      <c r="E66" s="30" t="s">
        <v>1969</v>
      </c>
      <c r="F66" s="5"/>
      <c r="G66" s="5"/>
      <c r="H66" s="5"/>
      <c r="I66" s="87"/>
      <c r="J66" s="5"/>
      <c r="K66" s="5"/>
    </row>
    <row r="67" spans="2:11" ht="15.75" thickBot="1" x14ac:dyDescent="0.3">
      <c r="B67" s="886"/>
      <c r="C67" s="94"/>
      <c r="D67" s="40" t="s">
        <v>42</v>
      </c>
      <c r="E67" s="30" t="s">
        <v>1970</v>
      </c>
      <c r="F67" s="5"/>
      <c r="G67" s="5"/>
      <c r="H67" s="5"/>
      <c r="I67" s="87"/>
      <c r="J67" s="5"/>
      <c r="K67" s="5"/>
    </row>
    <row r="68" spans="2:11" ht="15.75" thickBot="1" x14ac:dyDescent="0.3">
      <c r="B68" s="886"/>
      <c r="C68" s="94"/>
      <c r="D68" s="40" t="s">
        <v>43</v>
      </c>
      <c r="E68" s="529" t="s">
        <v>1971</v>
      </c>
      <c r="F68" s="5"/>
      <c r="G68" s="5"/>
      <c r="H68" s="5"/>
      <c r="I68" s="87"/>
      <c r="J68" s="5"/>
      <c r="K68" s="5"/>
    </row>
    <row r="69" spans="2:11" ht="15.75" thickBot="1" x14ac:dyDescent="0.3">
      <c r="B69" s="886"/>
      <c r="C69" s="94"/>
      <c r="D69" s="40" t="s">
        <v>44</v>
      </c>
      <c r="E69" s="30">
        <v>4380200</v>
      </c>
      <c r="F69" s="5"/>
      <c r="G69" s="5"/>
      <c r="H69" s="5"/>
      <c r="I69" s="87"/>
      <c r="J69" s="5"/>
      <c r="K69" s="5"/>
    </row>
    <row r="70" spans="2:11" ht="15.75" thickBot="1" x14ac:dyDescent="0.3">
      <c r="B70" s="887"/>
      <c r="C70" s="2"/>
      <c r="D70" s="40" t="s">
        <v>45</v>
      </c>
      <c r="E70" s="30" t="s">
        <v>1966</v>
      </c>
      <c r="F70" s="5"/>
      <c r="G70" s="5"/>
      <c r="H70" s="5"/>
      <c r="I70" s="87"/>
      <c r="J70" s="5"/>
      <c r="K70" s="5"/>
    </row>
    <row r="71" spans="2:11" ht="15.75" thickBot="1" x14ac:dyDescent="0.3">
      <c r="B71" s="1"/>
      <c r="C71" s="76"/>
      <c r="D71" s="5"/>
      <c r="E71" s="5"/>
      <c r="F71" s="5"/>
      <c r="G71" s="5"/>
      <c r="H71" s="5"/>
      <c r="I71" s="87"/>
      <c r="J71" s="5"/>
      <c r="K71" s="5"/>
    </row>
    <row r="72" spans="2:11" ht="15.75" thickBot="1" x14ac:dyDescent="0.3">
      <c r="B72" s="894" t="s">
        <v>46</v>
      </c>
      <c r="C72" s="895"/>
      <c r="D72" s="895"/>
      <c r="E72" s="896"/>
      <c r="F72" s="5"/>
      <c r="G72" s="5"/>
      <c r="H72" s="5"/>
      <c r="I72" s="87"/>
      <c r="J72" s="5"/>
      <c r="K72" s="5"/>
    </row>
    <row r="73" spans="2:11" ht="15.75" thickBot="1" x14ac:dyDescent="0.3">
      <c r="B73" s="885">
        <v>1</v>
      </c>
      <c r="C73" s="94"/>
      <c r="D73" s="48" t="s">
        <v>39</v>
      </c>
      <c r="E73" s="126" t="s">
        <v>47</v>
      </c>
      <c r="F73" s="5"/>
      <c r="G73" s="5"/>
      <c r="H73" s="5"/>
      <c r="I73" s="87"/>
      <c r="J73" s="5"/>
      <c r="K73" s="5"/>
    </row>
    <row r="74" spans="2:11" ht="15.75" thickBot="1" x14ac:dyDescent="0.3">
      <c r="B74" s="886"/>
      <c r="C74" s="94"/>
      <c r="D74" s="40" t="s">
        <v>40</v>
      </c>
      <c r="E74" s="126" t="s">
        <v>160</v>
      </c>
      <c r="F74" s="5"/>
      <c r="G74" s="5"/>
      <c r="H74" s="5"/>
      <c r="I74" s="87"/>
      <c r="J74" s="5"/>
      <c r="K74" s="5"/>
    </row>
    <row r="75" spans="2:11" ht="15.75" thickBot="1" x14ac:dyDescent="0.3">
      <c r="B75" s="886"/>
      <c r="C75" s="94"/>
      <c r="D75" s="40" t="s">
        <v>41</v>
      </c>
      <c r="E75" s="169"/>
      <c r="F75" s="5"/>
      <c r="G75" s="5"/>
      <c r="H75" s="5"/>
      <c r="I75" s="87"/>
      <c r="J75" s="5"/>
      <c r="K75" s="5"/>
    </row>
    <row r="76" spans="2:11" ht="15.75" thickBot="1" x14ac:dyDescent="0.3">
      <c r="B76" s="886"/>
      <c r="C76" s="94"/>
      <c r="D76" s="40" t="s">
        <v>42</v>
      </c>
      <c r="E76" s="169"/>
      <c r="F76" s="5"/>
      <c r="G76" s="5"/>
      <c r="H76" s="5"/>
      <c r="I76" s="87"/>
      <c r="J76" s="5"/>
      <c r="K76" s="5"/>
    </row>
    <row r="77" spans="2:11" ht="15.75" thickBot="1" x14ac:dyDescent="0.3">
      <c r="B77" s="886"/>
      <c r="C77" s="94"/>
      <c r="D77" s="40" t="s">
        <v>43</v>
      </c>
      <c r="E77" s="169"/>
      <c r="F77" s="5"/>
      <c r="G77" s="5"/>
      <c r="H77" s="5"/>
      <c r="I77" s="87"/>
      <c r="J77" s="5"/>
      <c r="K77" s="5"/>
    </row>
    <row r="78" spans="2:11" ht="15.75" thickBot="1" x14ac:dyDescent="0.3">
      <c r="B78" s="886"/>
      <c r="C78" s="94"/>
      <c r="D78" s="40" t="s">
        <v>44</v>
      </c>
      <c r="E78" s="169"/>
      <c r="F78" s="5"/>
      <c r="G78" s="5"/>
      <c r="H78" s="5"/>
      <c r="I78" s="87"/>
      <c r="J78" s="5"/>
      <c r="K78" s="5"/>
    </row>
    <row r="79" spans="2:11" ht="15.75" thickBot="1" x14ac:dyDescent="0.3">
      <c r="B79" s="887"/>
      <c r="C79" s="2"/>
      <c r="D79" s="40" t="s">
        <v>45</v>
      </c>
      <c r="E79" s="169"/>
      <c r="F79" s="5"/>
      <c r="G79" s="5"/>
      <c r="H79" s="5"/>
      <c r="I79" s="87"/>
      <c r="J79" s="5"/>
      <c r="K79" s="5"/>
    </row>
    <row r="80" spans="2:11" ht="15.75" thickBot="1" x14ac:dyDescent="0.3">
      <c r="B80" s="1"/>
      <c r="C80" s="76"/>
      <c r="D80" s="5"/>
      <c r="E80" s="5"/>
      <c r="F80" s="5"/>
      <c r="G80" s="5"/>
      <c r="H80" s="5"/>
      <c r="I80" s="87"/>
      <c r="J80" s="5"/>
      <c r="K80" s="5"/>
    </row>
    <row r="81" spans="2:11" ht="15" customHeight="1" thickBot="1" x14ac:dyDescent="0.3">
      <c r="B81" s="119" t="s">
        <v>49</v>
      </c>
      <c r="C81" s="120"/>
      <c r="D81" s="120"/>
      <c r="E81" s="121"/>
      <c r="G81" s="5"/>
      <c r="H81" s="5"/>
      <c r="I81" s="87"/>
      <c r="J81" s="5"/>
      <c r="K81" s="5"/>
    </row>
    <row r="82" spans="2:11" ht="24.75" thickBot="1" x14ac:dyDescent="0.3">
      <c r="B82" s="47" t="s">
        <v>50</v>
      </c>
      <c r="C82" s="40" t="s">
        <v>51</v>
      </c>
      <c r="D82" s="40" t="s">
        <v>52</v>
      </c>
      <c r="E82" s="40" t="s">
        <v>53</v>
      </c>
      <c r="F82" s="5"/>
      <c r="G82" s="5"/>
      <c r="H82" s="5"/>
      <c r="I82" s="87"/>
      <c r="J82" s="5"/>
    </row>
    <row r="83" spans="2:11" ht="72.75" thickBot="1" x14ac:dyDescent="0.3">
      <c r="B83" s="49">
        <v>42401</v>
      </c>
      <c r="C83" s="40">
        <v>0.01</v>
      </c>
      <c r="D83" s="50" t="s">
        <v>886</v>
      </c>
      <c r="E83" s="40"/>
      <c r="F83" s="5"/>
      <c r="G83" s="5"/>
      <c r="H83" s="5"/>
      <c r="I83" s="87"/>
      <c r="J83" s="5"/>
    </row>
    <row r="84" spans="2:11" ht="15.75" thickBot="1" x14ac:dyDescent="0.3">
      <c r="B84" s="1"/>
      <c r="C84" s="76"/>
      <c r="D84" s="5"/>
      <c r="E84" s="5"/>
      <c r="F84" s="5"/>
      <c r="G84" s="5"/>
      <c r="H84" s="5"/>
      <c r="I84" s="87"/>
      <c r="J84" s="5"/>
      <c r="K84" s="5"/>
    </row>
    <row r="85" spans="2:11" ht="15.75" thickBot="1" x14ac:dyDescent="0.3">
      <c r="B85" s="129" t="s">
        <v>55</v>
      </c>
      <c r="C85" s="96"/>
      <c r="D85" s="5"/>
      <c r="E85" s="5"/>
      <c r="F85" s="5"/>
      <c r="G85" s="5"/>
      <c r="H85" s="5"/>
      <c r="I85" s="87"/>
      <c r="J85" s="5"/>
      <c r="K85" s="5"/>
    </row>
    <row r="86" spans="2:11" x14ac:dyDescent="0.25">
      <c r="B86" s="1036"/>
      <c r="C86" s="1037"/>
      <c r="D86" s="1038"/>
      <c r="E86" s="5"/>
      <c r="F86" s="5"/>
      <c r="G86" s="5"/>
      <c r="H86" s="5"/>
      <c r="I86" s="87"/>
      <c r="J86" s="5"/>
      <c r="K86" s="5"/>
    </row>
    <row r="87" spans="2:11" ht="15.75" thickBot="1" x14ac:dyDescent="0.3">
      <c r="B87" s="1039"/>
      <c r="C87" s="1040"/>
      <c r="D87" s="1041"/>
      <c r="E87" s="5"/>
      <c r="F87" s="5"/>
      <c r="G87" s="5"/>
      <c r="H87" s="5"/>
      <c r="I87" s="87"/>
      <c r="J87" s="5"/>
      <c r="K87" s="5"/>
    </row>
    <row r="88" spans="2:11" ht="15.75" thickBot="1" x14ac:dyDescent="0.3">
      <c r="B88" s="5"/>
      <c r="D88" s="5"/>
      <c r="E88" s="5"/>
      <c r="F88" s="5"/>
      <c r="G88" s="5"/>
      <c r="H88" s="5"/>
      <c r="I88" s="87"/>
      <c r="J88" s="5"/>
      <c r="K88" s="5"/>
    </row>
    <row r="89" spans="2:11" ht="24.75" thickBot="1" x14ac:dyDescent="0.3">
      <c r="B89" s="51" t="s">
        <v>56</v>
      </c>
      <c r="C89" s="97"/>
      <c r="D89" s="5"/>
      <c r="E89" s="5"/>
      <c r="F89" s="5"/>
      <c r="G89" s="5"/>
      <c r="H89" s="5"/>
      <c r="I89" s="87"/>
      <c r="J89" s="5"/>
      <c r="K89" s="5"/>
    </row>
    <row r="90" spans="2:11" ht="15.75" thickBot="1" x14ac:dyDescent="0.3">
      <c r="B90" s="1"/>
      <c r="C90" s="76"/>
      <c r="D90" s="5"/>
      <c r="E90" s="5"/>
      <c r="F90" s="5"/>
      <c r="G90" s="5"/>
      <c r="H90" s="5"/>
      <c r="I90" s="87"/>
      <c r="J90" s="5"/>
      <c r="K90" s="5"/>
    </row>
    <row r="91" spans="2:11" ht="144" x14ac:dyDescent="0.25">
      <c r="B91" s="885" t="s">
        <v>57</v>
      </c>
      <c r="C91" s="105"/>
      <c r="D91" s="63" t="s">
        <v>840</v>
      </c>
      <c r="E91" s="5"/>
      <c r="F91" s="5"/>
      <c r="G91" s="5"/>
      <c r="H91" s="5"/>
      <c r="I91" s="87"/>
      <c r="J91" s="5"/>
      <c r="K91" s="5"/>
    </row>
    <row r="92" spans="2:11" ht="120.75" thickBot="1" x14ac:dyDescent="0.3">
      <c r="B92" s="887"/>
      <c r="C92" s="2"/>
      <c r="D92" s="40" t="s">
        <v>841</v>
      </c>
      <c r="E92" s="5"/>
      <c r="F92" s="5"/>
      <c r="G92" s="5"/>
      <c r="H92" s="5"/>
      <c r="I92" s="87"/>
      <c r="J92" s="5"/>
      <c r="K92" s="5"/>
    </row>
    <row r="93" spans="2:11" x14ac:dyDescent="0.25">
      <c r="B93" s="885" t="s">
        <v>59</v>
      </c>
      <c r="C93" s="94"/>
      <c r="D93" s="53" t="s">
        <v>60</v>
      </c>
      <c r="E93" s="5"/>
      <c r="F93" s="5"/>
      <c r="G93" s="5"/>
      <c r="H93" s="5"/>
      <c r="I93" s="87"/>
      <c r="J93" s="5"/>
      <c r="K93" s="5"/>
    </row>
    <row r="94" spans="2:11" ht="108" x14ac:dyDescent="0.25">
      <c r="B94" s="886"/>
      <c r="C94" s="94"/>
      <c r="D94" s="46" t="s">
        <v>842</v>
      </c>
      <c r="E94" s="5"/>
      <c r="F94" s="5"/>
      <c r="G94" s="5"/>
      <c r="H94" s="5"/>
      <c r="I94" s="87"/>
      <c r="J94" s="5"/>
      <c r="K94" s="5"/>
    </row>
    <row r="95" spans="2:11" x14ac:dyDescent="0.25">
      <c r="B95" s="886"/>
      <c r="C95" s="94"/>
      <c r="D95" s="53" t="s">
        <v>134</v>
      </c>
      <c r="E95" s="5"/>
      <c r="F95" s="5"/>
      <c r="G95" s="5"/>
      <c r="H95" s="5"/>
      <c r="I95" s="87"/>
      <c r="J95" s="5"/>
      <c r="K95" s="5"/>
    </row>
    <row r="96" spans="2:11" x14ac:dyDescent="0.25">
      <c r="B96" s="886"/>
      <c r="C96" s="94"/>
      <c r="D96" s="46" t="s">
        <v>64</v>
      </c>
      <c r="E96" s="5"/>
      <c r="F96" s="5"/>
      <c r="G96" s="5"/>
      <c r="H96" s="5"/>
      <c r="I96" s="87"/>
      <c r="J96" s="5"/>
      <c r="K96" s="5"/>
    </row>
    <row r="97" spans="2:11" x14ac:dyDescent="0.25">
      <c r="B97" s="886"/>
      <c r="C97" s="94"/>
      <c r="D97" s="46" t="s">
        <v>65</v>
      </c>
      <c r="E97" s="5"/>
      <c r="F97" s="5"/>
      <c r="G97" s="5"/>
      <c r="H97" s="5"/>
      <c r="I97" s="87"/>
      <c r="J97" s="5"/>
      <c r="K97" s="5"/>
    </row>
    <row r="98" spans="2:11" x14ac:dyDescent="0.25">
      <c r="B98" s="886"/>
      <c r="C98" s="94"/>
      <c r="D98" s="46" t="s">
        <v>843</v>
      </c>
      <c r="E98" s="5"/>
      <c r="F98" s="5"/>
      <c r="G98" s="5"/>
      <c r="H98" s="5"/>
      <c r="I98" s="87"/>
      <c r="J98" s="5"/>
      <c r="K98" s="5"/>
    </row>
    <row r="99" spans="2:11" ht="24" x14ac:dyDescent="0.25">
      <c r="B99" s="886"/>
      <c r="C99" s="94"/>
      <c r="D99" s="46" t="s">
        <v>844</v>
      </c>
      <c r="E99" s="5"/>
      <c r="F99" s="5"/>
      <c r="G99" s="5"/>
      <c r="H99" s="5"/>
      <c r="I99" s="87"/>
      <c r="J99" s="5"/>
      <c r="K99" s="5"/>
    </row>
    <row r="100" spans="2:11" ht="24" x14ac:dyDescent="0.25">
      <c r="B100" s="886"/>
      <c r="C100" s="94"/>
      <c r="D100" s="46" t="s">
        <v>845</v>
      </c>
      <c r="E100" s="5"/>
      <c r="F100" s="5"/>
      <c r="G100" s="5"/>
      <c r="H100" s="5"/>
      <c r="I100" s="87"/>
      <c r="J100" s="5"/>
      <c r="K100" s="5"/>
    </row>
    <row r="101" spans="2:11" ht="24" x14ac:dyDescent="0.25">
      <c r="B101" s="886"/>
      <c r="C101" s="94"/>
      <c r="D101" s="46" t="s">
        <v>846</v>
      </c>
      <c r="E101" s="5"/>
      <c r="F101" s="5"/>
      <c r="G101" s="5"/>
      <c r="H101" s="5"/>
      <c r="I101" s="87"/>
      <c r="J101" s="5"/>
      <c r="K101" s="5"/>
    </row>
    <row r="102" spans="2:11" ht="48" x14ac:dyDescent="0.25">
      <c r="B102" s="886"/>
      <c r="C102" s="94"/>
      <c r="D102" s="46" t="s">
        <v>847</v>
      </c>
      <c r="E102" s="5"/>
      <c r="F102" s="5"/>
      <c r="G102" s="5"/>
      <c r="H102" s="5"/>
      <c r="I102" s="87"/>
      <c r="J102" s="5"/>
      <c r="K102" s="5"/>
    </row>
    <row r="103" spans="2:11" ht="36.75" thickBot="1" x14ac:dyDescent="0.3">
      <c r="B103" s="887"/>
      <c r="C103" s="2"/>
      <c r="D103" s="40" t="s">
        <v>848</v>
      </c>
      <c r="E103" s="5"/>
      <c r="F103" s="5"/>
      <c r="G103" s="5"/>
      <c r="H103" s="5"/>
      <c r="I103" s="87"/>
      <c r="J103" s="5"/>
      <c r="K103" s="5"/>
    </row>
    <row r="104" spans="2:11" ht="24.75" thickBot="1" x14ac:dyDescent="0.3">
      <c r="B104" s="47" t="s">
        <v>72</v>
      </c>
      <c r="C104" s="2"/>
      <c r="D104" s="40"/>
      <c r="E104" s="5"/>
      <c r="F104" s="5"/>
      <c r="G104" s="5"/>
      <c r="H104" s="5"/>
      <c r="I104" s="87"/>
      <c r="J104" s="5"/>
      <c r="K104" s="5"/>
    </row>
    <row r="105" spans="2:11" ht="252" x14ac:dyDescent="0.25">
      <c r="B105" s="885" t="s">
        <v>73</v>
      </c>
      <c r="C105" s="94"/>
      <c r="D105" s="46" t="s">
        <v>849</v>
      </c>
      <c r="E105" s="5"/>
      <c r="F105" s="5"/>
      <c r="G105" s="5"/>
      <c r="H105" s="5"/>
      <c r="I105" s="87"/>
      <c r="J105" s="5"/>
      <c r="K105" s="5"/>
    </row>
    <row r="106" spans="2:11" ht="72" x14ac:dyDescent="0.25">
      <c r="B106" s="886"/>
      <c r="C106" s="94"/>
      <c r="D106" s="46" t="s">
        <v>850</v>
      </c>
      <c r="E106" s="5"/>
      <c r="F106" s="5"/>
      <c r="G106" s="5"/>
      <c r="H106" s="5"/>
      <c r="I106" s="87"/>
      <c r="J106" s="5"/>
      <c r="K106" s="5"/>
    </row>
    <row r="107" spans="2:11" ht="72" x14ac:dyDescent="0.25">
      <c r="B107" s="886"/>
      <c r="C107" s="94"/>
      <c r="D107" s="46" t="s">
        <v>851</v>
      </c>
      <c r="E107" s="5"/>
      <c r="F107" s="5"/>
      <c r="G107" s="5"/>
      <c r="H107" s="5"/>
      <c r="I107" s="87"/>
      <c r="J107" s="5"/>
      <c r="K107" s="5"/>
    </row>
    <row r="108" spans="2:11" ht="156" x14ac:dyDescent="0.25">
      <c r="B108" s="886"/>
      <c r="C108" s="94"/>
      <c r="D108" s="46" t="s">
        <v>852</v>
      </c>
      <c r="E108" s="5"/>
      <c r="F108" s="5"/>
      <c r="G108" s="5"/>
      <c r="H108" s="5"/>
      <c r="I108" s="87"/>
      <c r="J108" s="5"/>
      <c r="K108" s="5"/>
    </row>
    <row r="109" spans="2:11" ht="168" x14ac:dyDescent="0.25">
      <c r="B109" s="886"/>
      <c r="C109" s="94"/>
      <c r="D109" s="46" t="s">
        <v>853</v>
      </c>
      <c r="E109" s="5"/>
      <c r="F109" s="5"/>
      <c r="G109" s="5"/>
      <c r="H109" s="5"/>
      <c r="I109" s="87"/>
      <c r="J109" s="5"/>
      <c r="K109" s="5"/>
    </row>
    <row r="110" spans="2:11" ht="108" x14ac:dyDescent="0.25">
      <c r="B110" s="886"/>
      <c r="C110" s="94"/>
      <c r="D110" s="46" t="s">
        <v>854</v>
      </c>
      <c r="E110" s="5"/>
      <c r="F110" s="5"/>
      <c r="G110" s="5"/>
      <c r="H110" s="5"/>
      <c r="I110" s="87"/>
      <c r="J110" s="5"/>
      <c r="K110" s="5"/>
    </row>
    <row r="111" spans="2:11" ht="60.75" thickBot="1" x14ac:dyDescent="0.3">
      <c r="B111" s="887"/>
      <c r="C111" s="2"/>
      <c r="D111" s="40" t="s">
        <v>855</v>
      </c>
      <c r="E111" s="5"/>
      <c r="F111" s="5"/>
      <c r="G111" s="5"/>
      <c r="H111" s="5"/>
      <c r="I111" s="87"/>
      <c r="J111" s="5"/>
      <c r="K111" s="5"/>
    </row>
    <row r="112" spans="2:11" ht="36" x14ac:dyDescent="0.25">
      <c r="B112" s="885" t="s">
        <v>90</v>
      </c>
      <c r="C112" s="94"/>
      <c r="D112" s="53" t="s">
        <v>839</v>
      </c>
      <c r="E112" s="5"/>
      <c r="F112" s="5"/>
      <c r="G112" s="5"/>
      <c r="H112" s="5"/>
      <c r="I112" s="87"/>
      <c r="J112" s="5"/>
      <c r="K112" s="5"/>
    </row>
    <row r="113" spans="2:11" x14ac:dyDescent="0.25">
      <c r="B113" s="886"/>
      <c r="C113" s="94"/>
      <c r="D113" s="16"/>
      <c r="E113" s="5"/>
      <c r="F113" s="5"/>
      <c r="G113" s="5"/>
      <c r="H113" s="5"/>
      <c r="I113" s="87"/>
      <c r="J113" s="5"/>
      <c r="K113" s="5"/>
    </row>
    <row r="114" spans="2:11" x14ac:dyDescent="0.25">
      <c r="B114" s="886"/>
      <c r="C114" s="94"/>
      <c r="D114" s="46" t="s">
        <v>91</v>
      </c>
      <c r="E114" s="5"/>
      <c r="F114" s="5"/>
      <c r="G114" s="5"/>
      <c r="H114" s="5"/>
      <c r="I114" s="87"/>
      <c r="J114" s="5"/>
      <c r="K114" s="5"/>
    </row>
    <row r="115" spans="2:11" ht="24" x14ac:dyDescent="0.25">
      <c r="B115" s="886"/>
      <c r="C115" s="94"/>
      <c r="D115" s="46" t="s">
        <v>856</v>
      </c>
      <c r="E115" s="5"/>
      <c r="F115" s="5"/>
      <c r="G115" s="5"/>
      <c r="H115" s="5"/>
      <c r="I115" s="87"/>
      <c r="J115" s="5"/>
      <c r="K115" s="5"/>
    </row>
    <row r="116" spans="2:11" ht="24" x14ac:dyDescent="0.25">
      <c r="B116" s="886"/>
      <c r="C116" s="94"/>
      <c r="D116" s="46" t="s">
        <v>857</v>
      </c>
      <c r="E116" s="5"/>
      <c r="F116" s="5"/>
      <c r="G116" s="5"/>
      <c r="H116" s="5"/>
      <c r="I116" s="87"/>
      <c r="J116" s="5"/>
      <c r="K116" s="5"/>
    </row>
    <row r="117" spans="2:11" ht="60" x14ac:dyDescent="0.25">
      <c r="B117" s="886"/>
      <c r="C117" s="94"/>
      <c r="D117" s="46" t="s">
        <v>858</v>
      </c>
      <c r="E117" s="5"/>
      <c r="F117" s="5"/>
      <c r="G117" s="5"/>
      <c r="H117" s="5"/>
      <c r="I117" s="87"/>
      <c r="J117" s="5"/>
      <c r="K117" s="5"/>
    </row>
    <row r="118" spans="2:11" ht="60" x14ac:dyDescent="0.25">
      <c r="B118" s="886"/>
      <c r="C118" s="94"/>
      <c r="D118" s="46" t="s">
        <v>859</v>
      </c>
      <c r="E118" s="5"/>
      <c r="F118" s="5"/>
      <c r="G118" s="5"/>
      <c r="H118" s="5"/>
      <c r="I118" s="87"/>
      <c r="J118" s="5"/>
      <c r="K118" s="5"/>
    </row>
    <row r="119" spans="2:11" ht="60" x14ac:dyDescent="0.25">
      <c r="B119" s="886"/>
      <c r="C119" s="94"/>
      <c r="D119" s="58" t="s">
        <v>860</v>
      </c>
      <c r="E119" s="5"/>
      <c r="F119" s="5"/>
      <c r="G119" s="5"/>
      <c r="H119" s="5"/>
      <c r="I119" s="87"/>
      <c r="J119" s="5"/>
      <c r="K119" s="5"/>
    </row>
    <row r="120" spans="2:11" ht="36" x14ac:dyDescent="0.25">
      <c r="B120" s="886"/>
      <c r="C120" s="94"/>
      <c r="D120" s="46" t="s">
        <v>861</v>
      </c>
      <c r="E120" s="5"/>
      <c r="F120" s="5"/>
      <c r="G120" s="5"/>
      <c r="H120" s="5"/>
      <c r="I120" s="87"/>
      <c r="J120" s="5"/>
      <c r="K120" s="5"/>
    </row>
    <row r="121" spans="2:11" ht="36" x14ac:dyDescent="0.25">
      <c r="B121" s="886"/>
      <c r="C121" s="94"/>
      <c r="D121" s="46" t="s">
        <v>862</v>
      </c>
      <c r="E121" s="5"/>
      <c r="F121" s="5"/>
      <c r="G121" s="5"/>
      <c r="H121" s="5"/>
      <c r="I121" s="87"/>
      <c r="J121" s="5"/>
      <c r="K121" s="5"/>
    </row>
    <row r="122" spans="2:11" ht="36" x14ac:dyDescent="0.25">
      <c r="B122" s="886"/>
      <c r="C122" s="94"/>
      <c r="D122" s="46" t="s">
        <v>863</v>
      </c>
      <c r="E122" s="5"/>
      <c r="F122" s="5"/>
      <c r="G122" s="5"/>
      <c r="H122" s="5"/>
      <c r="I122" s="87"/>
      <c r="J122" s="5"/>
      <c r="K122" s="5"/>
    </row>
    <row r="123" spans="2:11" ht="36" x14ac:dyDescent="0.25">
      <c r="B123" s="886"/>
      <c r="C123" s="94"/>
      <c r="D123" s="46" t="s">
        <v>864</v>
      </c>
      <c r="E123" s="5"/>
      <c r="F123" s="5"/>
      <c r="G123" s="5"/>
      <c r="H123" s="5"/>
      <c r="I123" s="87"/>
      <c r="J123" s="5"/>
      <c r="K123" s="5"/>
    </row>
    <row r="124" spans="2:11" ht="36.75" thickBot="1" x14ac:dyDescent="0.3">
      <c r="B124" s="887"/>
      <c r="C124" s="2"/>
      <c r="D124" s="40" t="s">
        <v>865</v>
      </c>
      <c r="E124" s="5"/>
      <c r="F124" s="5"/>
      <c r="G124" s="5"/>
      <c r="H124" s="5"/>
      <c r="I124" s="87"/>
      <c r="J124" s="5"/>
      <c r="K124" s="5"/>
    </row>
    <row r="125" spans="2:11" x14ac:dyDescent="0.25">
      <c r="B125" s="5"/>
      <c r="D125" s="5"/>
      <c r="E125" s="5"/>
      <c r="F125" s="5"/>
      <c r="G125" s="5"/>
      <c r="H125" s="5"/>
      <c r="I125" s="87"/>
      <c r="J125" s="5"/>
      <c r="K125" s="5"/>
    </row>
    <row r="126" spans="2:11" x14ac:dyDescent="0.25">
      <c r="B126" s="5"/>
      <c r="D126" s="5"/>
      <c r="E126" s="5"/>
      <c r="F126" s="5"/>
      <c r="G126" s="5"/>
      <c r="H126" s="5"/>
      <c r="I126" s="87"/>
      <c r="J126" s="5"/>
      <c r="K126" s="5"/>
    </row>
    <row r="127" spans="2:11" x14ac:dyDescent="0.25">
      <c r="B127" s="5"/>
      <c r="D127" s="5"/>
      <c r="E127" s="5"/>
      <c r="F127" s="5"/>
      <c r="G127" s="5"/>
      <c r="H127" s="5"/>
      <c r="I127" s="87"/>
      <c r="J127" s="5"/>
      <c r="K127" s="5"/>
    </row>
    <row r="128" spans="2:11" x14ac:dyDescent="0.25">
      <c r="B128" s="5"/>
      <c r="D128" s="5"/>
      <c r="E128" s="5"/>
      <c r="F128" s="5"/>
      <c r="G128" s="5"/>
      <c r="H128" s="5"/>
      <c r="I128" s="87"/>
      <c r="J128" s="5"/>
      <c r="K128" s="5"/>
    </row>
    <row r="129" spans="2:11" x14ac:dyDescent="0.25">
      <c r="B129" s="5"/>
      <c r="D129" s="5"/>
      <c r="E129" s="5"/>
      <c r="F129" s="5"/>
      <c r="G129" s="5"/>
      <c r="H129" s="5"/>
      <c r="I129" s="87"/>
      <c r="J129" s="5"/>
      <c r="K129" s="5"/>
    </row>
    <row r="130" spans="2:11" x14ac:dyDescent="0.25">
      <c r="B130" s="5"/>
      <c r="D130" s="5"/>
      <c r="E130" s="5"/>
      <c r="F130" s="5"/>
      <c r="G130" s="5"/>
      <c r="H130" s="5"/>
      <c r="I130" s="87"/>
      <c r="J130" s="5"/>
      <c r="K130" s="5"/>
    </row>
    <row r="131" spans="2:11" x14ac:dyDescent="0.25">
      <c r="B131" s="5"/>
      <c r="D131" s="5"/>
      <c r="E131" s="5"/>
      <c r="F131" s="5"/>
      <c r="G131" s="5"/>
      <c r="H131" s="5"/>
      <c r="I131" s="87"/>
      <c r="J131" s="5"/>
      <c r="K131" s="5"/>
    </row>
    <row r="132" spans="2:11" x14ac:dyDescent="0.25">
      <c r="B132" s="5"/>
      <c r="D132" s="5"/>
      <c r="E132" s="5"/>
      <c r="F132" s="5"/>
      <c r="G132" s="5"/>
      <c r="H132" s="5"/>
      <c r="I132" s="87"/>
      <c r="J132" s="5"/>
      <c r="K132" s="5"/>
    </row>
    <row r="133" spans="2:11" x14ac:dyDescent="0.25">
      <c r="B133" s="5"/>
      <c r="D133" s="5"/>
      <c r="E133" s="5"/>
      <c r="F133" s="5"/>
      <c r="G133" s="5"/>
      <c r="H133" s="5"/>
      <c r="I133" s="87"/>
      <c r="J133" s="5"/>
      <c r="K133" s="5"/>
    </row>
    <row r="134" spans="2:11" x14ac:dyDescent="0.25">
      <c r="B134" s="5"/>
      <c r="D134" s="5"/>
      <c r="E134" s="5"/>
      <c r="F134" s="5"/>
      <c r="G134" s="5"/>
      <c r="H134" s="5"/>
      <c r="I134" s="87"/>
      <c r="J134" s="5"/>
      <c r="K134" s="5"/>
    </row>
    <row r="135" spans="2:11" x14ac:dyDescent="0.25">
      <c r="B135" s="5"/>
      <c r="D135" s="5"/>
      <c r="E135" s="5"/>
      <c r="F135" s="5"/>
      <c r="G135" s="5"/>
      <c r="H135" s="5"/>
      <c r="I135" s="87"/>
      <c r="J135" s="5"/>
      <c r="K135" s="5"/>
    </row>
    <row r="136" spans="2:11" x14ac:dyDescent="0.25">
      <c r="B136" s="5"/>
      <c r="D136" s="5"/>
      <c r="E136" s="5"/>
      <c r="F136" s="5"/>
      <c r="G136" s="5"/>
      <c r="H136" s="5"/>
      <c r="I136" s="87"/>
      <c r="J136" s="5"/>
      <c r="K136" s="5"/>
    </row>
    <row r="137" spans="2:11" x14ac:dyDescent="0.25">
      <c r="B137" s="5"/>
      <c r="D137" s="5"/>
      <c r="E137" s="5"/>
      <c r="F137" s="5"/>
      <c r="G137" s="5"/>
      <c r="H137" s="5"/>
      <c r="I137" s="87"/>
      <c r="J137" s="5"/>
      <c r="K137" s="5"/>
    </row>
    <row r="138" spans="2:11" x14ac:dyDescent="0.25">
      <c r="B138" s="5"/>
      <c r="D138" s="5"/>
      <c r="E138" s="5"/>
      <c r="F138" s="5"/>
      <c r="G138" s="5"/>
      <c r="H138" s="5"/>
      <c r="I138" s="87"/>
      <c r="J138" s="5"/>
      <c r="K138" s="5"/>
    </row>
    <row r="139" spans="2:11" x14ac:dyDescent="0.25">
      <c r="B139" s="5"/>
      <c r="D139" s="5"/>
      <c r="E139" s="5"/>
      <c r="F139" s="5"/>
      <c r="G139" s="5"/>
      <c r="H139" s="5"/>
      <c r="I139" s="87"/>
      <c r="J139" s="5"/>
      <c r="K139" s="5"/>
    </row>
    <row r="140" spans="2:11" x14ac:dyDescent="0.25">
      <c r="B140" s="5"/>
      <c r="D140" s="5"/>
      <c r="E140" s="5"/>
      <c r="F140" s="5"/>
      <c r="G140" s="5"/>
      <c r="H140" s="5"/>
      <c r="I140" s="87"/>
      <c r="J140" s="5"/>
      <c r="K140" s="5"/>
    </row>
    <row r="141" spans="2:11" x14ac:dyDescent="0.25">
      <c r="B141" s="5"/>
      <c r="D141" s="5"/>
      <c r="E141" s="5"/>
      <c r="F141" s="5"/>
      <c r="G141" s="5"/>
      <c r="H141" s="5"/>
      <c r="I141" s="87"/>
      <c r="J141" s="5"/>
      <c r="K141" s="5"/>
    </row>
    <row r="142" spans="2:11" x14ac:dyDescent="0.25">
      <c r="B142" s="5"/>
      <c r="D142" s="5"/>
      <c r="E142" s="5"/>
      <c r="F142" s="5"/>
      <c r="G142" s="5"/>
      <c r="H142" s="5"/>
      <c r="I142" s="87"/>
      <c r="J142" s="5"/>
      <c r="K142" s="5"/>
    </row>
    <row r="143" spans="2:11" x14ac:dyDescent="0.25">
      <c r="B143" s="5"/>
      <c r="D143" s="5"/>
      <c r="E143" s="5"/>
      <c r="F143" s="5"/>
      <c r="G143" s="5"/>
      <c r="H143" s="5"/>
      <c r="I143" s="87"/>
      <c r="J143" s="5"/>
      <c r="K143" s="5"/>
    </row>
    <row r="144" spans="2:11" x14ac:dyDescent="0.25">
      <c r="B144" s="5"/>
      <c r="D144" s="5"/>
      <c r="E144" s="5"/>
      <c r="F144" s="5"/>
      <c r="G144" s="5"/>
      <c r="H144" s="5"/>
      <c r="I144" s="87"/>
      <c r="J144" s="5"/>
      <c r="K144" s="5"/>
    </row>
    <row r="145" spans="2:11" x14ac:dyDescent="0.25">
      <c r="B145" s="5"/>
      <c r="D145" s="5"/>
      <c r="E145" s="5"/>
      <c r="F145" s="5"/>
      <c r="G145" s="5"/>
      <c r="H145" s="5"/>
      <c r="I145" s="87"/>
      <c r="J145" s="5"/>
      <c r="K145" s="5"/>
    </row>
    <row r="146" spans="2:11" x14ac:dyDescent="0.25">
      <c r="B146" s="5"/>
      <c r="D146" s="5"/>
      <c r="E146" s="5"/>
      <c r="F146" s="5"/>
      <c r="G146" s="5"/>
      <c r="H146" s="5"/>
      <c r="I146" s="87"/>
      <c r="J146" s="5"/>
      <c r="K146" s="5"/>
    </row>
    <row r="147" spans="2:11" x14ac:dyDescent="0.25">
      <c r="B147" s="5"/>
      <c r="D147" s="5"/>
      <c r="E147" s="5"/>
      <c r="F147" s="5"/>
      <c r="G147" s="5"/>
      <c r="H147" s="5"/>
      <c r="I147" s="87"/>
      <c r="J147" s="5"/>
      <c r="K147" s="5"/>
    </row>
    <row r="148" spans="2:11" x14ac:dyDescent="0.25">
      <c r="B148" s="5"/>
      <c r="D148" s="5"/>
      <c r="E148" s="5"/>
      <c r="F148" s="5"/>
      <c r="G148" s="5"/>
      <c r="H148" s="5"/>
      <c r="I148" s="87"/>
      <c r="J148" s="5"/>
      <c r="K148" s="5"/>
    </row>
    <row r="149" spans="2:11" x14ac:dyDescent="0.25">
      <c r="B149" s="5"/>
      <c r="D149" s="5"/>
      <c r="E149" s="5"/>
      <c r="F149" s="5"/>
      <c r="G149" s="5"/>
      <c r="H149" s="5"/>
      <c r="I149" s="87"/>
      <c r="J149" s="5"/>
      <c r="K149" s="5"/>
    </row>
    <row r="150" spans="2:11" x14ac:dyDescent="0.25">
      <c r="B150" s="5"/>
      <c r="D150" s="5"/>
      <c r="E150" s="5"/>
      <c r="F150" s="5"/>
      <c r="G150" s="5"/>
      <c r="H150" s="5"/>
      <c r="I150" s="87"/>
      <c r="J150" s="5"/>
      <c r="K150" s="5"/>
    </row>
    <row r="151" spans="2:11" x14ac:dyDescent="0.25">
      <c r="B151" s="5"/>
      <c r="D151" s="5"/>
      <c r="E151" s="5"/>
      <c r="F151" s="5"/>
      <c r="G151" s="5"/>
      <c r="H151" s="5"/>
      <c r="I151" s="87"/>
      <c r="J151" s="5"/>
      <c r="K151" s="5"/>
    </row>
    <row r="152" spans="2:11" x14ac:dyDescent="0.25">
      <c r="B152" s="5"/>
      <c r="D152" s="5"/>
      <c r="E152" s="5"/>
      <c r="F152" s="5"/>
      <c r="G152" s="5"/>
      <c r="H152" s="5"/>
      <c r="I152" s="87"/>
      <c r="J152" s="5"/>
      <c r="K152" s="5"/>
    </row>
    <row r="153" spans="2:11" x14ac:dyDescent="0.25">
      <c r="B153" s="5"/>
      <c r="D153" s="5"/>
      <c r="E153" s="5"/>
      <c r="F153" s="5"/>
      <c r="G153" s="5"/>
      <c r="H153" s="5"/>
      <c r="I153" s="87"/>
      <c r="J153" s="5"/>
      <c r="K153" s="5"/>
    </row>
    <row r="154" spans="2:11" x14ac:dyDescent="0.25">
      <c r="B154" s="5"/>
      <c r="D154" s="5"/>
      <c r="E154" s="5"/>
      <c r="F154" s="5"/>
      <c r="G154" s="5"/>
      <c r="H154" s="5"/>
      <c r="I154" s="87"/>
      <c r="J154" s="5"/>
      <c r="K154" s="5"/>
    </row>
    <row r="155" spans="2:11" x14ac:dyDescent="0.25">
      <c r="B155" s="5"/>
      <c r="D155" s="5"/>
      <c r="E155" s="5"/>
      <c r="F155" s="5"/>
      <c r="G155" s="5"/>
      <c r="H155" s="5"/>
      <c r="I155" s="87"/>
      <c r="J155" s="5"/>
      <c r="K155" s="5"/>
    </row>
    <row r="156" spans="2:11" x14ac:dyDescent="0.25">
      <c r="B156" s="5"/>
      <c r="D156" s="5"/>
      <c r="E156" s="5"/>
      <c r="F156" s="5"/>
      <c r="G156" s="5"/>
      <c r="H156" s="5"/>
      <c r="I156" s="87"/>
      <c r="J156" s="5"/>
      <c r="K156" s="5"/>
    </row>
    <row r="157" spans="2:11" x14ac:dyDescent="0.25">
      <c r="B157" s="5"/>
      <c r="D157" s="5"/>
      <c r="E157" s="5"/>
      <c r="F157" s="5"/>
      <c r="G157" s="5"/>
      <c r="H157" s="5"/>
      <c r="I157" s="87"/>
      <c r="J157" s="5"/>
      <c r="K157" s="5"/>
    </row>
    <row r="158" spans="2:11" x14ac:dyDescent="0.25">
      <c r="B158" s="5"/>
      <c r="D158" s="5"/>
      <c r="E158" s="5"/>
      <c r="F158" s="5"/>
      <c r="G158" s="5"/>
      <c r="H158" s="5"/>
      <c r="I158" s="87"/>
      <c r="J158" s="5"/>
      <c r="K158" s="5"/>
    </row>
    <row r="159" spans="2:11" x14ac:dyDescent="0.25">
      <c r="B159" s="5"/>
      <c r="D159" s="5"/>
      <c r="E159" s="5"/>
      <c r="F159" s="5"/>
      <c r="G159" s="5"/>
      <c r="H159" s="5"/>
      <c r="I159" s="87"/>
      <c r="J159" s="5"/>
      <c r="K159" s="5"/>
    </row>
    <row r="160" spans="2:11" x14ac:dyDescent="0.25">
      <c r="B160" s="5"/>
      <c r="D160" s="5"/>
      <c r="E160" s="5"/>
      <c r="F160" s="5"/>
      <c r="G160" s="5"/>
      <c r="H160" s="5"/>
      <c r="I160" s="87"/>
      <c r="J160" s="5"/>
      <c r="K160" s="5"/>
    </row>
    <row r="161" spans="2:11" x14ac:dyDescent="0.25">
      <c r="B161" s="5"/>
      <c r="D161" s="5"/>
      <c r="E161" s="5"/>
      <c r="F161" s="5"/>
      <c r="G161" s="5"/>
      <c r="H161" s="5"/>
      <c r="I161" s="87"/>
      <c r="J161" s="5"/>
      <c r="K161" s="5"/>
    </row>
    <row r="162" spans="2:11" x14ac:dyDescent="0.25">
      <c r="B162" s="5"/>
      <c r="D162" s="5"/>
      <c r="E162" s="5"/>
      <c r="F162" s="5"/>
      <c r="G162" s="5"/>
      <c r="H162" s="5"/>
      <c r="I162" s="87"/>
      <c r="J162" s="5"/>
      <c r="K162" s="5"/>
    </row>
    <row r="163" spans="2:11" x14ac:dyDescent="0.25">
      <c r="B163" s="5"/>
      <c r="D163" s="5"/>
      <c r="E163" s="5"/>
      <c r="F163" s="5"/>
      <c r="G163" s="5"/>
      <c r="H163" s="5"/>
      <c r="I163" s="87"/>
      <c r="J163" s="5"/>
      <c r="K163" s="5"/>
    </row>
    <row r="164" spans="2:11" x14ac:dyDescent="0.25">
      <c r="B164" s="5"/>
      <c r="D164" s="5"/>
      <c r="E164" s="5"/>
      <c r="F164" s="5"/>
      <c r="G164" s="5"/>
      <c r="H164" s="5"/>
      <c r="I164" s="87"/>
      <c r="J164" s="5"/>
      <c r="K164" s="5"/>
    </row>
    <row r="165" spans="2:11" x14ac:dyDescent="0.25">
      <c r="B165" s="5"/>
      <c r="D165" s="5"/>
      <c r="E165" s="5"/>
      <c r="F165" s="5"/>
      <c r="G165" s="5"/>
      <c r="H165" s="5"/>
      <c r="I165" s="87"/>
      <c r="J165" s="5"/>
      <c r="K165" s="5"/>
    </row>
    <row r="166" spans="2:11" x14ac:dyDescent="0.25">
      <c r="B166" s="5"/>
      <c r="D166" s="5"/>
      <c r="E166" s="5"/>
      <c r="F166" s="5"/>
      <c r="G166" s="5"/>
      <c r="H166" s="5"/>
      <c r="I166" s="87"/>
      <c r="J166" s="5"/>
      <c r="K166" s="5"/>
    </row>
    <row r="167" spans="2:11" x14ac:dyDescent="0.25">
      <c r="B167" s="5"/>
      <c r="D167" s="5"/>
      <c r="E167" s="5"/>
      <c r="F167" s="5"/>
      <c r="G167" s="5"/>
      <c r="H167" s="5"/>
      <c r="I167" s="87"/>
      <c r="J167" s="5"/>
      <c r="K167" s="5"/>
    </row>
    <row r="168" spans="2:11" x14ac:dyDescent="0.25">
      <c r="B168" s="5"/>
      <c r="D168" s="5"/>
      <c r="E168" s="5"/>
      <c r="F168" s="5"/>
      <c r="G168" s="5"/>
      <c r="H168" s="5"/>
      <c r="I168" s="87"/>
      <c r="J168" s="5"/>
      <c r="K168" s="5"/>
    </row>
    <row r="169" spans="2:11" x14ac:dyDescent="0.25">
      <c r="B169" s="5"/>
      <c r="D169" s="5"/>
      <c r="E169" s="5"/>
      <c r="F169" s="5"/>
      <c r="G169" s="5"/>
      <c r="H169" s="5"/>
      <c r="I169" s="87"/>
      <c r="J169" s="5"/>
      <c r="K169" s="5"/>
    </row>
    <row r="170" spans="2:11" x14ac:dyDescent="0.25">
      <c r="B170" s="5"/>
      <c r="D170" s="5"/>
      <c r="E170" s="5"/>
      <c r="F170" s="5"/>
      <c r="G170" s="5"/>
      <c r="H170" s="5"/>
      <c r="I170" s="87"/>
      <c r="J170" s="5"/>
      <c r="K170" s="5"/>
    </row>
    <row r="171" spans="2:11" x14ac:dyDescent="0.25">
      <c r="B171" s="5"/>
      <c r="D171" s="5"/>
      <c r="E171" s="5"/>
      <c r="F171" s="5"/>
      <c r="G171" s="5"/>
      <c r="H171" s="5"/>
      <c r="I171" s="87"/>
      <c r="J171" s="5"/>
      <c r="K171" s="5"/>
    </row>
    <row r="172" spans="2:11" x14ac:dyDescent="0.25">
      <c r="B172" s="5"/>
      <c r="D172" s="5"/>
      <c r="E172" s="5"/>
      <c r="F172" s="5"/>
      <c r="G172" s="5"/>
      <c r="H172" s="5"/>
      <c r="I172" s="87"/>
      <c r="J172" s="5"/>
      <c r="K172" s="5"/>
    </row>
    <row r="173" spans="2:11" x14ac:dyDescent="0.25">
      <c r="B173" s="5"/>
      <c r="D173" s="5"/>
      <c r="E173" s="5"/>
      <c r="F173" s="5"/>
      <c r="G173" s="5"/>
      <c r="H173" s="5"/>
      <c r="I173" s="87"/>
      <c r="J173" s="5"/>
      <c r="K173" s="5"/>
    </row>
    <row r="174" spans="2:11" x14ac:dyDescent="0.25">
      <c r="B174" s="5"/>
      <c r="D174" s="5"/>
      <c r="E174" s="5"/>
      <c r="F174" s="5"/>
      <c r="G174" s="5"/>
      <c r="H174" s="5"/>
      <c r="I174" s="87"/>
      <c r="J174" s="5"/>
      <c r="K174" s="5"/>
    </row>
    <row r="175" spans="2:11" x14ac:dyDescent="0.25">
      <c r="B175" s="5"/>
      <c r="D175" s="5"/>
      <c r="E175" s="5"/>
      <c r="F175" s="5"/>
      <c r="G175" s="5"/>
      <c r="H175" s="5"/>
      <c r="I175" s="87"/>
      <c r="J175" s="5"/>
      <c r="K175" s="5"/>
    </row>
    <row r="176" spans="2:11" x14ac:dyDescent="0.25">
      <c r="B176" s="5"/>
      <c r="D176" s="5"/>
      <c r="E176" s="5"/>
      <c r="F176" s="5"/>
      <c r="G176" s="5"/>
      <c r="H176" s="5"/>
      <c r="I176" s="87"/>
      <c r="J176" s="5"/>
      <c r="K176" s="5"/>
    </row>
    <row r="177" spans="2:11" x14ac:dyDescent="0.25">
      <c r="B177" s="5"/>
      <c r="D177" s="5"/>
      <c r="E177" s="5"/>
      <c r="F177" s="5"/>
      <c r="G177" s="5"/>
      <c r="H177" s="5"/>
      <c r="I177" s="87"/>
      <c r="J177" s="5"/>
      <c r="K177" s="5"/>
    </row>
    <row r="178" spans="2:11" x14ac:dyDescent="0.25">
      <c r="B178" s="5"/>
      <c r="D178" s="5"/>
      <c r="E178" s="5"/>
      <c r="F178" s="5"/>
      <c r="G178" s="5"/>
      <c r="H178" s="5"/>
      <c r="I178" s="87"/>
      <c r="J178" s="5"/>
      <c r="K178" s="5"/>
    </row>
    <row r="179" spans="2:11" x14ac:dyDescent="0.25">
      <c r="B179" s="5"/>
      <c r="D179" s="5"/>
      <c r="E179" s="5"/>
      <c r="F179" s="5"/>
      <c r="G179" s="5"/>
      <c r="H179" s="5"/>
      <c r="I179" s="87"/>
      <c r="J179" s="5"/>
      <c r="K179" s="5"/>
    </row>
    <row r="180" spans="2:11" x14ac:dyDescent="0.25">
      <c r="B180" s="5"/>
      <c r="D180" s="5"/>
      <c r="E180" s="5"/>
      <c r="F180" s="5"/>
      <c r="G180" s="5"/>
      <c r="H180" s="5"/>
      <c r="I180" s="87"/>
      <c r="J180" s="5"/>
      <c r="K180" s="5"/>
    </row>
    <row r="181" spans="2:11" x14ac:dyDescent="0.25">
      <c r="B181" s="5"/>
      <c r="D181" s="5"/>
      <c r="E181" s="5"/>
      <c r="F181" s="5"/>
      <c r="G181" s="5"/>
      <c r="H181" s="5"/>
      <c r="I181" s="87"/>
      <c r="J181" s="5"/>
      <c r="K181" s="5"/>
    </row>
    <row r="182" spans="2:11" x14ac:dyDescent="0.25">
      <c r="B182" s="5"/>
      <c r="D182" s="5"/>
      <c r="E182" s="5"/>
      <c r="F182" s="5"/>
      <c r="G182" s="5"/>
      <c r="H182" s="5"/>
      <c r="I182" s="87"/>
      <c r="J182" s="5"/>
      <c r="K182" s="5"/>
    </row>
    <row r="183" spans="2:11" x14ac:dyDescent="0.25">
      <c r="B183" s="5"/>
      <c r="D183" s="5"/>
      <c r="E183" s="5"/>
      <c r="F183" s="5"/>
      <c r="G183" s="5"/>
      <c r="H183" s="5"/>
      <c r="I183" s="87"/>
      <c r="J183" s="5"/>
      <c r="K183" s="5"/>
    </row>
    <row r="184" spans="2:11" x14ac:dyDescent="0.25">
      <c r="B184" s="5"/>
      <c r="D184" s="5"/>
      <c r="E184" s="5"/>
      <c r="F184" s="5"/>
      <c r="G184" s="5"/>
      <c r="H184" s="5"/>
      <c r="I184" s="87"/>
      <c r="J184" s="5"/>
      <c r="K184" s="5"/>
    </row>
    <row r="185" spans="2:11" x14ac:dyDescent="0.25">
      <c r="B185" s="5"/>
      <c r="D185" s="5"/>
      <c r="E185" s="5"/>
      <c r="F185" s="5"/>
      <c r="G185" s="5"/>
      <c r="H185" s="5"/>
      <c r="I185" s="87"/>
      <c r="J185" s="5"/>
      <c r="K185" s="5"/>
    </row>
    <row r="186" spans="2:11" x14ac:dyDescent="0.25">
      <c r="B186" s="5"/>
      <c r="D186" s="5"/>
      <c r="E186" s="5"/>
      <c r="F186" s="5"/>
      <c r="G186" s="5"/>
      <c r="H186" s="5"/>
      <c r="I186" s="87"/>
      <c r="J186" s="5"/>
      <c r="K186" s="5"/>
    </row>
    <row r="187" spans="2:11" x14ac:dyDescent="0.25">
      <c r="B187" s="5"/>
      <c r="D187" s="5"/>
      <c r="E187" s="5"/>
      <c r="F187" s="5"/>
      <c r="G187" s="5"/>
      <c r="H187" s="5"/>
      <c r="I187" s="87"/>
      <c r="J187" s="5"/>
      <c r="K187" s="5"/>
    </row>
    <row r="188" spans="2:11" x14ac:dyDescent="0.25">
      <c r="B188" s="5"/>
      <c r="D188" s="5"/>
      <c r="E188" s="5"/>
      <c r="F188" s="5"/>
      <c r="G188" s="5"/>
      <c r="H188" s="5"/>
      <c r="I188" s="87"/>
      <c r="J188" s="5"/>
      <c r="K188" s="5"/>
    </row>
    <row r="189" spans="2:11" x14ac:dyDescent="0.25">
      <c r="B189" s="5"/>
      <c r="D189" s="5"/>
      <c r="E189" s="5"/>
      <c r="F189" s="5"/>
      <c r="G189" s="5"/>
      <c r="H189" s="5"/>
      <c r="I189" s="87"/>
      <c r="J189" s="5"/>
      <c r="K189" s="5"/>
    </row>
  </sheetData>
  <sheetProtection insertColumns="0" insertRows="0"/>
  <mergeCells count="37">
    <mergeCell ref="B10:D10"/>
    <mergeCell ref="F10:S10"/>
    <mergeCell ref="F11:S11"/>
    <mergeCell ref="E12:R12"/>
    <mergeCell ref="E13:R13"/>
    <mergeCell ref="D37:I37"/>
    <mergeCell ref="B91:B92"/>
    <mergeCell ref="B93:B103"/>
    <mergeCell ref="B105:B111"/>
    <mergeCell ref="B112:B124"/>
    <mergeCell ref="B15:B49"/>
    <mergeCell ref="D15:I15"/>
    <mergeCell ref="D16:I16"/>
    <mergeCell ref="D17:I17"/>
    <mergeCell ref="D22:I22"/>
    <mergeCell ref="D23:I23"/>
    <mergeCell ref="D24:I24"/>
    <mergeCell ref="D29:I29"/>
    <mergeCell ref="D30:I30"/>
    <mergeCell ref="D31:I31"/>
    <mergeCell ref="D36:I36"/>
    <mergeCell ref="D38:I38"/>
    <mergeCell ref="D43:I43"/>
    <mergeCell ref="D44:I44"/>
    <mergeCell ref="D45:I45"/>
    <mergeCell ref="D60:I60"/>
    <mergeCell ref="B86:D87"/>
    <mergeCell ref="D61:I61"/>
    <mergeCell ref="B63:E63"/>
    <mergeCell ref="B64:B70"/>
    <mergeCell ref="B72:E72"/>
    <mergeCell ref="B73:B79"/>
    <mergeCell ref="A1:P1"/>
    <mergeCell ref="A2:P2"/>
    <mergeCell ref="A3:P3"/>
    <mergeCell ref="A4:D4"/>
    <mergeCell ref="A5:P5"/>
  </mergeCells>
  <conditionalFormatting sqref="F10">
    <cfRule type="notContainsBlanks" dxfId="37" priority="5">
      <formula>LEN(TRIM(F10))&gt;0</formula>
    </cfRule>
  </conditionalFormatting>
  <conditionalFormatting sqref="F11:S11">
    <cfRule type="expression" dxfId="36" priority="3">
      <formula>E11="NO SE REPORTA"</formula>
    </cfRule>
    <cfRule type="expression" dxfId="35" priority="4">
      <formula>E10="NO APLICA"</formula>
    </cfRule>
  </conditionalFormatting>
  <conditionalFormatting sqref="E12:R12">
    <cfRule type="expression" dxfId="34" priority="1">
      <formula>E11="SI SE REPORTA"</formula>
    </cfRule>
  </conditionalFormatting>
  <dataValidations xWindow="979" yWindow="476" count="4">
    <dataValidation type="whole" operator="greaterThanOrEqual" allowBlank="1" showErrorMessage="1" errorTitle="ERROR" error="Escriba un número igual o mayor que 0" promptTitle="ERROR" prompt="Escriba un número igual o mayor que 0" sqref="E19:H20 E26:H27 E33:H34 E40:H41 E47:H48">
      <formula1>0</formula1>
    </dataValidation>
    <dataValidation allowBlank="1" showInputMessage="1" showErrorMessage="1" sqref="E49:H49 E52:E57 G52:G57 F57 E21:H21 I26:I28 E28:H28 E35:I35 I33:I34 I40:I42 E42:H42 I47:I49"/>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68" r:id="rId1"/>
  </hyperlinks>
  <pageMargins left="0.25" right="0.25" top="0.75" bottom="0.75" header="0.3" footer="0.3"/>
  <pageSetup paperSize="178" orientation="landscape" horizontalDpi="1200" verticalDpi="1200" r:id="rId2"/>
  <ignoredErrors>
    <ignoredError sqref="D8" evalError="1"/>
  </ignoredError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U197"/>
  <sheetViews>
    <sheetView showGridLines="0" topLeftCell="A103" zoomScale="98" zoomScaleNormal="98" workbookViewId="0">
      <selection activeCell="H124" sqref="H124"/>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 min="9" max="9" width="11.5703125" style="133"/>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887</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87"/>
      <c r="J6" s="5"/>
      <c r="K6" s="5"/>
    </row>
    <row r="7" spans="1:21" ht="15.75" thickBot="1" x14ac:dyDescent="0.3">
      <c r="B7" s="75"/>
      <c r="C7" s="77"/>
      <c r="D7" s="5"/>
      <c r="E7" s="17"/>
      <c r="F7" s="5" t="s">
        <v>129</v>
      </c>
      <c r="G7" s="5"/>
      <c r="H7" s="5"/>
      <c r="I7" s="87"/>
      <c r="J7" s="5"/>
      <c r="K7" s="5"/>
    </row>
    <row r="8" spans="1:21" ht="15.75" thickBot="1" x14ac:dyDescent="0.3">
      <c r="B8" s="171" t="s">
        <v>1192</v>
      </c>
      <c r="C8" s="211">
        <v>2023</v>
      </c>
      <c r="D8" s="216">
        <f>IF(E10="NO APLICA","NO APLICA",IF(E11="NO SE REPORTA","SIN INFORMACION",+G122))</f>
        <v>0.81458747144641019</v>
      </c>
      <c r="E8" s="212"/>
      <c r="F8" s="5" t="s">
        <v>130</v>
      </c>
      <c r="G8" s="5"/>
      <c r="H8" s="5"/>
      <c r="I8" s="87"/>
      <c r="J8" s="5"/>
      <c r="K8" s="5"/>
    </row>
    <row r="9" spans="1:21" x14ac:dyDescent="0.25">
      <c r="B9" s="364" t="s">
        <v>1193</v>
      </c>
      <c r="C9" s="88"/>
      <c r="D9" s="5"/>
      <c r="E9" s="5"/>
      <c r="F9" s="5"/>
      <c r="G9" s="5"/>
      <c r="H9" s="5"/>
      <c r="I9" s="87"/>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2044</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87"/>
      <c r="J14" s="5"/>
      <c r="K14" s="5"/>
    </row>
    <row r="15" spans="1:21" x14ac:dyDescent="0.25">
      <c r="B15" s="885" t="s">
        <v>2</v>
      </c>
      <c r="C15" s="89"/>
      <c r="D15" s="876" t="s">
        <v>3</v>
      </c>
      <c r="E15" s="877"/>
      <c r="F15" s="877"/>
      <c r="G15" s="877"/>
      <c r="H15" s="877"/>
      <c r="I15" s="878"/>
      <c r="J15" s="5"/>
      <c r="K15" s="5"/>
    </row>
    <row r="16" spans="1:21" x14ac:dyDescent="0.25">
      <c r="B16" s="886"/>
      <c r="C16" s="92"/>
      <c r="D16" s="1002" t="s">
        <v>905</v>
      </c>
      <c r="E16" s="1003"/>
      <c r="F16" s="1003"/>
      <c r="G16" s="1003"/>
      <c r="H16" s="1003"/>
      <c r="I16" s="1004"/>
      <c r="J16" s="5"/>
      <c r="K16" s="5"/>
    </row>
    <row r="17" spans="2:11" ht="15.75" thickBot="1" x14ac:dyDescent="0.3">
      <c r="B17" s="886"/>
      <c r="C17" s="92"/>
      <c r="D17" s="867"/>
      <c r="E17" s="868"/>
      <c r="F17" s="868"/>
      <c r="G17" s="868"/>
      <c r="H17" s="868"/>
      <c r="I17" s="869"/>
      <c r="J17" s="5"/>
      <c r="K17" s="5"/>
    </row>
    <row r="18" spans="2:11" ht="36.75" thickBot="1" x14ac:dyDescent="0.3">
      <c r="B18" s="886"/>
      <c r="C18" s="94"/>
      <c r="D18" s="43" t="s">
        <v>1688</v>
      </c>
      <c r="E18" s="146">
        <v>55</v>
      </c>
      <c r="F18" s="5"/>
      <c r="G18" s="5"/>
      <c r="H18" s="5"/>
      <c r="I18" s="310"/>
      <c r="J18" s="5"/>
      <c r="K18" s="5"/>
    </row>
    <row r="19" spans="2:11" ht="36.75" thickBot="1" x14ac:dyDescent="0.3">
      <c r="B19" s="886"/>
      <c r="C19" s="94"/>
      <c r="D19" s="40" t="s">
        <v>906</v>
      </c>
      <c r="E19" s="146">
        <v>55</v>
      </c>
      <c r="F19" s="5"/>
      <c r="G19" s="5"/>
      <c r="H19" s="5"/>
      <c r="I19" s="310"/>
      <c r="J19" s="5"/>
      <c r="K19" s="5"/>
    </row>
    <row r="20" spans="2:11" ht="15.75" thickBot="1" x14ac:dyDescent="0.3">
      <c r="B20" s="886"/>
      <c r="C20" s="92"/>
      <c r="D20" s="891"/>
      <c r="E20" s="892"/>
      <c r="F20" s="892"/>
      <c r="G20" s="892"/>
      <c r="H20" s="892"/>
      <c r="I20" s="893"/>
      <c r="J20" s="5"/>
      <c r="K20" s="5"/>
    </row>
    <row r="21" spans="2:11" ht="15.75" thickBot="1" x14ac:dyDescent="0.3">
      <c r="B21" s="886"/>
      <c r="C21" s="94"/>
      <c r="D21" s="43" t="s">
        <v>150</v>
      </c>
      <c r="E21" s="38" t="s">
        <v>20</v>
      </c>
      <c r="F21" s="38" t="s">
        <v>21</v>
      </c>
      <c r="G21" s="38" t="s">
        <v>22</v>
      </c>
      <c r="H21" s="38" t="s">
        <v>23</v>
      </c>
      <c r="I21" s="90" t="s">
        <v>151</v>
      </c>
      <c r="J21" s="5"/>
      <c r="K21" s="5"/>
    </row>
    <row r="22" spans="2:11" ht="24.75" thickBot="1" x14ac:dyDescent="0.3">
      <c r="B22" s="886"/>
      <c r="C22" s="94"/>
      <c r="D22" s="40" t="s">
        <v>907</v>
      </c>
      <c r="E22" s="146">
        <v>73</v>
      </c>
      <c r="F22" s="146"/>
      <c r="G22" s="146"/>
      <c r="H22" s="146"/>
      <c r="I22" s="311">
        <f>SUM(E22:H22)</f>
        <v>73</v>
      </c>
      <c r="J22" s="5"/>
      <c r="K22" s="5"/>
    </row>
    <row r="23" spans="2:11" ht="24.75" thickBot="1" x14ac:dyDescent="0.3">
      <c r="B23" s="886"/>
      <c r="C23" s="94"/>
      <c r="D23" s="40" t="s">
        <v>908</v>
      </c>
      <c r="E23" s="146">
        <v>65</v>
      </c>
      <c r="F23" s="146"/>
      <c r="G23" s="146"/>
      <c r="H23" s="146"/>
      <c r="I23" s="311">
        <f>SUM(E23:H23)</f>
        <v>65</v>
      </c>
      <c r="J23" s="5"/>
      <c r="K23" s="5"/>
    </row>
    <row r="24" spans="2:11" ht="24.75" thickBot="1" x14ac:dyDescent="0.3">
      <c r="B24" s="886"/>
      <c r="C24" s="94"/>
      <c r="D24" s="40" t="s">
        <v>909</v>
      </c>
      <c r="E24" s="185">
        <f>+E23/E22</f>
        <v>0.8904109589041096</v>
      </c>
      <c r="F24" s="185" t="e">
        <f>+F23/F22</f>
        <v>#DIV/0!</v>
      </c>
      <c r="G24" s="185" t="e">
        <f>+G23/G22</f>
        <v>#DIV/0!</v>
      </c>
      <c r="H24" s="185" t="e">
        <f>+H23/H22</f>
        <v>#DIV/0!</v>
      </c>
      <c r="I24" s="185">
        <f>+I23/I22</f>
        <v>0.8904109589041096</v>
      </c>
      <c r="J24" s="5"/>
      <c r="K24" s="5"/>
    </row>
    <row r="25" spans="2:11" x14ac:dyDescent="0.25">
      <c r="B25" s="886"/>
      <c r="C25" s="92"/>
      <c r="D25" s="876" t="s">
        <v>910</v>
      </c>
      <c r="E25" s="877"/>
      <c r="F25" s="877"/>
      <c r="G25" s="877"/>
      <c r="H25" s="877"/>
      <c r="I25" s="878"/>
      <c r="J25" s="5"/>
      <c r="K25" s="5"/>
    </row>
    <row r="26" spans="2:11" ht="15.75" thickBot="1" x14ac:dyDescent="0.3">
      <c r="B26" s="886"/>
      <c r="C26" s="92"/>
      <c r="D26" s="867"/>
      <c r="E26" s="868"/>
      <c r="F26" s="868"/>
      <c r="G26" s="868"/>
      <c r="H26" s="868"/>
      <c r="I26" s="869"/>
      <c r="J26" s="5"/>
      <c r="K26" s="5"/>
    </row>
    <row r="27" spans="2:11" ht="24" x14ac:dyDescent="0.25">
      <c r="B27" s="886"/>
      <c r="C27" s="94"/>
      <c r="D27" s="878" t="s">
        <v>911</v>
      </c>
      <c r="E27" s="885" t="s">
        <v>912</v>
      </c>
      <c r="F27" s="885" t="s">
        <v>913</v>
      </c>
      <c r="G27" s="885" t="s">
        <v>914</v>
      </c>
      <c r="H27" s="63" t="s">
        <v>915</v>
      </c>
      <c r="I27" s="310"/>
      <c r="J27" s="5"/>
      <c r="K27" s="5"/>
    </row>
    <row r="28" spans="2:11" ht="15.75" thickBot="1" x14ac:dyDescent="0.3">
      <c r="B28" s="886"/>
      <c r="C28" s="94"/>
      <c r="D28" s="893"/>
      <c r="E28" s="887"/>
      <c r="F28" s="887"/>
      <c r="G28" s="887"/>
      <c r="H28" s="40" t="s">
        <v>916</v>
      </c>
      <c r="I28" s="310"/>
      <c r="J28" s="5"/>
      <c r="K28" s="5"/>
    </row>
    <row r="29" spans="2:11" ht="15.75" thickBot="1" x14ac:dyDescent="0.3">
      <c r="B29" s="886"/>
      <c r="C29" s="94"/>
      <c r="D29" s="30" t="s">
        <v>1201</v>
      </c>
      <c r="E29" s="146"/>
      <c r="F29" s="146"/>
      <c r="G29" s="146"/>
      <c r="H29" s="146"/>
      <c r="I29" s="310"/>
      <c r="J29" s="5"/>
      <c r="K29" s="5"/>
    </row>
    <row r="30" spans="2:11" ht="15.75" thickBot="1" x14ac:dyDescent="0.3">
      <c r="B30" s="886"/>
      <c r="C30" s="94"/>
      <c r="D30" s="30" t="s">
        <v>1203</v>
      </c>
      <c r="E30" s="146"/>
      <c r="F30" s="146"/>
      <c r="G30" s="146"/>
      <c r="H30" s="146"/>
      <c r="I30" s="310"/>
      <c r="J30" s="5"/>
      <c r="K30" s="5"/>
    </row>
    <row r="31" spans="2:11" ht="15.75" thickBot="1" x14ac:dyDescent="0.3">
      <c r="B31" s="886"/>
      <c r="C31" s="94"/>
      <c r="D31" s="30" t="s">
        <v>1204</v>
      </c>
      <c r="E31" s="146"/>
      <c r="F31" s="146"/>
      <c r="G31" s="146"/>
      <c r="H31" s="146"/>
      <c r="I31" s="310"/>
      <c r="J31" s="5"/>
      <c r="K31" s="5"/>
    </row>
    <row r="32" spans="2:11" ht="15.75" thickBot="1" x14ac:dyDescent="0.3">
      <c r="B32" s="886"/>
      <c r="C32" s="94"/>
      <c r="D32" s="30"/>
      <c r="E32" s="146"/>
      <c r="F32" s="146"/>
      <c r="G32" s="146"/>
      <c r="H32" s="146"/>
      <c r="I32" s="310"/>
      <c r="J32" s="5"/>
      <c r="K32" s="5"/>
    </row>
    <row r="33" spans="2:11" ht="15.75" thickBot="1" x14ac:dyDescent="0.3">
      <c r="B33" s="886"/>
      <c r="C33" s="94"/>
      <c r="D33" s="30" t="s">
        <v>1245</v>
      </c>
      <c r="E33" s="146"/>
      <c r="F33" s="146"/>
      <c r="G33" s="146"/>
      <c r="H33" s="146"/>
      <c r="I33" s="310"/>
      <c r="J33" s="5"/>
      <c r="K33" s="5"/>
    </row>
    <row r="34" spans="2:11" ht="15.75" thickBot="1" x14ac:dyDescent="0.3">
      <c r="B34" s="886"/>
      <c r="C34" s="94"/>
      <c r="D34" s="30"/>
      <c r="E34" s="146"/>
      <c r="F34" s="146"/>
      <c r="G34" s="146"/>
      <c r="H34" s="146"/>
      <c r="I34" s="310"/>
      <c r="J34" s="5"/>
      <c r="K34" s="5"/>
    </row>
    <row r="35" spans="2:11" ht="15.75" thickBot="1" x14ac:dyDescent="0.3">
      <c r="B35" s="886"/>
      <c r="C35" s="94"/>
      <c r="D35" s="30"/>
      <c r="E35" s="146"/>
      <c r="F35" s="146"/>
      <c r="G35" s="146"/>
      <c r="H35" s="146"/>
      <c r="I35" s="310"/>
      <c r="J35" s="5"/>
      <c r="K35" s="5"/>
    </row>
    <row r="36" spans="2:11" ht="15.75" thickBot="1" x14ac:dyDescent="0.3">
      <c r="B36" s="886"/>
      <c r="C36" s="94"/>
      <c r="D36" s="30"/>
      <c r="E36" s="146"/>
      <c r="F36" s="146"/>
      <c r="G36" s="146"/>
      <c r="H36" s="146"/>
      <c r="I36" s="310"/>
      <c r="J36" s="5"/>
      <c r="K36" s="5"/>
    </row>
    <row r="37" spans="2:11" ht="15.75" thickBot="1" x14ac:dyDescent="0.3">
      <c r="B37" s="886"/>
      <c r="C37" s="94"/>
      <c r="D37" s="30"/>
      <c r="E37" s="146"/>
      <c r="F37" s="146"/>
      <c r="G37" s="146"/>
      <c r="H37" s="146"/>
      <c r="I37" s="310"/>
      <c r="J37" s="5"/>
      <c r="K37" s="5"/>
    </row>
    <row r="38" spans="2:11" ht="15.75" thickBot="1" x14ac:dyDescent="0.3">
      <c r="B38" s="886"/>
      <c r="C38" s="94"/>
      <c r="D38" s="30"/>
      <c r="E38" s="146"/>
      <c r="F38" s="146"/>
      <c r="G38" s="146"/>
      <c r="H38" s="146"/>
      <c r="I38" s="310"/>
      <c r="J38" s="5"/>
      <c r="K38" s="5"/>
    </row>
    <row r="39" spans="2:11" ht="15.75" thickBot="1" x14ac:dyDescent="0.3">
      <c r="B39" s="886"/>
      <c r="C39" s="94"/>
      <c r="D39" s="30"/>
      <c r="E39" s="146"/>
      <c r="F39" s="146"/>
      <c r="G39" s="146"/>
      <c r="H39" s="146"/>
      <c r="I39" s="310"/>
      <c r="J39" s="5"/>
      <c r="K39" s="5"/>
    </row>
    <row r="40" spans="2:11" ht="15.75" thickBot="1" x14ac:dyDescent="0.3">
      <c r="B40" s="886"/>
      <c r="C40" s="94"/>
      <c r="D40" s="30"/>
      <c r="E40" s="146"/>
      <c r="F40" s="146"/>
      <c r="G40" s="146"/>
      <c r="H40" s="146"/>
      <c r="I40" s="310"/>
      <c r="J40" s="5"/>
      <c r="K40" s="5"/>
    </row>
    <row r="41" spans="2:11" ht="15.75" thickBot="1" x14ac:dyDescent="0.3">
      <c r="B41" s="886"/>
      <c r="C41" s="94"/>
      <c r="D41" s="40" t="s">
        <v>151</v>
      </c>
      <c r="E41" s="312">
        <f>SUM(E29:E40)</f>
        <v>0</v>
      </c>
      <c r="F41" s="312">
        <f>SUM(F29:F40)</f>
        <v>0</v>
      </c>
      <c r="G41" s="312">
        <f>SUM(G29:G40)</f>
        <v>0</v>
      </c>
      <c r="H41" s="312">
        <f>SUM(H29:H40)</f>
        <v>0</v>
      </c>
      <c r="I41" s="310"/>
      <c r="J41" s="5"/>
      <c r="K41" s="5"/>
    </row>
    <row r="42" spans="2:11" x14ac:dyDescent="0.25">
      <c r="B42" s="886"/>
      <c r="C42" s="92"/>
      <c r="D42" s="867"/>
      <c r="E42" s="868"/>
      <c r="F42" s="868"/>
      <c r="G42" s="868"/>
      <c r="H42" s="868"/>
      <c r="I42" s="869"/>
      <c r="J42" s="5"/>
      <c r="K42" s="5"/>
    </row>
    <row r="43" spans="2:11" x14ac:dyDescent="0.25">
      <c r="B43" s="886"/>
      <c r="C43" s="92"/>
      <c r="D43" s="1002" t="s">
        <v>917</v>
      </c>
      <c r="E43" s="1003"/>
      <c r="F43" s="1003"/>
      <c r="G43" s="1003"/>
      <c r="H43" s="1003"/>
      <c r="I43" s="1004"/>
      <c r="J43" s="5"/>
      <c r="K43" s="5"/>
    </row>
    <row r="44" spans="2:11" ht="15.75" thickBot="1" x14ac:dyDescent="0.3">
      <c r="B44" s="886"/>
      <c r="C44" s="92"/>
      <c r="D44" s="867"/>
      <c r="E44" s="868"/>
      <c r="F44" s="868"/>
      <c r="G44" s="868"/>
      <c r="H44" s="868"/>
      <c r="I44" s="869"/>
      <c r="J44" s="5"/>
      <c r="K44" s="5"/>
    </row>
    <row r="45" spans="2:11" ht="15.75" thickBot="1" x14ac:dyDescent="0.3">
      <c r="B45" s="886"/>
      <c r="C45" s="94"/>
      <c r="D45" s="43" t="s">
        <v>150</v>
      </c>
      <c r="E45" s="38" t="s">
        <v>918</v>
      </c>
      <c r="F45" s="5"/>
      <c r="G45" s="5"/>
      <c r="H45" s="5"/>
      <c r="I45" s="310"/>
      <c r="J45" s="5"/>
      <c r="K45" s="5"/>
    </row>
    <row r="46" spans="2:11" ht="15.75" thickBot="1" x14ac:dyDescent="0.3">
      <c r="B46" s="886"/>
      <c r="C46" s="94"/>
      <c r="D46" s="40" t="s">
        <v>1689</v>
      </c>
      <c r="E46" s="146"/>
      <c r="F46" s="5"/>
      <c r="G46" s="5"/>
      <c r="H46" s="5"/>
      <c r="I46" s="310"/>
      <c r="J46" s="5"/>
      <c r="K46" s="5"/>
    </row>
    <row r="47" spans="2:11" ht="24.75" thickBot="1" x14ac:dyDescent="0.3">
      <c r="B47" s="886"/>
      <c r="C47" s="94"/>
      <c r="D47" s="40" t="s">
        <v>1690</v>
      </c>
      <c r="E47" s="146">
        <v>345</v>
      </c>
      <c r="F47" s="5"/>
      <c r="G47" s="5"/>
      <c r="H47" s="5"/>
      <c r="I47" s="310"/>
      <c r="J47" s="5"/>
      <c r="K47" s="5"/>
    </row>
    <row r="48" spans="2:11" ht="24.75" thickBot="1" x14ac:dyDescent="0.3">
      <c r="B48" s="886"/>
      <c r="C48" s="94"/>
      <c r="D48" s="40" t="s">
        <v>1691</v>
      </c>
      <c r="E48" s="146"/>
      <c r="F48" s="5"/>
      <c r="G48" s="5"/>
      <c r="H48" s="5"/>
      <c r="I48" s="310"/>
      <c r="J48" s="5"/>
      <c r="K48" s="5"/>
    </row>
    <row r="49" spans="2:11" x14ac:dyDescent="0.25">
      <c r="B49" s="886"/>
      <c r="C49" s="92"/>
      <c r="D49" s="867"/>
      <c r="E49" s="868"/>
      <c r="F49" s="868"/>
      <c r="G49" s="868"/>
      <c r="H49" s="868"/>
      <c r="I49" s="869"/>
      <c r="J49" s="5"/>
      <c r="K49" s="5"/>
    </row>
    <row r="50" spans="2:11" x14ac:dyDescent="0.25">
      <c r="B50" s="886"/>
      <c r="C50" s="92"/>
      <c r="D50" s="867" t="s">
        <v>919</v>
      </c>
      <c r="E50" s="868"/>
      <c r="F50" s="868"/>
      <c r="G50" s="868"/>
      <c r="H50" s="868"/>
      <c r="I50" s="869"/>
      <c r="J50" s="5"/>
      <c r="K50" s="5"/>
    </row>
    <row r="51" spans="2:11" ht="15.75" thickBot="1" x14ac:dyDescent="0.3">
      <c r="B51" s="886"/>
      <c r="C51" s="92"/>
      <c r="D51" s="891"/>
      <c r="E51" s="892"/>
      <c r="F51" s="892"/>
      <c r="G51" s="892"/>
      <c r="H51" s="892"/>
      <c r="I51" s="893"/>
      <c r="J51" s="5"/>
      <c r="K51" s="5"/>
    </row>
    <row r="52" spans="2:11" ht="15.75" thickBot="1" x14ac:dyDescent="0.3">
      <c r="B52" s="886"/>
      <c r="C52" s="94"/>
      <c r="D52" s="43" t="s">
        <v>150</v>
      </c>
      <c r="E52" s="38" t="s">
        <v>20</v>
      </c>
      <c r="F52" s="38" t="s">
        <v>21</v>
      </c>
      <c r="G52" s="38" t="s">
        <v>22</v>
      </c>
      <c r="H52" s="38" t="s">
        <v>23</v>
      </c>
      <c r="I52" s="90" t="s">
        <v>151</v>
      </c>
      <c r="J52" s="5"/>
      <c r="K52" s="5"/>
    </row>
    <row r="53" spans="2:11" ht="24.75" thickBot="1" x14ac:dyDescent="0.3">
      <c r="B53" s="886"/>
      <c r="C53" s="94"/>
      <c r="D53" s="40" t="s">
        <v>920</v>
      </c>
      <c r="E53" s="146">
        <v>434</v>
      </c>
      <c r="F53" s="146"/>
      <c r="G53" s="146"/>
      <c r="H53" s="146"/>
      <c r="I53" s="312">
        <f>SUM(E53:H53)</f>
        <v>434</v>
      </c>
      <c r="J53" s="5"/>
      <c r="K53" s="5"/>
    </row>
    <row r="54" spans="2:11" ht="24.75" thickBot="1" x14ac:dyDescent="0.3">
      <c r="B54" s="886"/>
      <c r="C54" s="94"/>
      <c r="D54" s="40" t="s">
        <v>921</v>
      </c>
      <c r="E54" s="146">
        <v>349</v>
      </c>
      <c r="F54" s="146"/>
      <c r="G54" s="146"/>
      <c r="H54" s="146"/>
      <c r="I54" s="312">
        <f>SUM(E54:H54)</f>
        <v>349</v>
      </c>
      <c r="J54" s="5"/>
      <c r="K54" s="5"/>
    </row>
    <row r="55" spans="2:11" ht="24.75" thickBot="1" x14ac:dyDescent="0.3">
      <c r="B55" s="886"/>
      <c r="C55" s="94"/>
      <c r="D55" s="40" t="s">
        <v>922</v>
      </c>
      <c r="E55" s="185">
        <f>+E54/E53</f>
        <v>0.80414746543778803</v>
      </c>
      <c r="F55" s="185" t="e">
        <f>+F54/F53</f>
        <v>#DIV/0!</v>
      </c>
      <c r="G55" s="185" t="e">
        <f>+G54/G53</f>
        <v>#DIV/0!</v>
      </c>
      <c r="H55" s="185" t="e">
        <f>+H54/H53</f>
        <v>#DIV/0!</v>
      </c>
      <c r="I55" s="185">
        <f>+I54/I53</f>
        <v>0.80414746543778803</v>
      </c>
      <c r="J55" s="5"/>
      <c r="K55" s="5"/>
    </row>
    <row r="56" spans="2:11" x14ac:dyDescent="0.25">
      <c r="B56" s="886"/>
      <c r="C56" s="92"/>
      <c r="D56" s="876"/>
      <c r="E56" s="877"/>
      <c r="F56" s="877"/>
      <c r="G56" s="877"/>
      <c r="H56" s="877"/>
      <c r="I56" s="878"/>
      <c r="J56" s="5"/>
      <c r="K56" s="5"/>
    </row>
    <row r="57" spans="2:11" x14ac:dyDescent="0.25">
      <c r="B57" s="886"/>
      <c r="C57" s="92"/>
      <c r="D57" s="867" t="s">
        <v>923</v>
      </c>
      <c r="E57" s="868"/>
      <c r="F57" s="868"/>
      <c r="G57" s="868"/>
      <c r="H57" s="868"/>
      <c r="I57" s="869"/>
      <c r="J57" s="5"/>
      <c r="K57" s="5"/>
    </row>
    <row r="58" spans="2:11" ht="15.75" thickBot="1" x14ac:dyDescent="0.3">
      <c r="B58" s="886"/>
      <c r="C58" s="92"/>
      <c r="D58" s="891"/>
      <c r="E58" s="892"/>
      <c r="F58" s="892"/>
      <c r="G58" s="892"/>
      <c r="H58" s="892"/>
      <c r="I58" s="893"/>
      <c r="J58" s="5"/>
      <c r="K58" s="5"/>
    </row>
    <row r="59" spans="2:11" ht="15.75" thickBot="1" x14ac:dyDescent="0.3">
      <c r="B59" s="886"/>
      <c r="C59" s="94"/>
      <c r="D59" s="43" t="s">
        <v>150</v>
      </c>
      <c r="E59" s="38" t="s">
        <v>20</v>
      </c>
      <c r="F59" s="38" t="s">
        <v>21</v>
      </c>
      <c r="G59" s="38" t="s">
        <v>22</v>
      </c>
      <c r="H59" s="38" t="s">
        <v>23</v>
      </c>
      <c r="I59" s="90" t="s">
        <v>151</v>
      </c>
      <c r="J59" s="5"/>
      <c r="K59" s="5"/>
    </row>
    <row r="60" spans="2:11" ht="24.75" thickBot="1" x14ac:dyDescent="0.3">
      <c r="B60" s="886"/>
      <c r="C60" s="94"/>
      <c r="D60" s="40" t="s">
        <v>924</v>
      </c>
      <c r="E60" s="146"/>
      <c r="F60" s="146"/>
      <c r="G60" s="146"/>
      <c r="H60" s="146"/>
      <c r="I60" s="312">
        <f>SUM(E60:H60)</f>
        <v>0</v>
      </c>
      <c r="J60" s="5"/>
      <c r="K60" s="5"/>
    </row>
    <row r="61" spans="2:11" ht="24.75" thickBot="1" x14ac:dyDescent="0.3">
      <c r="B61" s="886"/>
      <c r="C61" s="94"/>
      <c r="D61" s="40" t="s">
        <v>925</v>
      </c>
      <c r="E61" s="146"/>
      <c r="F61" s="146"/>
      <c r="G61" s="146"/>
      <c r="H61" s="146"/>
      <c r="I61" s="312">
        <f>SUM(E61:H61)</f>
        <v>0</v>
      </c>
      <c r="J61" s="5"/>
      <c r="K61" s="5"/>
    </row>
    <row r="62" spans="2:11" ht="24.75" thickBot="1" x14ac:dyDescent="0.3">
      <c r="B62" s="886"/>
      <c r="C62" s="94"/>
      <c r="D62" s="40" t="s">
        <v>926</v>
      </c>
      <c r="E62" s="185" t="e">
        <f>+E61/E60</f>
        <v>#DIV/0!</v>
      </c>
      <c r="F62" s="185" t="e">
        <f>+F61/F60</f>
        <v>#DIV/0!</v>
      </c>
      <c r="G62" s="185" t="e">
        <f>+G61/G60</f>
        <v>#DIV/0!</v>
      </c>
      <c r="H62" s="185" t="e">
        <f>+H61/H60</f>
        <v>#DIV/0!</v>
      </c>
      <c r="I62" s="185" t="e">
        <f>+I61/I60</f>
        <v>#DIV/0!</v>
      </c>
      <c r="J62" s="5"/>
      <c r="K62" s="5"/>
    </row>
    <row r="63" spans="2:11" x14ac:dyDescent="0.25">
      <c r="B63" s="886"/>
      <c r="C63" s="92"/>
      <c r="D63" s="876"/>
      <c r="E63" s="877"/>
      <c r="F63" s="877"/>
      <c r="G63" s="877"/>
      <c r="H63" s="877"/>
      <c r="I63" s="878"/>
      <c r="J63" s="5"/>
      <c r="K63" s="5"/>
    </row>
    <row r="64" spans="2:11" x14ac:dyDescent="0.25">
      <c r="B64" s="886"/>
      <c r="C64" s="92"/>
      <c r="D64" s="1002" t="s">
        <v>1240</v>
      </c>
      <c r="E64" s="1003"/>
      <c r="F64" s="1003"/>
      <c r="G64" s="1003"/>
      <c r="H64" s="1003"/>
      <c r="I64" s="1004"/>
      <c r="J64" s="5"/>
      <c r="K64" s="5"/>
    </row>
    <row r="65" spans="2:11" ht="15.75" thickBot="1" x14ac:dyDescent="0.3">
      <c r="B65" s="886"/>
      <c r="C65" s="92"/>
      <c r="D65" s="867"/>
      <c r="E65" s="868"/>
      <c r="F65" s="868"/>
      <c r="G65" s="868"/>
      <c r="H65" s="868"/>
      <c r="I65" s="869"/>
      <c r="J65" s="5"/>
      <c r="K65" s="5"/>
    </row>
    <row r="66" spans="2:11" ht="15.75" thickBot="1" x14ac:dyDescent="0.3">
      <c r="B66" s="886"/>
      <c r="C66" s="94"/>
      <c r="D66" s="43" t="s">
        <v>150</v>
      </c>
      <c r="E66" s="38" t="s">
        <v>918</v>
      </c>
      <c r="F66" s="5"/>
      <c r="G66" s="5"/>
      <c r="H66" s="5"/>
      <c r="I66" s="310"/>
      <c r="J66" s="5"/>
      <c r="K66" s="5"/>
    </row>
    <row r="67" spans="2:11" ht="24.75" thickBot="1" x14ac:dyDescent="0.3">
      <c r="B67" s="886"/>
      <c r="C67" s="94"/>
      <c r="D67" s="40" t="s">
        <v>1692</v>
      </c>
      <c r="E67" s="146">
        <v>97</v>
      </c>
      <c r="F67" s="5"/>
      <c r="G67" s="5"/>
      <c r="H67" s="5"/>
      <c r="I67" s="310"/>
      <c r="J67" s="5"/>
      <c r="K67" s="5"/>
    </row>
    <row r="68" spans="2:11" ht="24.75" thickBot="1" x14ac:dyDescent="0.3">
      <c r="B68" s="886"/>
      <c r="C68" s="94"/>
      <c r="D68" s="40" t="s">
        <v>1693</v>
      </c>
      <c r="E68" s="146">
        <v>97</v>
      </c>
      <c r="F68" s="5"/>
      <c r="G68" s="5"/>
      <c r="H68" s="5"/>
      <c r="I68" s="310"/>
      <c r="J68" s="5"/>
      <c r="K68" s="5"/>
    </row>
    <row r="69" spans="2:11" ht="24.75" thickBot="1" x14ac:dyDescent="0.3">
      <c r="B69" s="886"/>
      <c r="C69" s="94"/>
      <c r="D69" s="40" t="s">
        <v>1694</v>
      </c>
      <c r="E69" s="146"/>
      <c r="F69" s="5"/>
      <c r="G69" s="5"/>
      <c r="H69" s="5"/>
      <c r="I69" s="310"/>
      <c r="J69" s="5"/>
      <c r="K69" s="5"/>
    </row>
    <row r="70" spans="2:11" x14ac:dyDescent="0.25">
      <c r="B70" s="886"/>
      <c r="C70" s="92"/>
      <c r="D70" s="867"/>
      <c r="E70" s="868"/>
      <c r="F70" s="868"/>
      <c r="G70" s="868"/>
      <c r="H70" s="868"/>
      <c r="I70" s="869"/>
      <c r="J70" s="5"/>
      <c r="K70" s="5"/>
    </row>
    <row r="71" spans="2:11" x14ac:dyDescent="0.25">
      <c r="B71" s="886"/>
      <c r="C71" s="92"/>
      <c r="D71" s="867" t="s">
        <v>927</v>
      </c>
      <c r="E71" s="868"/>
      <c r="F71" s="868"/>
      <c r="G71" s="868"/>
      <c r="H71" s="868"/>
      <c r="I71" s="869"/>
      <c r="J71" s="5"/>
      <c r="K71" s="5"/>
    </row>
    <row r="72" spans="2:11" ht="15.75" thickBot="1" x14ac:dyDescent="0.3">
      <c r="B72" s="886"/>
      <c r="C72" s="92"/>
      <c r="D72" s="891"/>
      <c r="E72" s="892"/>
      <c r="F72" s="892"/>
      <c r="G72" s="892"/>
      <c r="H72" s="892"/>
      <c r="I72" s="893"/>
      <c r="J72" s="5"/>
      <c r="K72" s="5"/>
    </row>
    <row r="73" spans="2:11" ht="15.75" thickBot="1" x14ac:dyDescent="0.3">
      <c r="B73" s="886"/>
      <c r="C73" s="94"/>
      <c r="D73" s="43" t="s">
        <v>150</v>
      </c>
      <c r="E73" s="38" t="s">
        <v>20</v>
      </c>
      <c r="F73" s="38" t="s">
        <v>21</v>
      </c>
      <c r="G73" s="38" t="s">
        <v>22</v>
      </c>
      <c r="H73" s="38" t="s">
        <v>23</v>
      </c>
      <c r="I73" s="90" t="s">
        <v>151</v>
      </c>
      <c r="J73" s="5"/>
      <c r="K73" s="5"/>
    </row>
    <row r="74" spans="2:11" ht="36.75" thickBot="1" x14ac:dyDescent="0.3">
      <c r="B74" s="886"/>
      <c r="C74" s="94"/>
      <c r="D74" s="40" t="s">
        <v>928</v>
      </c>
      <c r="E74" s="146">
        <v>89</v>
      </c>
      <c r="F74" s="146"/>
      <c r="G74" s="146"/>
      <c r="H74" s="146"/>
      <c r="I74" s="312">
        <f>SUM(E74:H74)</f>
        <v>89</v>
      </c>
      <c r="J74" s="5"/>
      <c r="K74" s="5"/>
    </row>
    <row r="75" spans="2:11" ht="24.75" thickBot="1" x14ac:dyDescent="0.3">
      <c r="B75" s="886"/>
      <c r="C75" s="94"/>
      <c r="D75" s="40" t="s">
        <v>929</v>
      </c>
      <c r="E75" s="146">
        <v>79</v>
      </c>
      <c r="F75" s="146"/>
      <c r="G75" s="146"/>
      <c r="H75" s="146"/>
      <c r="I75" s="312">
        <f>SUM(E75:H75)</f>
        <v>79</v>
      </c>
      <c r="J75" s="5"/>
      <c r="K75" s="5"/>
    </row>
    <row r="76" spans="2:11" ht="24.75" thickBot="1" x14ac:dyDescent="0.3">
      <c r="B76" s="886"/>
      <c r="C76" s="94"/>
      <c r="D76" s="40" t="s">
        <v>930</v>
      </c>
      <c r="E76" s="185">
        <f>+E75/E74</f>
        <v>0.88764044943820219</v>
      </c>
      <c r="F76" s="185" t="e">
        <f>+F75/F74</f>
        <v>#DIV/0!</v>
      </c>
      <c r="G76" s="185" t="e">
        <f>+G75/G74</f>
        <v>#DIV/0!</v>
      </c>
      <c r="H76" s="185" t="e">
        <f>+H75/H74</f>
        <v>#DIV/0!</v>
      </c>
      <c r="I76" s="185">
        <f>+I75/I74</f>
        <v>0.88764044943820219</v>
      </c>
      <c r="J76" s="5"/>
      <c r="K76" s="5"/>
    </row>
    <row r="77" spans="2:11" ht="15.75" thickBot="1" x14ac:dyDescent="0.3">
      <c r="B77" s="886"/>
      <c r="C77" s="101"/>
      <c r="D77" s="130"/>
      <c r="E77" s="313"/>
      <c r="F77" s="313"/>
      <c r="G77" s="313"/>
      <c r="H77" s="313"/>
      <c r="I77" s="314"/>
      <c r="J77" s="5"/>
      <c r="K77" s="5"/>
    </row>
    <row r="78" spans="2:11" x14ac:dyDescent="0.25">
      <c r="B78" s="886"/>
      <c r="C78" s="92"/>
      <c r="D78" s="876" t="s">
        <v>931</v>
      </c>
      <c r="E78" s="877"/>
      <c r="F78" s="877"/>
      <c r="G78" s="877"/>
      <c r="H78" s="877"/>
      <c r="I78" s="878"/>
      <c r="J78" s="5"/>
      <c r="K78" s="5"/>
    </row>
    <row r="79" spans="2:11" ht="15.75" thickBot="1" x14ac:dyDescent="0.3">
      <c r="B79" s="886"/>
      <c r="C79" s="92"/>
      <c r="D79" s="891"/>
      <c r="E79" s="892"/>
      <c r="F79" s="892"/>
      <c r="G79" s="892"/>
      <c r="H79" s="892"/>
      <c r="I79" s="893"/>
      <c r="J79" s="5"/>
      <c r="K79" s="5"/>
    </row>
    <row r="80" spans="2:11" ht="15.75" thickBot="1" x14ac:dyDescent="0.3">
      <c r="B80" s="886"/>
      <c r="C80" s="94"/>
      <c r="D80" s="43" t="s">
        <v>150</v>
      </c>
      <c r="E80" s="38" t="s">
        <v>20</v>
      </c>
      <c r="F80" s="38" t="s">
        <v>21</v>
      </c>
      <c r="G80" s="38" t="s">
        <v>22</v>
      </c>
      <c r="H80" s="38" t="s">
        <v>23</v>
      </c>
      <c r="I80" s="90" t="s">
        <v>151</v>
      </c>
      <c r="J80" s="5"/>
      <c r="K80" s="5"/>
    </row>
    <row r="81" spans="2:11" ht="24.75" thickBot="1" x14ac:dyDescent="0.3">
      <c r="B81" s="886"/>
      <c r="C81" s="94"/>
      <c r="D81" s="40" t="s">
        <v>932</v>
      </c>
      <c r="E81" s="146"/>
      <c r="F81" s="146"/>
      <c r="G81" s="146"/>
      <c r="H81" s="146"/>
      <c r="I81" s="312">
        <f>SUM(E81:H81)</f>
        <v>0</v>
      </c>
      <c r="J81" s="5"/>
      <c r="K81" s="5"/>
    </row>
    <row r="82" spans="2:11" ht="24.75" thickBot="1" x14ac:dyDescent="0.3">
      <c r="B82" s="886"/>
      <c r="C82" s="94"/>
      <c r="D82" s="40" t="s">
        <v>933</v>
      </c>
      <c r="E82" s="146"/>
      <c r="F82" s="146"/>
      <c r="G82" s="146"/>
      <c r="H82" s="146"/>
      <c r="I82" s="312">
        <f>SUM(E82:H82)</f>
        <v>0</v>
      </c>
      <c r="J82" s="5"/>
      <c r="K82" s="5"/>
    </row>
    <row r="83" spans="2:11" ht="24.75" thickBot="1" x14ac:dyDescent="0.3">
      <c r="B83" s="886"/>
      <c r="C83" s="94"/>
      <c r="D83" s="40" t="s">
        <v>934</v>
      </c>
      <c r="E83" s="185" t="e">
        <f>+E82/E81</f>
        <v>#DIV/0!</v>
      </c>
      <c r="F83" s="185" t="e">
        <f>+F82/F81</f>
        <v>#DIV/0!</v>
      </c>
      <c r="G83" s="185" t="e">
        <f>+G82/G81</f>
        <v>#DIV/0!</v>
      </c>
      <c r="H83" s="185" t="e">
        <f>+H82/H81</f>
        <v>#DIV/0!</v>
      </c>
      <c r="I83" s="185" t="e">
        <f>+I82/I81</f>
        <v>#DIV/0!</v>
      </c>
      <c r="J83" s="5"/>
      <c r="K83" s="5"/>
    </row>
    <row r="84" spans="2:11" x14ac:dyDescent="0.25">
      <c r="B84" s="886"/>
      <c r="C84" s="92"/>
      <c r="D84" s="876"/>
      <c r="E84" s="877"/>
      <c r="F84" s="877"/>
      <c r="G84" s="877"/>
      <c r="H84" s="877"/>
      <c r="I84" s="878"/>
      <c r="J84" s="5"/>
      <c r="K84" s="5"/>
    </row>
    <row r="85" spans="2:11" ht="15.75" thickBot="1" x14ac:dyDescent="0.3">
      <c r="B85" s="886"/>
      <c r="C85" s="92"/>
      <c r="D85" s="1002" t="s">
        <v>935</v>
      </c>
      <c r="E85" s="1003"/>
      <c r="F85" s="1003"/>
      <c r="G85" s="1003"/>
      <c r="H85" s="1003"/>
      <c r="I85" s="1004"/>
      <c r="J85" s="5"/>
      <c r="K85" s="5"/>
    </row>
    <row r="86" spans="2:11" ht="15.75" thickBot="1" x14ac:dyDescent="0.3">
      <c r="B86" s="886"/>
      <c r="C86" s="94"/>
      <c r="D86" s="43" t="s">
        <v>150</v>
      </c>
      <c r="E86" s="38" t="s">
        <v>918</v>
      </c>
      <c r="F86" s="5"/>
      <c r="G86" s="5"/>
      <c r="H86" s="5"/>
      <c r="I86" s="310"/>
      <c r="J86" s="5"/>
      <c r="K86" s="5"/>
    </row>
    <row r="87" spans="2:11" ht="24.75" thickBot="1" x14ac:dyDescent="0.3">
      <c r="B87" s="886"/>
      <c r="C87" s="94"/>
      <c r="D87" s="40" t="s">
        <v>1695</v>
      </c>
      <c r="E87" s="146">
        <v>85</v>
      </c>
      <c r="F87" s="5"/>
      <c r="G87" s="5"/>
      <c r="H87" s="5"/>
      <c r="I87" s="310"/>
      <c r="J87" s="5"/>
      <c r="K87" s="5"/>
    </row>
    <row r="88" spans="2:11" ht="24.75" thickBot="1" x14ac:dyDescent="0.3">
      <c r="B88" s="886"/>
      <c r="C88" s="94"/>
      <c r="D88" s="40" t="s">
        <v>1696</v>
      </c>
      <c r="E88" s="146">
        <v>85</v>
      </c>
      <c r="F88" s="5"/>
      <c r="G88" s="5"/>
      <c r="H88" s="5"/>
      <c r="I88" s="310"/>
      <c r="J88" s="5"/>
      <c r="K88" s="5"/>
    </row>
    <row r="89" spans="2:11" x14ac:dyDescent="0.25">
      <c r="B89" s="886"/>
      <c r="C89" s="92"/>
      <c r="D89" s="867"/>
      <c r="E89" s="868"/>
      <c r="F89" s="868"/>
      <c r="G89" s="868"/>
      <c r="H89" s="868"/>
      <c r="I89" s="869"/>
      <c r="J89" s="5"/>
      <c r="K89" s="5"/>
    </row>
    <row r="90" spans="2:11" ht="15.75" thickBot="1" x14ac:dyDescent="0.3">
      <c r="B90" s="886"/>
      <c r="C90" s="92"/>
      <c r="D90" s="891" t="s">
        <v>936</v>
      </c>
      <c r="E90" s="892"/>
      <c r="F90" s="892"/>
      <c r="G90" s="892"/>
      <c r="H90" s="892"/>
      <c r="I90" s="893"/>
      <c r="J90" s="5"/>
      <c r="K90" s="5"/>
    </row>
    <row r="91" spans="2:11" ht="15.75" thickBot="1" x14ac:dyDescent="0.3">
      <c r="B91" s="886"/>
      <c r="C91" s="94"/>
      <c r="D91" s="43" t="s">
        <v>150</v>
      </c>
      <c r="E91" s="38" t="s">
        <v>20</v>
      </c>
      <c r="F91" s="38" t="s">
        <v>21</v>
      </c>
      <c r="G91" s="38" t="s">
        <v>22</v>
      </c>
      <c r="H91" s="38" t="s">
        <v>23</v>
      </c>
      <c r="I91" s="90" t="s">
        <v>151</v>
      </c>
      <c r="J91" s="5"/>
      <c r="K91" s="5"/>
    </row>
    <row r="92" spans="2:11" ht="36.75" thickBot="1" x14ac:dyDescent="0.3">
      <c r="B92" s="886"/>
      <c r="C92" s="94"/>
      <c r="D92" s="40" t="s">
        <v>937</v>
      </c>
      <c r="E92" s="146">
        <v>64</v>
      </c>
      <c r="F92" s="146"/>
      <c r="G92" s="146"/>
      <c r="H92" s="146"/>
      <c r="I92" s="312">
        <f>SUM(E92:H92)</f>
        <v>64</v>
      </c>
      <c r="J92" s="5"/>
      <c r="K92" s="5"/>
    </row>
    <row r="93" spans="2:11" ht="24.75" thickBot="1" x14ac:dyDescent="0.3">
      <c r="B93" s="886"/>
      <c r="C93" s="94"/>
      <c r="D93" s="40" t="s">
        <v>938</v>
      </c>
      <c r="E93" s="146">
        <v>51</v>
      </c>
      <c r="F93" s="146"/>
      <c r="G93" s="146"/>
      <c r="H93" s="146"/>
      <c r="I93" s="312">
        <f>SUM(E93:H93)</f>
        <v>51</v>
      </c>
      <c r="J93" s="5"/>
      <c r="K93" s="5"/>
    </row>
    <row r="94" spans="2:11" ht="36.75" thickBot="1" x14ac:dyDescent="0.3">
      <c r="B94" s="886"/>
      <c r="C94" s="94"/>
      <c r="D94" s="40" t="s">
        <v>939</v>
      </c>
      <c r="E94" s="185">
        <f>+E93/E92</f>
        <v>0.796875</v>
      </c>
      <c r="F94" s="185" t="e">
        <f>+F93/F92</f>
        <v>#DIV/0!</v>
      </c>
      <c r="G94" s="185" t="e">
        <f>+G93/G92</f>
        <v>#DIV/0!</v>
      </c>
      <c r="H94" s="185" t="e">
        <f>+H93/H92</f>
        <v>#DIV/0!</v>
      </c>
      <c r="I94" s="185">
        <f>+I93/I92</f>
        <v>0.796875</v>
      </c>
      <c r="J94" s="5"/>
      <c r="K94" s="5"/>
    </row>
    <row r="95" spans="2:11" x14ac:dyDescent="0.25">
      <c r="B95" s="886"/>
      <c r="C95" s="92"/>
      <c r="D95" s="876"/>
      <c r="E95" s="877"/>
      <c r="F95" s="877"/>
      <c r="G95" s="877"/>
      <c r="H95" s="877"/>
      <c r="I95" s="878"/>
      <c r="J95" s="5"/>
      <c r="K95" s="5"/>
    </row>
    <row r="96" spans="2:11" x14ac:dyDescent="0.25">
      <c r="B96" s="886"/>
      <c r="C96" s="92"/>
      <c r="D96" s="867" t="s">
        <v>940</v>
      </c>
      <c r="E96" s="868"/>
      <c r="F96" s="868"/>
      <c r="G96" s="868"/>
      <c r="H96" s="868"/>
      <c r="I96" s="869"/>
      <c r="J96" s="5"/>
      <c r="K96" s="5"/>
    </row>
    <row r="97" spans="2:11" ht="15.75" thickBot="1" x14ac:dyDescent="0.3">
      <c r="B97" s="886"/>
      <c r="C97" s="92"/>
      <c r="D97" s="891"/>
      <c r="E97" s="892"/>
      <c r="F97" s="892"/>
      <c r="G97" s="892"/>
      <c r="H97" s="892"/>
      <c r="I97" s="893"/>
      <c r="J97" s="5"/>
      <c r="K97" s="5"/>
    </row>
    <row r="98" spans="2:11" ht="15.75" thickBot="1" x14ac:dyDescent="0.3">
      <c r="B98" s="886"/>
      <c r="C98" s="94"/>
      <c r="D98" s="43" t="s">
        <v>150</v>
      </c>
      <c r="E98" s="38" t="s">
        <v>20</v>
      </c>
      <c r="F98" s="38" t="s">
        <v>21</v>
      </c>
      <c r="G98" s="38" t="s">
        <v>22</v>
      </c>
      <c r="H98" s="38" t="s">
        <v>23</v>
      </c>
      <c r="I98" s="90" t="s">
        <v>151</v>
      </c>
      <c r="J98" s="5"/>
      <c r="K98" s="5"/>
    </row>
    <row r="99" spans="2:11" ht="24.75" thickBot="1" x14ac:dyDescent="0.3">
      <c r="B99" s="886"/>
      <c r="C99" s="94"/>
      <c r="D99" s="40" t="s">
        <v>941</v>
      </c>
      <c r="E99" s="146"/>
      <c r="F99" s="146"/>
      <c r="G99" s="146"/>
      <c r="H99" s="146"/>
      <c r="I99" s="312">
        <f>SUM(E99:H99)</f>
        <v>0</v>
      </c>
      <c r="J99" s="5"/>
      <c r="K99" s="5"/>
    </row>
    <row r="100" spans="2:11" ht="24.75" thickBot="1" x14ac:dyDescent="0.3">
      <c r="B100" s="886"/>
      <c r="C100" s="94"/>
      <c r="D100" s="40" t="s">
        <v>942</v>
      </c>
      <c r="E100" s="146"/>
      <c r="F100" s="146"/>
      <c r="G100" s="146"/>
      <c r="H100" s="146"/>
      <c r="I100" s="312">
        <f>SUM(E100:H100)</f>
        <v>0</v>
      </c>
      <c r="J100" s="5"/>
      <c r="K100" s="5"/>
    </row>
    <row r="101" spans="2:11" ht="36.75" thickBot="1" x14ac:dyDescent="0.3">
      <c r="B101" s="886"/>
      <c r="C101" s="94"/>
      <c r="D101" s="40" t="s">
        <v>943</v>
      </c>
      <c r="E101" s="185" t="e">
        <f>+E100/E99</f>
        <v>#DIV/0!</v>
      </c>
      <c r="F101" s="185" t="e">
        <f>+F100/F99</f>
        <v>#DIV/0!</v>
      </c>
      <c r="G101" s="185" t="e">
        <f>+G100/G99</f>
        <v>#DIV/0!</v>
      </c>
      <c r="H101" s="185" t="e">
        <f>+H100/H99</f>
        <v>#DIV/0!</v>
      </c>
      <c r="I101" s="185" t="e">
        <f>+I100/I99</f>
        <v>#DIV/0!</v>
      </c>
      <c r="J101" s="5"/>
      <c r="K101" s="5"/>
    </row>
    <row r="102" spans="2:11" x14ac:dyDescent="0.25">
      <c r="B102" s="886"/>
      <c r="C102" s="92"/>
      <c r="D102" s="876"/>
      <c r="E102" s="877"/>
      <c r="F102" s="877"/>
      <c r="G102" s="877"/>
      <c r="H102" s="877"/>
      <c r="I102" s="878"/>
      <c r="J102" s="5"/>
      <c r="K102" s="5"/>
    </row>
    <row r="103" spans="2:11" x14ac:dyDescent="0.25">
      <c r="B103" s="886"/>
      <c r="C103" s="92"/>
      <c r="D103" s="1002" t="s">
        <v>944</v>
      </c>
      <c r="E103" s="1003"/>
      <c r="F103" s="1003"/>
      <c r="G103" s="1003"/>
      <c r="H103" s="1003"/>
      <c r="I103" s="1004"/>
      <c r="J103" s="5"/>
      <c r="K103" s="5"/>
    </row>
    <row r="104" spans="2:11" ht="15.75" thickBot="1" x14ac:dyDescent="0.3">
      <c r="B104" s="886"/>
      <c r="C104" s="92"/>
      <c r="D104" s="867"/>
      <c r="E104" s="868"/>
      <c r="F104" s="868"/>
      <c r="G104" s="868"/>
      <c r="H104" s="868"/>
      <c r="I104" s="869"/>
      <c r="J104" s="5"/>
      <c r="K104" s="5"/>
    </row>
    <row r="105" spans="2:11" ht="15.75" thickBot="1" x14ac:dyDescent="0.3">
      <c r="B105" s="886"/>
      <c r="C105" s="94"/>
      <c r="D105" s="43" t="s">
        <v>150</v>
      </c>
      <c r="E105" s="38" t="s">
        <v>918</v>
      </c>
      <c r="F105" s="5"/>
      <c r="G105" s="5"/>
      <c r="H105" s="5"/>
      <c r="I105" s="310"/>
      <c r="J105" s="5"/>
      <c r="K105" s="5"/>
    </row>
    <row r="106" spans="2:11" ht="24.75" thickBot="1" x14ac:dyDescent="0.3">
      <c r="B106" s="886"/>
      <c r="C106" s="94"/>
      <c r="D106" s="40" t="s">
        <v>1697</v>
      </c>
      <c r="E106" s="146">
        <v>25</v>
      </c>
      <c r="F106" s="5"/>
      <c r="G106" s="5"/>
      <c r="H106" s="5"/>
      <c r="I106" s="310"/>
      <c r="J106" s="5"/>
      <c r="K106" s="5"/>
    </row>
    <row r="107" spans="2:11" ht="24.75" thickBot="1" x14ac:dyDescent="0.3">
      <c r="B107" s="886"/>
      <c r="C107" s="94"/>
      <c r="D107" s="40" t="s">
        <v>1698</v>
      </c>
      <c r="E107" s="146">
        <v>25</v>
      </c>
      <c r="F107" s="5"/>
      <c r="G107" s="5"/>
      <c r="H107" s="5"/>
      <c r="I107" s="310"/>
      <c r="J107" s="5"/>
      <c r="K107" s="5"/>
    </row>
    <row r="108" spans="2:11" x14ac:dyDescent="0.25">
      <c r="B108" s="886"/>
      <c r="C108" s="92"/>
      <c r="D108" s="867"/>
      <c r="E108" s="868"/>
      <c r="F108" s="868"/>
      <c r="G108" s="868"/>
      <c r="H108" s="868"/>
      <c r="I108" s="869"/>
      <c r="J108" s="5"/>
      <c r="K108" s="5"/>
    </row>
    <row r="109" spans="2:11" x14ac:dyDescent="0.25">
      <c r="B109" s="886"/>
      <c r="C109" s="92"/>
      <c r="D109" s="867" t="s">
        <v>945</v>
      </c>
      <c r="E109" s="868"/>
      <c r="F109" s="868"/>
      <c r="G109" s="868"/>
      <c r="H109" s="868"/>
      <c r="I109" s="869"/>
      <c r="J109" s="5"/>
      <c r="K109" s="5"/>
    </row>
    <row r="110" spans="2:11" ht="15.75" thickBot="1" x14ac:dyDescent="0.3">
      <c r="B110" s="886"/>
      <c r="C110" s="92"/>
      <c r="D110" s="891"/>
      <c r="E110" s="892"/>
      <c r="F110" s="892"/>
      <c r="G110" s="892"/>
      <c r="H110" s="892"/>
      <c r="I110" s="893"/>
      <c r="J110" s="5"/>
      <c r="K110" s="5"/>
    </row>
    <row r="111" spans="2:11" ht="15.75" thickBot="1" x14ac:dyDescent="0.3">
      <c r="B111" s="886"/>
      <c r="C111" s="94"/>
      <c r="D111" s="43" t="s">
        <v>150</v>
      </c>
      <c r="E111" s="38" t="s">
        <v>20</v>
      </c>
      <c r="F111" s="38" t="s">
        <v>21</v>
      </c>
      <c r="G111" s="38" t="s">
        <v>22</v>
      </c>
      <c r="H111" s="38" t="s">
        <v>23</v>
      </c>
      <c r="I111" s="90" t="s">
        <v>151</v>
      </c>
      <c r="J111" s="5"/>
      <c r="K111" s="5"/>
    </row>
    <row r="112" spans="2:11" ht="36.75" thickBot="1" x14ac:dyDescent="0.3">
      <c r="B112" s="886"/>
      <c r="C112" s="94"/>
      <c r="D112" s="40" t="s">
        <v>946</v>
      </c>
      <c r="E112" s="146">
        <v>24</v>
      </c>
      <c r="F112" s="146"/>
      <c r="G112" s="146"/>
      <c r="H112" s="146"/>
      <c r="I112" s="312">
        <f>SUM(E112:H112)</f>
        <v>24</v>
      </c>
      <c r="J112" s="5"/>
      <c r="K112" s="5"/>
    </row>
    <row r="113" spans="2:11" ht="24.75" thickBot="1" x14ac:dyDescent="0.3">
      <c r="B113" s="886"/>
      <c r="C113" s="94"/>
      <c r="D113" s="40" t="s">
        <v>947</v>
      </c>
      <c r="E113" s="146">
        <v>15</v>
      </c>
      <c r="F113" s="146"/>
      <c r="G113" s="146"/>
      <c r="H113" s="146"/>
      <c r="I113" s="312">
        <f>SUM(E113:H113)</f>
        <v>15</v>
      </c>
      <c r="J113" s="5"/>
      <c r="K113" s="5"/>
    </row>
    <row r="114" spans="2:11" ht="24.75" thickBot="1" x14ac:dyDescent="0.3">
      <c r="B114" s="887"/>
      <c r="C114" s="2"/>
      <c r="D114" s="40" t="s">
        <v>948</v>
      </c>
      <c r="E114" s="185">
        <f>+E113/E112</f>
        <v>0.625</v>
      </c>
      <c r="F114" s="185" t="e">
        <f>+F113/F112</f>
        <v>#DIV/0!</v>
      </c>
      <c r="G114" s="185" t="e">
        <f>+G113/G112</f>
        <v>#DIV/0!</v>
      </c>
      <c r="H114" s="185" t="e">
        <f>+H113/H112</f>
        <v>#DIV/0!</v>
      </c>
      <c r="I114" s="185">
        <f>+I113/I112</f>
        <v>0.625</v>
      </c>
      <c r="J114" s="5"/>
      <c r="K114" s="5"/>
    </row>
    <row r="115" spans="2:11" ht="15.75" thickBot="1" x14ac:dyDescent="0.3">
      <c r="B115" s="37"/>
      <c r="C115" s="88"/>
      <c r="D115" s="5"/>
      <c r="E115" s="5"/>
      <c r="F115" s="5"/>
      <c r="G115" s="5"/>
      <c r="H115" s="5"/>
      <c r="I115" s="87"/>
      <c r="J115" s="5"/>
      <c r="K115" s="5"/>
    </row>
    <row r="116" spans="2:11" ht="24.75" thickBot="1" x14ac:dyDescent="0.3">
      <c r="B116" s="37"/>
      <c r="C116" s="88"/>
      <c r="D116" s="52" t="s">
        <v>1242</v>
      </c>
      <c r="E116" s="52" t="s">
        <v>1243</v>
      </c>
      <c r="F116" s="52" t="s">
        <v>698</v>
      </c>
      <c r="G116" s="52" t="s">
        <v>1244</v>
      </c>
      <c r="H116" s="5"/>
      <c r="I116" s="87"/>
      <c r="J116" s="5"/>
      <c r="K116" s="5"/>
    </row>
    <row r="117" spans="2:11" ht="24.75" thickBot="1" x14ac:dyDescent="0.3">
      <c r="B117" s="37"/>
      <c r="C117" s="88"/>
      <c r="D117" s="52" t="str">
        <f>+D24</f>
        <v>Porcentaje de licencias ambientales con seguimiento (PLACS)</v>
      </c>
      <c r="E117" s="185">
        <f>+E24</f>
        <v>0.8904109589041096</v>
      </c>
      <c r="F117" s="308">
        <v>0.3</v>
      </c>
      <c r="G117" s="185">
        <f>+E117*F117</f>
        <v>0.26712328767123289</v>
      </c>
      <c r="H117" s="5"/>
      <c r="I117" s="87"/>
      <c r="J117" s="5"/>
      <c r="K117" s="5"/>
    </row>
    <row r="118" spans="2:11" ht="24.75" thickBot="1" x14ac:dyDescent="0.3">
      <c r="B118" s="37"/>
      <c r="C118" s="88"/>
      <c r="D118" s="52" t="str">
        <f>+D55</f>
        <v>Porcentaje de concesiones de agua con seguimiento (PCACS)</v>
      </c>
      <c r="E118" s="185">
        <f>+E55</f>
        <v>0.80414746543778803</v>
      </c>
      <c r="F118" s="308">
        <v>0.25</v>
      </c>
      <c r="G118" s="185">
        <f>+E118*F118</f>
        <v>0.20103686635944701</v>
      </c>
      <c r="H118" s="5"/>
      <c r="I118" s="87"/>
      <c r="J118" s="5"/>
      <c r="K118" s="5"/>
    </row>
    <row r="119" spans="2:11" ht="24.75" thickBot="1" x14ac:dyDescent="0.3">
      <c r="B119" s="37"/>
      <c r="C119" s="88"/>
      <c r="D119" s="52" t="str">
        <f>+D76</f>
        <v>Porcentaje de permisos de vertimiento de agua con seguimiento (PVACS)</v>
      </c>
      <c r="E119" s="185">
        <f>+E76</f>
        <v>0.88764044943820219</v>
      </c>
      <c r="F119" s="308">
        <v>0.15</v>
      </c>
      <c r="G119" s="185">
        <f>+E119*F119</f>
        <v>0.13314606741573032</v>
      </c>
      <c r="H119" s="5"/>
      <c r="I119" s="87"/>
      <c r="J119" s="5"/>
      <c r="K119" s="5"/>
    </row>
    <row r="120" spans="2:11" ht="36.75" thickBot="1" x14ac:dyDescent="0.3">
      <c r="B120" s="37"/>
      <c r="C120" s="88"/>
      <c r="D120" s="52" t="str">
        <f>+D94</f>
        <v>Porcentaje de permisos de aprovechamiento forestal con seguimiento (PPAFCS)</v>
      </c>
      <c r="E120" s="185">
        <f>+E94</f>
        <v>0.796875</v>
      </c>
      <c r="F120" s="308">
        <v>0.15</v>
      </c>
      <c r="G120" s="185">
        <f>+E120*F120</f>
        <v>0.11953124999999999</v>
      </c>
      <c r="H120" s="5"/>
      <c r="I120" s="87"/>
      <c r="J120" s="5"/>
      <c r="K120" s="5"/>
    </row>
    <row r="121" spans="2:11" ht="24.75" thickBot="1" x14ac:dyDescent="0.3">
      <c r="B121" s="37"/>
      <c r="C121" s="88"/>
      <c r="D121" s="52" t="str">
        <f>+D114</f>
        <v>Porcentaje de permisos de emisiones atmosféricas con seguimiento (PEACS)</v>
      </c>
      <c r="E121" s="185">
        <f>+E114</f>
        <v>0.625</v>
      </c>
      <c r="F121" s="308">
        <v>0.15</v>
      </c>
      <c r="G121" s="185">
        <f>+E121*F121</f>
        <v>9.375E-2</v>
      </c>
      <c r="H121" s="5"/>
      <c r="I121" s="87"/>
      <c r="J121" s="5"/>
      <c r="K121" s="5"/>
    </row>
    <row r="122" spans="2:11" ht="24.75" thickBot="1" x14ac:dyDescent="0.3">
      <c r="B122" s="37"/>
      <c r="C122" s="88"/>
      <c r="D122" s="52" t="s">
        <v>1241</v>
      </c>
      <c r="E122" s="52"/>
      <c r="F122" s="309">
        <f>+Formulas!D26</f>
        <v>1</v>
      </c>
      <c r="G122" s="185">
        <f>SUM(G117:G121)</f>
        <v>0.81458747144641019</v>
      </c>
      <c r="H122" s="5"/>
      <c r="I122" s="87"/>
      <c r="J122" s="5"/>
      <c r="K122" s="5"/>
    </row>
    <row r="123" spans="2:11" ht="15.75" thickBot="1" x14ac:dyDescent="0.3">
      <c r="B123" s="37"/>
      <c r="C123" s="88"/>
      <c r="D123" s="5"/>
      <c r="E123" s="5"/>
      <c r="F123" s="5"/>
      <c r="G123" s="5"/>
      <c r="H123" s="5"/>
      <c r="I123" s="87"/>
      <c r="J123" s="5"/>
      <c r="K123" s="5"/>
    </row>
    <row r="124" spans="2:11" ht="108.75" thickBot="1" x14ac:dyDescent="0.3">
      <c r="B124" s="52" t="s">
        <v>34</v>
      </c>
      <c r="C124" s="98"/>
      <c r="D124" s="43" t="s">
        <v>949</v>
      </c>
      <c r="E124" s="5"/>
      <c r="F124" s="5"/>
      <c r="G124" s="5"/>
      <c r="H124" s="5"/>
      <c r="I124" s="87"/>
      <c r="J124" s="5"/>
      <c r="K124" s="5"/>
    </row>
    <row r="125" spans="2:11" ht="72.75" thickBot="1" x14ac:dyDescent="0.3">
      <c r="B125" s="47" t="s">
        <v>36</v>
      </c>
      <c r="C125" s="2"/>
      <c r="D125" s="40" t="s">
        <v>159</v>
      </c>
      <c r="E125" s="5"/>
      <c r="F125" s="5"/>
      <c r="G125" s="5"/>
      <c r="H125" s="5"/>
      <c r="I125" s="87"/>
      <c r="J125" s="5"/>
      <c r="K125" s="5"/>
    </row>
    <row r="126" spans="2:11" ht="15.75" thickBot="1" x14ac:dyDescent="0.3">
      <c r="B126" s="1"/>
      <c r="C126" s="76"/>
      <c r="D126" s="5"/>
      <c r="E126" s="5"/>
      <c r="F126" s="5"/>
      <c r="G126" s="5"/>
      <c r="H126" s="5"/>
      <c r="I126" s="87"/>
      <c r="J126" s="5"/>
      <c r="K126" s="5"/>
    </row>
    <row r="127" spans="2:11" ht="24" customHeight="1" thickBot="1" x14ac:dyDescent="0.3">
      <c r="B127" s="894" t="s">
        <v>38</v>
      </c>
      <c r="C127" s="895"/>
      <c r="D127" s="895"/>
      <c r="E127" s="896"/>
      <c r="F127" s="5"/>
      <c r="G127" s="5"/>
      <c r="H127" s="5"/>
      <c r="I127" s="87"/>
      <c r="J127" s="5"/>
      <c r="K127" s="5"/>
    </row>
    <row r="128" spans="2:11" ht="15.75" thickBot="1" x14ac:dyDescent="0.3">
      <c r="B128" s="885">
        <v>1</v>
      </c>
      <c r="C128" s="94"/>
      <c r="D128" s="48" t="s">
        <v>39</v>
      </c>
      <c r="E128" s="160" t="s">
        <v>1962</v>
      </c>
      <c r="F128" s="5"/>
      <c r="G128" s="5"/>
      <c r="H128" s="5"/>
      <c r="I128" s="87"/>
      <c r="J128" s="5"/>
      <c r="K128" s="5"/>
    </row>
    <row r="129" spans="2:11" ht="15.75" thickBot="1" x14ac:dyDescent="0.3">
      <c r="B129" s="886"/>
      <c r="C129" s="94"/>
      <c r="D129" s="40" t="s">
        <v>40</v>
      </c>
      <c r="E129" s="160" t="s">
        <v>1968</v>
      </c>
      <c r="F129" s="5"/>
      <c r="G129" s="5"/>
      <c r="H129" s="5"/>
      <c r="I129" s="87"/>
      <c r="J129" s="5"/>
      <c r="K129" s="5"/>
    </row>
    <row r="130" spans="2:11" ht="15.75" thickBot="1" x14ac:dyDescent="0.3">
      <c r="B130" s="886"/>
      <c r="C130" s="94"/>
      <c r="D130" s="40" t="s">
        <v>41</v>
      </c>
      <c r="E130" s="160" t="s">
        <v>2045</v>
      </c>
      <c r="F130" s="5"/>
      <c r="G130" s="5"/>
      <c r="H130" s="5"/>
      <c r="I130" s="87"/>
      <c r="J130" s="5"/>
      <c r="K130" s="5"/>
    </row>
    <row r="131" spans="2:11" ht="15.75" thickBot="1" x14ac:dyDescent="0.3">
      <c r="B131" s="886"/>
      <c r="C131" s="94"/>
      <c r="D131" s="40" t="s">
        <v>42</v>
      </c>
      <c r="E131" s="160" t="s">
        <v>1958</v>
      </c>
      <c r="F131" s="5"/>
      <c r="G131" s="5"/>
      <c r="H131" s="5"/>
      <c r="I131" s="87"/>
      <c r="J131" s="5"/>
      <c r="K131" s="5"/>
    </row>
    <row r="132" spans="2:11" ht="15.75" thickBot="1" x14ac:dyDescent="0.3">
      <c r="B132" s="886"/>
      <c r="C132" s="94"/>
      <c r="D132" s="40" t="s">
        <v>43</v>
      </c>
      <c r="E132" s="160" t="s">
        <v>2046</v>
      </c>
      <c r="F132" s="5"/>
      <c r="G132" s="5"/>
      <c r="H132" s="5"/>
      <c r="I132" s="87"/>
      <c r="J132" s="5"/>
      <c r="K132" s="5"/>
    </row>
    <row r="133" spans="2:11" ht="15.75" thickBot="1" x14ac:dyDescent="0.3">
      <c r="B133" s="886"/>
      <c r="C133" s="94"/>
      <c r="D133" s="40" t="s">
        <v>44</v>
      </c>
      <c r="E133" s="160">
        <v>4211680</v>
      </c>
      <c r="F133" s="5"/>
      <c r="G133" s="5"/>
      <c r="H133" s="5"/>
      <c r="I133" s="87"/>
      <c r="J133" s="5"/>
      <c r="K133" s="5"/>
    </row>
    <row r="134" spans="2:11" ht="15.75" thickBot="1" x14ac:dyDescent="0.3">
      <c r="B134" s="887"/>
      <c r="C134" s="2"/>
      <c r="D134" s="40" t="s">
        <v>45</v>
      </c>
      <c r="E134" s="160" t="s">
        <v>1966</v>
      </c>
      <c r="F134" s="5"/>
      <c r="G134" s="5"/>
      <c r="H134" s="5"/>
      <c r="I134" s="87"/>
      <c r="J134" s="5"/>
      <c r="K134" s="5"/>
    </row>
    <row r="135" spans="2:11" ht="15.75" thickBot="1" x14ac:dyDescent="0.3">
      <c r="B135" s="1"/>
      <c r="C135" s="76"/>
      <c r="D135" s="5"/>
      <c r="E135" s="5"/>
      <c r="F135" s="5"/>
      <c r="G135" s="5"/>
      <c r="H135" s="5"/>
      <c r="I135" s="87"/>
      <c r="J135" s="5"/>
      <c r="K135" s="5"/>
    </row>
    <row r="136" spans="2:11" ht="15.75" thickBot="1" x14ac:dyDescent="0.3">
      <c r="B136" s="894" t="s">
        <v>46</v>
      </c>
      <c r="C136" s="895"/>
      <c r="D136" s="895"/>
      <c r="E136" s="896"/>
      <c r="F136" s="5"/>
      <c r="G136" s="5"/>
      <c r="H136" s="5"/>
      <c r="I136" s="87"/>
      <c r="J136" s="5"/>
      <c r="K136" s="5"/>
    </row>
    <row r="137" spans="2:11" ht="15.75" thickBot="1" x14ac:dyDescent="0.3">
      <c r="B137" s="885">
        <v>1</v>
      </c>
      <c r="C137" s="94"/>
      <c r="D137" s="48" t="s">
        <v>39</v>
      </c>
      <c r="E137" s="219" t="s">
        <v>47</v>
      </c>
      <c r="F137" s="5"/>
      <c r="G137" s="5"/>
      <c r="H137" s="5"/>
      <c r="I137" s="87"/>
      <c r="J137" s="5"/>
      <c r="K137" s="5"/>
    </row>
    <row r="138" spans="2:11" ht="15.75" thickBot="1" x14ac:dyDescent="0.3">
      <c r="B138" s="886"/>
      <c r="C138" s="94"/>
      <c r="D138" s="40" t="s">
        <v>40</v>
      </c>
      <c r="E138" s="219" t="s">
        <v>160</v>
      </c>
      <c r="F138" s="5"/>
      <c r="G138" s="5"/>
      <c r="H138" s="5"/>
      <c r="I138" s="87"/>
      <c r="J138" s="5"/>
      <c r="K138" s="5"/>
    </row>
    <row r="139" spans="2:11" ht="15.75" thickBot="1" x14ac:dyDescent="0.3">
      <c r="B139" s="886"/>
      <c r="C139" s="94"/>
      <c r="D139" s="40" t="s">
        <v>41</v>
      </c>
      <c r="E139" s="165"/>
      <c r="F139" s="5"/>
      <c r="G139" s="5"/>
      <c r="H139" s="5"/>
      <c r="I139" s="87"/>
      <c r="J139" s="5"/>
      <c r="K139" s="5"/>
    </row>
    <row r="140" spans="2:11" ht="15.75" thickBot="1" x14ac:dyDescent="0.3">
      <c r="B140" s="886"/>
      <c r="C140" s="94"/>
      <c r="D140" s="40" t="s">
        <v>42</v>
      </c>
      <c r="E140" s="165"/>
      <c r="F140" s="5"/>
      <c r="G140" s="5"/>
      <c r="H140" s="5"/>
      <c r="I140" s="87"/>
      <c r="J140" s="5"/>
      <c r="K140" s="5"/>
    </row>
    <row r="141" spans="2:11" ht="15.75" thickBot="1" x14ac:dyDescent="0.3">
      <c r="B141" s="886"/>
      <c r="C141" s="94"/>
      <c r="D141" s="40" t="s">
        <v>43</v>
      </c>
      <c r="E141" s="165"/>
      <c r="F141" s="5"/>
      <c r="G141" s="5"/>
      <c r="H141" s="5"/>
      <c r="I141" s="87"/>
      <c r="J141" s="5"/>
      <c r="K141" s="5"/>
    </row>
    <row r="142" spans="2:11" ht="15.75" thickBot="1" x14ac:dyDescent="0.3">
      <c r="B142" s="886"/>
      <c r="C142" s="94"/>
      <c r="D142" s="40" t="s">
        <v>44</v>
      </c>
      <c r="E142" s="165"/>
      <c r="F142" s="5"/>
      <c r="G142" s="5"/>
      <c r="H142" s="5"/>
      <c r="I142" s="87"/>
      <c r="J142" s="5"/>
      <c r="K142" s="5"/>
    </row>
    <row r="143" spans="2:11" ht="15.75" thickBot="1" x14ac:dyDescent="0.3">
      <c r="B143" s="887"/>
      <c r="C143" s="2"/>
      <c r="D143" s="40" t="s">
        <v>45</v>
      </c>
      <c r="E143" s="165"/>
      <c r="F143" s="5"/>
      <c r="G143" s="5"/>
      <c r="H143" s="5"/>
      <c r="I143" s="87"/>
      <c r="J143" s="5"/>
      <c r="K143" s="5"/>
    </row>
    <row r="144" spans="2:11" ht="15.75" thickBot="1" x14ac:dyDescent="0.3">
      <c r="B144" s="1"/>
      <c r="C144" s="76"/>
      <c r="D144" s="5"/>
      <c r="E144" s="5"/>
      <c r="F144" s="5"/>
      <c r="G144" s="5"/>
      <c r="H144" s="5"/>
      <c r="I144" s="87"/>
      <c r="J144" s="5"/>
      <c r="K144" s="5"/>
    </row>
    <row r="145" spans="2:11" ht="15" customHeight="1" thickBot="1" x14ac:dyDescent="0.3">
      <c r="B145" s="164" t="s">
        <v>49</v>
      </c>
      <c r="C145" s="123"/>
      <c r="D145" s="123"/>
      <c r="E145" s="124"/>
      <c r="G145" s="5"/>
      <c r="H145" s="5"/>
      <c r="I145" s="87"/>
      <c r="J145" s="5"/>
      <c r="K145" s="5"/>
    </row>
    <row r="146" spans="2:11" ht="24.75" thickBot="1" x14ac:dyDescent="0.3">
      <c r="B146" s="47" t="s">
        <v>50</v>
      </c>
      <c r="C146" s="40" t="s">
        <v>51</v>
      </c>
      <c r="D146" s="40" t="s">
        <v>52</v>
      </c>
      <c r="E146" s="40" t="s">
        <v>53</v>
      </c>
      <c r="F146" s="5"/>
      <c r="G146" s="5"/>
      <c r="H146" s="5"/>
      <c r="I146" s="87"/>
      <c r="J146" s="5"/>
    </row>
    <row r="147" spans="2:11" ht="60.75" thickBot="1" x14ac:dyDescent="0.3">
      <c r="B147" s="49">
        <v>42401</v>
      </c>
      <c r="C147" s="40">
        <v>0.01</v>
      </c>
      <c r="D147" s="50" t="s">
        <v>950</v>
      </c>
      <c r="E147" s="40"/>
      <c r="F147" s="5"/>
      <c r="G147" s="5"/>
      <c r="H147" s="5"/>
      <c r="I147" s="87"/>
      <c r="J147" s="5"/>
    </row>
    <row r="148" spans="2:11" ht="15.75" thickBot="1" x14ac:dyDescent="0.3">
      <c r="B148" s="3"/>
      <c r="C148" s="95"/>
      <c r="D148" s="5"/>
      <c r="E148" s="5"/>
      <c r="F148" s="5"/>
      <c r="G148" s="5"/>
      <c r="H148" s="5"/>
      <c r="I148" s="87"/>
      <c r="J148" s="5"/>
      <c r="K148" s="5"/>
    </row>
    <row r="149" spans="2:11" ht="15.75" thickBot="1" x14ac:dyDescent="0.3">
      <c r="B149" s="129" t="s">
        <v>55</v>
      </c>
      <c r="C149" s="96"/>
      <c r="D149" s="5"/>
      <c r="E149" s="5"/>
      <c r="F149" s="5"/>
      <c r="G149" s="5"/>
      <c r="H149" s="5"/>
      <c r="I149" s="87"/>
      <c r="J149" s="5"/>
      <c r="K149" s="5"/>
    </row>
    <row r="150" spans="2:11" ht="63" customHeight="1" thickBot="1" x14ac:dyDescent="0.3">
      <c r="B150" s="1045"/>
      <c r="C150" s="1046"/>
      <c r="D150" s="1046"/>
      <c r="E150" s="1047"/>
      <c r="F150" s="5"/>
      <c r="G150" s="5"/>
      <c r="H150" s="5"/>
      <c r="I150" s="87"/>
      <c r="J150" s="5"/>
      <c r="K150" s="5"/>
    </row>
    <row r="151" spans="2:11" ht="15.75" thickBot="1" x14ac:dyDescent="0.3">
      <c r="B151" s="5"/>
      <c r="D151" s="5"/>
      <c r="E151" s="5"/>
      <c r="F151" s="5"/>
      <c r="G151" s="5"/>
      <c r="H151" s="5"/>
      <c r="I151" s="87"/>
      <c r="J151" s="5"/>
      <c r="K151" s="5"/>
    </row>
    <row r="152" spans="2:11" ht="24.75" thickBot="1" x14ac:dyDescent="0.3">
      <c r="B152" s="51" t="s">
        <v>56</v>
      </c>
      <c r="C152" s="97"/>
      <c r="D152" s="5"/>
      <c r="E152" s="5"/>
      <c r="F152" s="5"/>
      <c r="G152" s="5"/>
      <c r="H152" s="5"/>
      <c r="I152" s="87"/>
      <c r="J152" s="5"/>
      <c r="K152" s="5"/>
    </row>
    <row r="153" spans="2:11" ht="15.75" thickBot="1" x14ac:dyDescent="0.3">
      <c r="B153" s="1" t="s">
        <v>888</v>
      </c>
      <c r="C153" s="76"/>
      <c r="D153" s="5"/>
      <c r="E153" s="5"/>
      <c r="F153" s="5"/>
      <c r="G153" s="5"/>
      <c r="H153" s="5"/>
      <c r="I153" s="87"/>
      <c r="J153" s="5"/>
      <c r="K153" s="5"/>
    </row>
    <row r="154" spans="2:11" ht="60.75" thickBot="1" x14ac:dyDescent="0.3">
      <c r="B154" s="52" t="s">
        <v>57</v>
      </c>
      <c r="C154" s="98"/>
      <c r="D154" s="43" t="s">
        <v>889</v>
      </c>
      <c r="E154" s="5"/>
      <c r="F154" s="5"/>
      <c r="G154" s="5"/>
      <c r="H154" s="5"/>
      <c r="I154" s="87"/>
      <c r="J154" s="5"/>
      <c r="K154" s="5"/>
    </row>
    <row r="155" spans="2:11" x14ac:dyDescent="0.25">
      <c r="B155" s="885" t="s">
        <v>59</v>
      </c>
      <c r="C155" s="94"/>
      <c r="D155" s="53" t="s">
        <v>60</v>
      </c>
      <c r="E155" s="5"/>
      <c r="F155" s="5"/>
      <c r="G155" s="5"/>
      <c r="H155" s="5"/>
      <c r="I155" s="87"/>
      <c r="J155" s="5"/>
      <c r="K155" s="5"/>
    </row>
    <row r="156" spans="2:11" ht="108" x14ac:dyDescent="0.25">
      <c r="B156" s="886"/>
      <c r="C156" s="94"/>
      <c r="D156" s="46" t="s">
        <v>890</v>
      </c>
      <c r="E156" s="5"/>
      <c r="F156" s="5"/>
      <c r="G156" s="5"/>
      <c r="H156" s="5"/>
      <c r="I156" s="87"/>
      <c r="J156" s="5"/>
      <c r="K156" s="5"/>
    </row>
    <row r="157" spans="2:11" x14ac:dyDescent="0.25">
      <c r="B157" s="886"/>
      <c r="C157" s="94"/>
      <c r="D157" s="53" t="s">
        <v>134</v>
      </c>
      <c r="E157" s="5"/>
      <c r="F157" s="5"/>
      <c r="G157" s="5"/>
      <c r="H157" s="5"/>
      <c r="I157" s="87"/>
      <c r="J157" s="5"/>
      <c r="K157" s="5"/>
    </row>
    <row r="158" spans="2:11" x14ac:dyDescent="0.25">
      <c r="B158" s="886"/>
      <c r="C158" s="94"/>
      <c r="D158" s="46" t="s">
        <v>64</v>
      </c>
      <c r="E158" s="5"/>
      <c r="F158" s="5"/>
      <c r="G158" s="5"/>
      <c r="H158" s="5"/>
      <c r="I158" s="87"/>
      <c r="J158" s="5"/>
      <c r="K158" s="5"/>
    </row>
    <row r="159" spans="2:11" x14ac:dyDescent="0.25">
      <c r="B159" s="886"/>
      <c r="C159" s="94"/>
      <c r="D159" s="46" t="s">
        <v>65</v>
      </c>
      <c r="E159" s="5"/>
      <c r="F159" s="5"/>
      <c r="G159" s="5"/>
      <c r="H159" s="5"/>
      <c r="I159" s="87"/>
      <c r="J159" s="5"/>
      <c r="K159" s="5"/>
    </row>
    <row r="160" spans="2:11" x14ac:dyDescent="0.25">
      <c r="B160" s="886"/>
      <c r="C160" s="94"/>
      <c r="D160" s="46" t="s">
        <v>843</v>
      </c>
      <c r="E160" s="5"/>
      <c r="F160" s="5"/>
      <c r="G160" s="5"/>
      <c r="H160" s="5"/>
      <c r="I160" s="87"/>
      <c r="J160" s="5"/>
      <c r="K160" s="5"/>
    </row>
    <row r="161" spans="2:11" ht="36.75" thickBot="1" x14ac:dyDescent="0.3">
      <c r="B161" s="887"/>
      <c r="C161" s="2"/>
      <c r="D161" s="40" t="s">
        <v>891</v>
      </c>
      <c r="E161" s="5"/>
      <c r="F161" s="5"/>
      <c r="G161" s="5"/>
      <c r="H161" s="5"/>
      <c r="I161" s="87"/>
      <c r="J161" s="5"/>
      <c r="K161" s="5"/>
    </row>
    <row r="162" spans="2:11" ht="24.75" thickBot="1" x14ac:dyDescent="0.3">
      <c r="B162" s="47" t="s">
        <v>72</v>
      </c>
      <c r="C162" s="2"/>
      <c r="D162" s="40"/>
      <c r="E162" s="5"/>
      <c r="F162" s="5"/>
      <c r="G162" s="5"/>
      <c r="H162" s="5"/>
      <c r="I162" s="87"/>
      <c r="J162" s="5"/>
      <c r="K162" s="5"/>
    </row>
    <row r="163" spans="2:11" ht="312" x14ac:dyDescent="0.25">
      <c r="B163" s="885" t="s">
        <v>73</v>
      </c>
      <c r="C163" s="94"/>
      <c r="D163" s="46" t="s">
        <v>892</v>
      </c>
      <c r="E163" s="5"/>
      <c r="F163" s="5"/>
      <c r="G163" s="5"/>
      <c r="H163" s="5"/>
      <c r="I163" s="87"/>
      <c r="J163" s="5"/>
      <c r="K163" s="5"/>
    </row>
    <row r="164" spans="2:11" ht="324" x14ac:dyDescent="0.25">
      <c r="B164" s="886"/>
      <c r="C164" s="94"/>
      <c r="D164" s="46" t="s">
        <v>893</v>
      </c>
      <c r="E164" s="5"/>
      <c r="F164" s="5"/>
      <c r="G164" s="5"/>
      <c r="H164" s="5"/>
      <c r="I164" s="87"/>
      <c r="J164" s="5"/>
      <c r="K164" s="5"/>
    </row>
    <row r="165" spans="2:11" ht="108" x14ac:dyDescent="0.25">
      <c r="B165" s="886"/>
      <c r="C165" s="94"/>
      <c r="D165" s="46" t="s">
        <v>894</v>
      </c>
      <c r="E165" s="5"/>
      <c r="F165" s="5"/>
      <c r="G165" s="5"/>
      <c r="H165" s="5"/>
      <c r="I165" s="87"/>
      <c r="J165" s="5"/>
      <c r="K165" s="5"/>
    </row>
    <row r="166" spans="2:11" ht="72.75" thickBot="1" x14ac:dyDescent="0.3">
      <c r="B166" s="887"/>
      <c r="C166" s="2"/>
      <c r="D166" s="40" t="s">
        <v>895</v>
      </c>
      <c r="E166" s="5"/>
      <c r="F166" s="5"/>
      <c r="G166" s="5"/>
      <c r="H166" s="5"/>
      <c r="I166" s="87"/>
      <c r="J166" s="5"/>
      <c r="K166" s="5"/>
    </row>
    <row r="167" spans="2:11" ht="24" x14ac:dyDescent="0.25">
      <c r="B167" s="885" t="s">
        <v>90</v>
      </c>
      <c r="C167" s="94"/>
      <c r="D167" s="53" t="s">
        <v>887</v>
      </c>
      <c r="E167" s="5"/>
      <c r="F167" s="5"/>
      <c r="G167" s="5"/>
      <c r="H167" s="5"/>
      <c r="I167" s="87"/>
      <c r="J167" s="5"/>
      <c r="K167" s="5"/>
    </row>
    <row r="168" spans="2:11" x14ac:dyDescent="0.25">
      <c r="B168" s="886"/>
      <c r="C168" s="94"/>
      <c r="D168" s="16"/>
      <c r="E168" s="5"/>
      <c r="F168" s="5"/>
      <c r="G168" s="5"/>
      <c r="H168" s="5"/>
      <c r="I168" s="87"/>
      <c r="J168" s="5"/>
      <c r="K168" s="5"/>
    </row>
    <row r="169" spans="2:11" x14ac:dyDescent="0.25">
      <c r="B169" s="886"/>
      <c r="C169" s="94"/>
      <c r="D169" s="46" t="s">
        <v>91</v>
      </c>
      <c r="E169" s="5"/>
      <c r="F169" s="5"/>
      <c r="G169" s="5"/>
      <c r="H169" s="5"/>
      <c r="I169" s="87"/>
      <c r="J169" s="5"/>
      <c r="K169" s="5"/>
    </row>
    <row r="170" spans="2:11" ht="37.5" x14ac:dyDescent="0.25">
      <c r="B170" s="886"/>
      <c r="C170" s="94"/>
      <c r="D170" s="46" t="s">
        <v>896</v>
      </c>
      <c r="E170" s="5"/>
      <c r="F170" s="5"/>
      <c r="G170" s="5"/>
      <c r="H170" s="5"/>
      <c r="I170" s="87"/>
      <c r="J170" s="5"/>
      <c r="K170" s="5"/>
    </row>
    <row r="171" spans="2:11" ht="37.5" x14ac:dyDescent="0.25">
      <c r="B171" s="886"/>
      <c r="C171" s="94"/>
      <c r="D171" s="46" t="s">
        <v>897</v>
      </c>
      <c r="E171" s="5"/>
      <c r="F171" s="5"/>
      <c r="G171" s="5"/>
      <c r="H171" s="5"/>
      <c r="I171" s="87"/>
      <c r="J171" s="5"/>
      <c r="K171" s="5"/>
    </row>
    <row r="172" spans="2:11" ht="60" x14ac:dyDescent="0.25">
      <c r="B172" s="886"/>
      <c r="C172" s="94"/>
      <c r="D172" s="46" t="s">
        <v>898</v>
      </c>
      <c r="E172" s="5"/>
      <c r="F172" s="5"/>
      <c r="G172" s="5"/>
      <c r="H172" s="5"/>
      <c r="I172" s="87"/>
      <c r="J172" s="5"/>
      <c r="K172" s="5"/>
    </row>
    <row r="173" spans="2:11" ht="97.5" x14ac:dyDescent="0.25">
      <c r="B173" s="886"/>
      <c r="C173" s="94"/>
      <c r="D173" s="46" t="s">
        <v>899</v>
      </c>
      <c r="E173" s="5"/>
      <c r="F173" s="5"/>
      <c r="G173" s="5"/>
      <c r="H173" s="5"/>
      <c r="I173" s="87"/>
      <c r="J173" s="5"/>
      <c r="K173" s="5"/>
    </row>
    <row r="174" spans="2:11" ht="24" x14ac:dyDescent="0.25">
      <c r="B174" s="886"/>
      <c r="C174" s="94"/>
      <c r="D174" s="53" t="s">
        <v>900</v>
      </c>
      <c r="E174" s="5"/>
      <c r="F174" s="5"/>
      <c r="G174" s="5"/>
      <c r="H174" s="5"/>
      <c r="I174" s="87"/>
      <c r="J174" s="5"/>
      <c r="K174" s="5"/>
    </row>
    <row r="175" spans="2:11" x14ac:dyDescent="0.25">
      <c r="B175" s="886"/>
      <c r="C175" s="94"/>
      <c r="D175" s="16"/>
      <c r="E175" s="5"/>
      <c r="F175" s="5"/>
      <c r="G175" s="5"/>
      <c r="H175" s="5"/>
      <c r="I175" s="87"/>
      <c r="J175" s="5"/>
      <c r="K175" s="5"/>
    </row>
    <row r="176" spans="2:11" x14ac:dyDescent="0.25">
      <c r="B176" s="886"/>
      <c r="C176" s="94"/>
      <c r="D176" s="46" t="s">
        <v>91</v>
      </c>
      <c r="E176" s="5"/>
      <c r="F176" s="5"/>
      <c r="G176" s="5"/>
      <c r="H176" s="5"/>
      <c r="I176" s="87"/>
      <c r="J176" s="5"/>
      <c r="K176" s="5"/>
    </row>
    <row r="177" spans="2:11" ht="37.5" x14ac:dyDescent="0.25">
      <c r="B177" s="886"/>
      <c r="C177" s="94"/>
      <c r="D177" s="46" t="s">
        <v>901</v>
      </c>
      <c r="E177" s="5"/>
      <c r="F177" s="5"/>
      <c r="G177" s="5"/>
      <c r="H177" s="5"/>
      <c r="I177" s="87"/>
      <c r="J177" s="5"/>
      <c r="K177" s="5"/>
    </row>
    <row r="178" spans="2:11" ht="37.5" x14ac:dyDescent="0.25">
      <c r="B178" s="886"/>
      <c r="C178" s="94"/>
      <c r="D178" s="46" t="s">
        <v>902</v>
      </c>
      <c r="E178" s="5"/>
      <c r="F178" s="5"/>
      <c r="G178" s="5"/>
      <c r="H178" s="5"/>
      <c r="I178" s="87"/>
      <c r="J178" s="5"/>
      <c r="K178" s="5"/>
    </row>
    <row r="179" spans="2:11" ht="37.5" x14ac:dyDescent="0.25">
      <c r="B179" s="886"/>
      <c r="C179" s="94"/>
      <c r="D179" s="46" t="s">
        <v>903</v>
      </c>
      <c r="E179" s="5"/>
      <c r="F179" s="5"/>
      <c r="G179" s="5"/>
      <c r="H179" s="5"/>
      <c r="I179" s="87"/>
      <c r="J179" s="5"/>
      <c r="K179" s="5"/>
    </row>
    <row r="180" spans="2:11" ht="60" x14ac:dyDescent="0.25">
      <c r="B180" s="886"/>
      <c r="C180" s="94"/>
      <c r="D180" s="46" t="s">
        <v>898</v>
      </c>
      <c r="E180" s="5"/>
      <c r="F180" s="5"/>
      <c r="G180" s="5"/>
      <c r="H180" s="5"/>
      <c r="I180" s="87"/>
      <c r="J180" s="5"/>
      <c r="K180" s="5"/>
    </row>
    <row r="181" spans="2:11" ht="60.75" thickBot="1" x14ac:dyDescent="0.3">
      <c r="B181" s="887"/>
      <c r="C181" s="2"/>
      <c r="D181" s="40" t="s">
        <v>904</v>
      </c>
      <c r="E181" s="5"/>
      <c r="F181" s="5"/>
      <c r="G181" s="5"/>
      <c r="H181" s="5"/>
      <c r="I181" s="87"/>
      <c r="J181" s="5"/>
      <c r="K181" s="5"/>
    </row>
    <row r="182" spans="2:11" x14ac:dyDescent="0.25">
      <c r="B182" s="5"/>
      <c r="D182" s="5"/>
      <c r="E182" s="5"/>
      <c r="F182" s="5"/>
      <c r="G182" s="5"/>
      <c r="H182" s="5"/>
      <c r="I182" s="87"/>
      <c r="J182" s="5"/>
      <c r="K182" s="5"/>
    </row>
    <row r="183" spans="2:11" x14ac:dyDescent="0.25">
      <c r="B183" s="5"/>
      <c r="D183" s="5"/>
      <c r="E183" s="5"/>
      <c r="F183" s="5"/>
      <c r="G183" s="5"/>
      <c r="H183" s="5"/>
      <c r="I183" s="87"/>
      <c r="J183" s="5"/>
      <c r="K183" s="5"/>
    </row>
    <row r="184" spans="2:11" x14ac:dyDescent="0.25">
      <c r="B184" s="5"/>
      <c r="D184" s="5"/>
      <c r="E184" s="5"/>
      <c r="F184" s="5"/>
      <c r="G184" s="5"/>
      <c r="H184" s="5"/>
      <c r="I184" s="87"/>
      <c r="J184" s="5"/>
      <c r="K184" s="5"/>
    </row>
    <row r="185" spans="2:11" x14ac:dyDescent="0.25">
      <c r="B185" s="5"/>
      <c r="D185" s="5"/>
      <c r="E185" s="5"/>
      <c r="F185" s="5"/>
      <c r="G185" s="5"/>
      <c r="H185" s="5"/>
      <c r="I185" s="87"/>
      <c r="J185" s="5"/>
      <c r="K185" s="5"/>
    </row>
    <row r="186" spans="2:11" x14ac:dyDescent="0.25">
      <c r="B186" s="5"/>
      <c r="D186" s="5"/>
      <c r="E186" s="5"/>
      <c r="F186" s="5"/>
      <c r="G186" s="5"/>
      <c r="H186" s="5"/>
      <c r="I186" s="87"/>
      <c r="J186" s="5"/>
      <c r="K186" s="5"/>
    </row>
    <row r="187" spans="2:11" x14ac:dyDescent="0.25">
      <c r="B187" s="5"/>
      <c r="D187" s="5"/>
      <c r="E187" s="5"/>
      <c r="F187" s="5"/>
      <c r="G187" s="5"/>
      <c r="H187" s="5"/>
      <c r="I187" s="87"/>
      <c r="J187" s="5"/>
      <c r="K187" s="5"/>
    </row>
    <row r="188" spans="2:11" x14ac:dyDescent="0.25">
      <c r="B188" s="5"/>
      <c r="D188" s="5"/>
      <c r="E188" s="5"/>
      <c r="F188" s="5"/>
      <c r="G188" s="5"/>
      <c r="H188" s="5"/>
      <c r="I188" s="87"/>
      <c r="J188" s="5"/>
      <c r="K188" s="5"/>
    </row>
    <row r="189" spans="2:11" x14ac:dyDescent="0.25">
      <c r="B189" s="5"/>
      <c r="D189" s="5"/>
      <c r="E189" s="5"/>
      <c r="F189" s="5"/>
      <c r="G189" s="5"/>
      <c r="H189" s="5"/>
      <c r="I189" s="87"/>
      <c r="J189" s="5"/>
      <c r="K189" s="5"/>
    </row>
    <row r="190" spans="2:11" x14ac:dyDescent="0.25">
      <c r="B190" s="5"/>
      <c r="D190" s="5"/>
      <c r="E190" s="5"/>
      <c r="F190" s="5"/>
      <c r="G190" s="5"/>
      <c r="H190" s="5"/>
      <c r="I190" s="87"/>
      <c r="J190" s="5"/>
      <c r="K190" s="5"/>
    </row>
    <row r="191" spans="2:11" x14ac:dyDescent="0.25">
      <c r="B191" s="5"/>
      <c r="D191" s="5"/>
      <c r="E191" s="5"/>
      <c r="F191" s="5"/>
      <c r="G191" s="5"/>
      <c r="H191" s="5"/>
      <c r="I191" s="87"/>
      <c r="J191" s="5"/>
      <c r="K191" s="5"/>
    </row>
    <row r="192" spans="2:11" x14ac:dyDescent="0.25">
      <c r="B192" s="5"/>
      <c r="D192" s="5"/>
      <c r="E192" s="5"/>
      <c r="F192" s="5"/>
      <c r="G192" s="5"/>
      <c r="H192" s="5"/>
      <c r="I192" s="87"/>
      <c r="J192" s="5"/>
      <c r="K192" s="5"/>
    </row>
    <row r="193" spans="2:11" x14ac:dyDescent="0.25">
      <c r="B193" s="5"/>
      <c r="D193" s="5"/>
      <c r="E193" s="5"/>
      <c r="F193" s="5"/>
      <c r="G193" s="5"/>
      <c r="H193" s="5"/>
      <c r="I193" s="87"/>
      <c r="J193" s="5"/>
      <c r="K193" s="5"/>
    </row>
    <row r="194" spans="2:11" x14ac:dyDescent="0.25">
      <c r="B194" s="5"/>
      <c r="D194" s="5"/>
      <c r="E194" s="5"/>
      <c r="F194" s="5"/>
      <c r="G194" s="5"/>
      <c r="H194" s="5"/>
      <c r="I194" s="87"/>
      <c r="J194" s="5"/>
      <c r="K194" s="5"/>
    </row>
    <row r="195" spans="2:11" x14ac:dyDescent="0.25">
      <c r="B195" s="5"/>
      <c r="D195" s="5"/>
      <c r="E195" s="5"/>
      <c r="F195" s="5"/>
      <c r="G195" s="5"/>
      <c r="H195" s="5"/>
      <c r="I195" s="87"/>
      <c r="J195" s="5"/>
      <c r="K195" s="5"/>
    </row>
    <row r="196" spans="2:11" x14ac:dyDescent="0.25">
      <c r="B196" s="5"/>
      <c r="D196" s="5"/>
      <c r="E196" s="5"/>
      <c r="F196" s="5"/>
      <c r="G196" s="5"/>
      <c r="H196" s="5"/>
      <c r="I196" s="87"/>
      <c r="J196" s="5"/>
      <c r="K196" s="5"/>
    </row>
    <row r="197" spans="2:11" x14ac:dyDescent="0.25">
      <c r="B197" s="5"/>
      <c r="D197" s="5"/>
      <c r="E197" s="5"/>
      <c r="F197" s="5"/>
      <c r="G197" s="5"/>
      <c r="H197" s="5"/>
      <c r="I197" s="87"/>
      <c r="J197" s="5"/>
      <c r="K197" s="5"/>
    </row>
  </sheetData>
  <mergeCells count="59">
    <mergeCell ref="A1:P1"/>
    <mergeCell ref="A2:P2"/>
    <mergeCell ref="A3:P3"/>
    <mergeCell ref="A4:D4"/>
    <mergeCell ref="A5:P5"/>
    <mergeCell ref="B10:D10"/>
    <mergeCell ref="F10:S10"/>
    <mergeCell ref="F11:S11"/>
    <mergeCell ref="E12:R12"/>
    <mergeCell ref="E13:R13"/>
    <mergeCell ref="B150:E150"/>
    <mergeCell ref="B155:B161"/>
    <mergeCell ref="B163:B166"/>
    <mergeCell ref="B167:B181"/>
    <mergeCell ref="D27:D28"/>
    <mergeCell ref="E27:E28"/>
    <mergeCell ref="D56:I56"/>
    <mergeCell ref="D57:I57"/>
    <mergeCell ref="D58:I58"/>
    <mergeCell ref="D63:I63"/>
    <mergeCell ref="D64:I64"/>
    <mergeCell ref="D65:I65"/>
    <mergeCell ref="D70:I70"/>
    <mergeCell ref="D103:I103"/>
    <mergeCell ref="D72:I72"/>
    <mergeCell ref="D78:I78"/>
    <mergeCell ref="G27:G28"/>
    <mergeCell ref="B15:B114"/>
    <mergeCell ref="D15:I15"/>
    <mergeCell ref="D16:I16"/>
    <mergeCell ref="D17:I17"/>
    <mergeCell ref="D20:I20"/>
    <mergeCell ref="D25:I25"/>
    <mergeCell ref="D26:I26"/>
    <mergeCell ref="D42:I42"/>
    <mergeCell ref="D43:I43"/>
    <mergeCell ref="F27:F28"/>
    <mergeCell ref="D71:I71"/>
    <mergeCell ref="D44:I44"/>
    <mergeCell ref="D49:I49"/>
    <mergeCell ref="D50:I50"/>
    <mergeCell ref="D51:I51"/>
    <mergeCell ref="D84:I84"/>
    <mergeCell ref="D85:I85"/>
    <mergeCell ref="D89:I89"/>
    <mergeCell ref="D90:I90"/>
    <mergeCell ref="D79:I79"/>
    <mergeCell ref="D95:I95"/>
    <mergeCell ref="D96:I96"/>
    <mergeCell ref="D97:I97"/>
    <mergeCell ref="D102:I102"/>
    <mergeCell ref="B136:E136"/>
    <mergeCell ref="B137:B143"/>
    <mergeCell ref="D104:I104"/>
    <mergeCell ref="D108:I108"/>
    <mergeCell ref="D109:I109"/>
    <mergeCell ref="D110:I110"/>
    <mergeCell ref="B127:E127"/>
    <mergeCell ref="B128:B134"/>
  </mergeCells>
  <conditionalFormatting sqref="F10">
    <cfRule type="notContainsBlanks" dxfId="33" priority="5">
      <formula>LEN(TRIM(F10))&gt;0</formula>
    </cfRule>
  </conditionalFormatting>
  <conditionalFormatting sqref="F122">
    <cfRule type="containsText" dxfId="32" priority="6" operator="containsText" text="ERROR">
      <formula>NOT(ISERROR(SEARCH("ERROR",F122)))</formula>
    </cfRule>
  </conditionalFormatting>
  <conditionalFormatting sqref="F11:S11">
    <cfRule type="expression" dxfId="31" priority="3">
      <formula>E11="NO SE REPORTA"</formula>
    </cfRule>
    <cfRule type="expression" dxfId="30" priority="4">
      <formula>E10="NO APLICA"</formula>
    </cfRule>
  </conditionalFormatting>
  <conditionalFormatting sqref="E12:R12">
    <cfRule type="expression" dxfId="29" priority="1">
      <formula>E11="SI SE REPORTA"</formula>
    </cfRule>
  </conditionalFormatting>
  <dataValidations count="5">
    <dataValidation type="whole" operator="greaterThanOrEqual" allowBlank="1" showErrorMessage="1" errorTitle="ERROR" error="Escriba un número igual o mayor que 0" promptTitle="ERROR" prompt="Escriba un número igual o mayor que 0" sqref="E106:E107 E18:E19 E99:H100 E46:E48 E22:H23 E53:H54 E60:H61 E67:E69 E81:H82 E87:E88 E92:H93 E74:H75 E29:H40 E112:H113">
      <formula1>0</formula1>
    </dataValidation>
    <dataValidation allowBlank="1" showInputMessage="1" showErrorMessage="1" sqref="E62:H62 E76:I76 I74:I75 I81:I83 E83:H83 E24:H24 E41:H41 I53:I55 E55:H55 I60:I62"/>
    <dataValidation type="decimal" allowBlank="1" showInputMessage="1" showErrorMessage="1" errorTitle="ERROR" error="Escriba un valor entre 0% y 100%" sqref="F117:F121">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U179"/>
  <sheetViews>
    <sheetView showGridLines="0" zoomScale="98" zoomScaleNormal="98" workbookViewId="0">
      <selection activeCell="H18" sqref="H18:H20"/>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951</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INFORMACION",H21))</f>
        <v>0.25517241379310346</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2049</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x14ac:dyDescent="0.25">
      <c r="B15" s="885" t="s">
        <v>2</v>
      </c>
      <c r="C15" s="89"/>
      <c r="D15" s="876"/>
      <c r="E15" s="877"/>
      <c r="F15" s="877"/>
      <c r="G15" s="877"/>
      <c r="H15" s="877"/>
      <c r="I15" s="878"/>
      <c r="J15" s="5"/>
      <c r="K15" s="5"/>
    </row>
    <row r="16" spans="1:21" ht="15.75" thickBot="1" x14ac:dyDescent="0.3">
      <c r="B16" s="886"/>
      <c r="C16" s="92"/>
      <c r="D16" s="891" t="s">
        <v>3</v>
      </c>
      <c r="E16" s="892"/>
      <c r="F16" s="892"/>
      <c r="G16" s="892"/>
      <c r="H16" s="892"/>
      <c r="I16" s="893"/>
      <c r="J16" s="5"/>
      <c r="K16" s="5"/>
    </row>
    <row r="17" spans="2:11" ht="15.75" thickBot="1" x14ac:dyDescent="0.3">
      <c r="B17" s="886"/>
      <c r="C17" s="94"/>
      <c r="D17" s="43" t="s">
        <v>150</v>
      </c>
      <c r="E17" s="38" t="s">
        <v>20</v>
      </c>
      <c r="F17" s="38" t="s">
        <v>21</v>
      </c>
      <c r="G17" s="38" t="s">
        <v>22</v>
      </c>
      <c r="H17" s="38" t="s">
        <v>23</v>
      </c>
      <c r="I17" s="38" t="s">
        <v>151</v>
      </c>
      <c r="J17" s="5"/>
      <c r="K17" s="5"/>
    </row>
    <row r="18" spans="2:11" ht="36.75" thickBot="1" x14ac:dyDescent="0.3">
      <c r="B18" s="886"/>
      <c r="C18" s="94"/>
      <c r="D18" s="40" t="s">
        <v>966</v>
      </c>
      <c r="E18" s="146">
        <v>233</v>
      </c>
      <c r="F18" s="146">
        <v>226</v>
      </c>
      <c r="G18" s="146">
        <v>189</v>
      </c>
      <c r="H18" s="146">
        <v>145</v>
      </c>
      <c r="I18" s="311">
        <f>SUM(E18:H18)</f>
        <v>793</v>
      </c>
      <c r="J18" s="5"/>
      <c r="K18" s="5"/>
    </row>
    <row r="19" spans="2:11" ht="36.75" thickBot="1" x14ac:dyDescent="0.3">
      <c r="B19" s="886"/>
      <c r="C19" s="94"/>
      <c r="D19" s="40" t="s">
        <v>967</v>
      </c>
      <c r="E19" s="146">
        <v>1</v>
      </c>
      <c r="F19" s="146">
        <v>4</v>
      </c>
      <c r="G19" s="146">
        <v>7</v>
      </c>
      <c r="H19" s="146">
        <v>10</v>
      </c>
      <c r="I19" s="311">
        <f>SUM(E19:H19)</f>
        <v>22</v>
      </c>
      <c r="J19" s="5"/>
      <c r="K19" s="5"/>
    </row>
    <row r="20" spans="2:11" ht="36.75" thickBot="1" x14ac:dyDescent="0.3">
      <c r="B20" s="886"/>
      <c r="C20" s="94"/>
      <c r="D20" s="40" t="s">
        <v>968</v>
      </c>
      <c r="E20" s="146" t="s">
        <v>2047</v>
      </c>
      <c r="F20" s="146" t="s">
        <v>2048</v>
      </c>
      <c r="G20" s="146">
        <v>24</v>
      </c>
      <c r="H20" s="146">
        <v>27</v>
      </c>
      <c r="I20" s="311">
        <f>SUM(E20:H20)</f>
        <v>51</v>
      </c>
      <c r="J20" s="5"/>
      <c r="K20" s="5"/>
    </row>
    <row r="21" spans="2:11" ht="24.75" thickBot="1" x14ac:dyDescent="0.3">
      <c r="B21" s="887"/>
      <c r="C21" s="2"/>
      <c r="D21" s="40" t="s">
        <v>969</v>
      </c>
      <c r="E21" s="316">
        <f>+(E19+E20)/E18</f>
        <v>3.4334763948497854E-2</v>
      </c>
      <c r="F21" s="316">
        <f>+(F19+F20)/F18</f>
        <v>0.26991150442477874</v>
      </c>
      <c r="G21" s="316">
        <f>+(G19+G20)/G18</f>
        <v>0.16402116402116401</v>
      </c>
      <c r="H21" s="316">
        <f>+(H19+H20)/H18</f>
        <v>0.25517241379310346</v>
      </c>
      <c r="I21" s="316">
        <f>+(I19+I20)/I18</f>
        <v>9.205548549810845E-2</v>
      </c>
      <c r="J21" s="5"/>
      <c r="K21" s="5"/>
    </row>
    <row r="22" spans="2:11" ht="36" customHeight="1" thickBot="1" x14ac:dyDescent="0.3">
      <c r="B22" s="47" t="s">
        <v>34</v>
      </c>
      <c r="C22" s="93"/>
      <c r="D22" s="888" t="s">
        <v>970</v>
      </c>
      <c r="E22" s="889"/>
      <c r="F22" s="889"/>
      <c r="G22" s="889"/>
      <c r="H22" s="889"/>
      <c r="I22" s="890"/>
      <c r="J22" s="5"/>
      <c r="K22" s="5"/>
    </row>
    <row r="23" spans="2:11" ht="36" customHeight="1" thickBot="1" x14ac:dyDescent="0.3">
      <c r="B23" s="47" t="s">
        <v>36</v>
      </c>
      <c r="C23" s="93"/>
      <c r="D23" s="888" t="s">
        <v>159</v>
      </c>
      <c r="E23" s="889"/>
      <c r="F23" s="889"/>
      <c r="G23" s="889"/>
      <c r="H23" s="889"/>
      <c r="I23" s="890"/>
      <c r="J23" s="5"/>
      <c r="K23" s="5"/>
    </row>
    <row r="24" spans="2:11" ht="15.75" thickBot="1" x14ac:dyDescent="0.3">
      <c r="B24" s="1"/>
      <c r="C24" s="76"/>
      <c r="D24" s="5"/>
      <c r="E24" s="5"/>
      <c r="F24" s="5"/>
      <c r="G24" s="5"/>
      <c r="H24" s="5"/>
      <c r="I24" s="5"/>
      <c r="J24" s="5"/>
      <c r="K24" s="5"/>
    </row>
    <row r="25" spans="2:11" ht="24" customHeight="1" thickBot="1" x14ac:dyDescent="0.3">
      <c r="B25" s="894" t="s">
        <v>38</v>
      </c>
      <c r="C25" s="895"/>
      <c r="D25" s="895"/>
      <c r="E25" s="896"/>
      <c r="F25" s="5"/>
      <c r="G25" s="5"/>
      <c r="H25" s="5"/>
      <c r="I25" s="5"/>
      <c r="J25" s="5"/>
      <c r="K25" s="5"/>
    </row>
    <row r="26" spans="2:11" ht="15.75" thickBot="1" x14ac:dyDescent="0.3">
      <c r="B26" s="885">
        <v>1</v>
      </c>
      <c r="C26" s="94"/>
      <c r="D26" s="48" t="s">
        <v>39</v>
      </c>
      <c r="E26" s="160" t="s">
        <v>1962</v>
      </c>
      <c r="F26" s="5"/>
      <c r="G26" s="5"/>
      <c r="H26" s="5"/>
      <c r="I26" s="5"/>
      <c r="J26" s="5"/>
      <c r="K26" s="5"/>
    </row>
    <row r="27" spans="2:11" ht="15.75" thickBot="1" x14ac:dyDescent="0.3">
      <c r="B27" s="886"/>
      <c r="C27" s="94"/>
      <c r="D27" s="40" t="s">
        <v>40</v>
      </c>
      <c r="E27" s="160" t="s">
        <v>1968</v>
      </c>
      <c r="F27" s="5"/>
      <c r="G27" s="5"/>
      <c r="H27" s="5"/>
      <c r="I27" s="5"/>
      <c r="J27" s="5"/>
      <c r="K27" s="5"/>
    </row>
    <row r="28" spans="2:11" ht="15.75" thickBot="1" x14ac:dyDescent="0.3">
      <c r="B28" s="886"/>
      <c r="C28" s="94"/>
      <c r="D28" s="40" t="s">
        <v>41</v>
      </c>
      <c r="E28" s="160" t="s">
        <v>1969</v>
      </c>
      <c r="F28" s="5"/>
      <c r="G28" s="5"/>
      <c r="H28" s="5"/>
      <c r="I28" s="5"/>
      <c r="J28" s="5"/>
      <c r="K28" s="5"/>
    </row>
    <row r="29" spans="2:11" ht="15.75" thickBot="1" x14ac:dyDescent="0.3">
      <c r="B29" s="886"/>
      <c r="C29" s="94"/>
      <c r="D29" s="40" t="s">
        <v>42</v>
      </c>
      <c r="E29" s="160" t="s">
        <v>1970</v>
      </c>
      <c r="F29" s="5"/>
      <c r="G29" s="5"/>
      <c r="H29" s="5"/>
      <c r="I29" s="5"/>
      <c r="J29" s="5"/>
      <c r="K29" s="5"/>
    </row>
    <row r="30" spans="2:11" ht="15.75" thickBot="1" x14ac:dyDescent="0.3">
      <c r="B30" s="886"/>
      <c r="C30" s="94"/>
      <c r="D30" s="40" t="s">
        <v>43</v>
      </c>
      <c r="E30" s="160" t="s">
        <v>1971</v>
      </c>
      <c r="F30" s="5"/>
      <c r="G30" s="5"/>
      <c r="H30" s="5"/>
      <c r="I30" s="5"/>
      <c r="J30" s="5"/>
      <c r="K30" s="5"/>
    </row>
    <row r="31" spans="2:11" ht="15.75" thickBot="1" x14ac:dyDescent="0.3">
      <c r="B31" s="886"/>
      <c r="C31" s="94"/>
      <c r="D31" s="40" t="s">
        <v>44</v>
      </c>
      <c r="E31" s="160">
        <v>4380200</v>
      </c>
      <c r="F31" s="5"/>
      <c r="G31" s="5"/>
      <c r="H31" s="5"/>
      <c r="I31" s="5"/>
      <c r="J31" s="5"/>
      <c r="K31" s="5"/>
    </row>
    <row r="32" spans="2:11" ht="15.75" thickBot="1" x14ac:dyDescent="0.3">
      <c r="B32" s="887"/>
      <c r="C32" s="2"/>
      <c r="D32" s="40" t="s">
        <v>45</v>
      </c>
      <c r="E32" s="160" t="s">
        <v>1966</v>
      </c>
      <c r="F32" s="5"/>
      <c r="G32" s="5"/>
      <c r="H32" s="5"/>
      <c r="I32" s="5"/>
      <c r="J32" s="5"/>
      <c r="K32" s="5"/>
    </row>
    <row r="33" spans="2:11" ht="15.75" thickBot="1" x14ac:dyDescent="0.3">
      <c r="B33" s="1"/>
      <c r="C33" s="76"/>
      <c r="D33" s="5"/>
      <c r="E33" s="5"/>
      <c r="F33" s="5"/>
      <c r="G33" s="5"/>
      <c r="H33" s="5"/>
      <c r="I33" s="5"/>
      <c r="J33" s="5"/>
      <c r="K33" s="5"/>
    </row>
    <row r="34" spans="2:11" ht="15.75" thickBot="1" x14ac:dyDescent="0.3">
      <c r="B34" s="894" t="s">
        <v>46</v>
      </c>
      <c r="C34" s="895"/>
      <c r="D34" s="895"/>
      <c r="E34" s="896"/>
      <c r="F34" s="5"/>
      <c r="G34" s="5"/>
      <c r="H34" s="5"/>
      <c r="I34" s="5"/>
      <c r="J34" s="5"/>
      <c r="K34" s="5"/>
    </row>
    <row r="35" spans="2:11" ht="15.75" thickBot="1" x14ac:dyDescent="0.3">
      <c r="B35" s="885">
        <v>1</v>
      </c>
      <c r="C35" s="94"/>
      <c r="D35" s="48" t="s">
        <v>39</v>
      </c>
      <c r="E35" s="219" t="s">
        <v>47</v>
      </c>
      <c r="F35" s="5"/>
      <c r="G35" s="5"/>
      <c r="H35" s="5"/>
      <c r="I35" s="5"/>
      <c r="J35" s="5"/>
      <c r="K35" s="5"/>
    </row>
    <row r="36" spans="2:11" ht="15.75" thickBot="1" x14ac:dyDescent="0.3">
      <c r="B36" s="886"/>
      <c r="C36" s="94"/>
      <c r="D36" s="40" t="s">
        <v>40</v>
      </c>
      <c r="E36" s="315" t="s">
        <v>48</v>
      </c>
      <c r="F36" s="5"/>
      <c r="G36" s="5"/>
      <c r="H36" s="5"/>
      <c r="I36" s="5"/>
      <c r="J36" s="5"/>
      <c r="K36" s="5"/>
    </row>
    <row r="37" spans="2:11" ht="15.75" thickBot="1" x14ac:dyDescent="0.3">
      <c r="B37" s="886"/>
      <c r="C37" s="94"/>
      <c r="D37" s="40" t="s">
        <v>41</v>
      </c>
      <c r="E37" s="165"/>
      <c r="F37" s="5"/>
      <c r="G37" s="5"/>
      <c r="H37" s="5"/>
      <c r="I37" s="5"/>
      <c r="J37" s="5"/>
      <c r="K37" s="5"/>
    </row>
    <row r="38" spans="2:11" ht="15.75" thickBot="1" x14ac:dyDescent="0.3">
      <c r="B38" s="886"/>
      <c r="C38" s="94"/>
      <c r="D38" s="40" t="s">
        <v>42</v>
      </c>
      <c r="E38" s="165"/>
      <c r="F38" s="5"/>
      <c r="G38" s="5"/>
      <c r="H38" s="5"/>
      <c r="I38" s="5"/>
      <c r="J38" s="5"/>
      <c r="K38" s="5"/>
    </row>
    <row r="39" spans="2:11" ht="15.75" thickBot="1" x14ac:dyDescent="0.3">
      <c r="B39" s="886"/>
      <c r="C39" s="94"/>
      <c r="D39" s="40" t="s">
        <v>43</v>
      </c>
      <c r="E39" s="165"/>
      <c r="F39" s="5"/>
      <c r="G39" s="5"/>
      <c r="H39" s="5"/>
      <c r="I39" s="5"/>
      <c r="J39" s="5"/>
      <c r="K39" s="5"/>
    </row>
    <row r="40" spans="2:11" ht="15.75" thickBot="1" x14ac:dyDescent="0.3">
      <c r="B40" s="886"/>
      <c r="C40" s="94"/>
      <c r="D40" s="40" t="s">
        <v>44</v>
      </c>
      <c r="E40" s="165"/>
      <c r="F40" s="5"/>
      <c r="G40" s="5"/>
      <c r="H40" s="5"/>
      <c r="I40" s="5"/>
      <c r="J40" s="5"/>
      <c r="K40" s="5"/>
    </row>
    <row r="41" spans="2:11" ht="15.75" thickBot="1" x14ac:dyDescent="0.3">
      <c r="B41" s="887"/>
      <c r="C41" s="2"/>
      <c r="D41" s="40" t="s">
        <v>45</v>
      </c>
      <c r="E41" s="165"/>
      <c r="F41" s="5"/>
      <c r="G41" s="5"/>
      <c r="H41" s="5"/>
      <c r="I41" s="5"/>
      <c r="J41" s="5"/>
      <c r="K41" s="5"/>
    </row>
    <row r="42" spans="2:11" ht="15.75" thickBot="1" x14ac:dyDescent="0.3">
      <c r="B42" s="1"/>
      <c r="C42" s="76"/>
      <c r="D42" s="5"/>
      <c r="E42" s="5"/>
      <c r="F42" s="5"/>
      <c r="G42" s="5"/>
      <c r="H42" s="5"/>
      <c r="I42" s="5"/>
      <c r="J42" s="5"/>
      <c r="K42" s="5"/>
    </row>
    <row r="43" spans="2:11" ht="15" customHeight="1" thickBot="1" x14ac:dyDescent="0.3">
      <c r="B43" s="122" t="s">
        <v>49</v>
      </c>
      <c r="C43" s="123"/>
      <c r="D43" s="123"/>
      <c r="E43" s="124"/>
      <c r="G43" s="5"/>
      <c r="H43" s="5"/>
      <c r="I43" s="5"/>
      <c r="J43" s="5"/>
      <c r="K43" s="5"/>
    </row>
    <row r="44" spans="2:11" ht="24.75" thickBot="1" x14ac:dyDescent="0.3">
      <c r="B44" s="47" t="s">
        <v>50</v>
      </c>
      <c r="C44" s="40" t="s">
        <v>51</v>
      </c>
      <c r="D44" s="40" t="s">
        <v>52</v>
      </c>
      <c r="E44" s="40" t="s">
        <v>53</v>
      </c>
      <c r="F44" s="5"/>
      <c r="G44" s="5"/>
      <c r="H44" s="5"/>
      <c r="I44" s="5"/>
      <c r="J44" s="5"/>
    </row>
    <row r="45" spans="2:11" ht="60.75" thickBot="1" x14ac:dyDescent="0.3">
      <c r="B45" s="49">
        <v>42401</v>
      </c>
      <c r="C45" s="40">
        <v>0.01</v>
      </c>
      <c r="D45" s="50" t="s">
        <v>971</v>
      </c>
      <c r="E45" s="40"/>
      <c r="F45" s="5"/>
      <c r="G45" s="5"/>
      <c r="H45" s="5"/>
      <c r="I45" s="5"/>
      <c r="J45" s="5"/>
    </row>
    <row r="46" spans="2:11" ht="15.75" thickBot="1" x14ac:dyDescent="0.3">
      <c r="B46" s="1"/>
      <c r="C46" s="76"/>
      <c r="D46" s="5"/>
      <c r="E46" s="5"/>
      <c r="F46" s="5"/>
      <c r="G46" s="5"/>
      <c r="H46" s="5"/>
      <c r="I46" s="5"/>
      <c r="J46" s="5"/>
      <c r="K46" s="5"/>
    </row>
    <row r="47" spans="2:11" x14ac:dyDescent="0.25">
      <c r="B47" s="129" t="s">
        <v>55</v>
      </c>
      <c r="C47" s="96"/>
      <c r="D47" s="5"/>
      <c r="E47" s="5"/>
      <c r="F47" s="5"/>
      <c r="G47" s="5"/>
      <c r="H47" s="5"/>
      <c r="I47" s="5"/>
      <c r="J47" s="5"/>
      <c r="K47" s="5"/>
    </row>
    <row r="48" spans="2:11" x14ac:dyDescent="0.25">
      <c r="B48" s="1048"/>
      <c r="C48" s="1049"/>
      <c r="D48" s="1049"/>
      <c r="E48" s="1050"/>
      <c r="F48" s="5"/>
      <c r="G48" s="5"/>
      <c r="H48" s="5"/>
      <c r="I48" s="5"/>
      <c r="J48" s="5"/>
      <c r="K48" s="5"/>
    </row>
    <row r="49" spans="2:11" x14ac:dyDescent="0.25">
      <c r="B49" s="1051"/>
      <c r="C49" s="1052"/>
      <c r="D49" s="1052"/>
      <c r="E49" s="1053"/>
      <c r="F49" s="5"/>
      <c r="G49" s="5"/>
      <c r="H49" s="5"/>
      <c r="I49" s="5"/>
      <c r="J49" s="5"/>
      <c r="K49" s="5"/>
    </row>
    <row r="50" spans="2:11" ht="15.75" thickBot="1" x14ac:dyDescent="0.3">
      <c r="B50" s="5"/>
      <c r="D50" s="5"/>
      <c r="E50" s="5"/>
      <c r="F50" s="5"/>
      <c r="G50" s="5"/>
      <c r="H50" s="5"/>
      <c r="I50" s="5"/>
      <c r="J50" s="5"/>
      <c r="K50" s="5"/>
    </row>
    <row r="51" spans="2:11" ht="24.75" thickBot="1" x14ac:dyDescent="0.3">
      <c r="B51" s="51" t="s">
        <v>56</v>
      </c>
      <c r="C51" s="97"/>
      <c r="D51" s="5"/>
      <c r="E51" s="5"/>
      <c r="F51" s="5"/>
      <c r="G51" s="5"/>
      <c r="H51" s="5"/>
      <c r="I51" s="5"/>
      <c r="J51" s="5"/>
      <c r="K51" s="5"/>
    </row>
    <row r="52" spans="2:11" ht="15.75" thickBot="1" x14ac:dyDescent="0.3">
      <c r="B52" s="1"/>
      <c r="C52" s="76"/>
      <c r="D52" s="5"/>
      <c r="E52" s="5"/>
      <c r="F52" s="5"/>
      <c r="G52" s="5"/>
      <c r="H52" s="5"/>
      <c r="I52" s="5"/>
      <c r="J52" s="5"/>
      <c r="K52" s="5"/>
    </row>
    <row r="53" spans="2:11" ht="84.75" thickBot="1" x14ac:dyDescent="0.3">
      <c r="B53" s="52" t="s">
        <v>57</v>
      </c>
      <c r="C53" s="98"/>
      <c r="D53" s="43" t="s">
        <v>952</v>
      </c>
      <c r="E53" s="5"/>
      <c r="F53" s="5"/>
      <c r="G53" s="5"/>
      <c r="H53" s="5"/>
      <c r="I53" s="5"/>
      <c r="J53" s="5"/>
      <c r="K53" s="5"/>
    </row>
    <row r="54" spans="2:11" x14ac:dyDescent="0.25">
      <c r="B54" s="885" t="s">
        <v>59</v>
      </c>
      <c r="C54" s="94"/>
      <c r="D54" s="53" t="s">
        <v>60</v>
      </c>
      <c r="E54" s="5"/>
      <c r="F54" s="5"/>
      <c r="G54" s="5"/>
      <c r="H54" s="5"/>
      <c r="I54" s="5"/>
      <c r="J54" s="5"/>
      <c r="K54" s="5"/>
    </row>
    <row r="55" spans="2:11" ht="72" x14ac:dyDescent="0.25">
      <c r="B55" s="886"/>
      <c r="C55" s="94"/>
      <c r="D55" s="53" t="s">
        <v>953</v>
      </c>
      <c r="E55" s="5"/>
      <c r="F55" s="5"/>
      <c r="G55" s="5"/>
      <c r="H55" s="5"/>
      <c r="I55" s="5"/>
      <c r="J55" s="5"/>
      <c r="K55" s="5"/>
    </row>
    <row r="56" spans="2:11" x14ac:dyDescent="0.25">
      <c r="B56" s="886"/>
      <c r="C56" s="94"/>
      <c r="D56" s="53" t="s">
        <v>134</v>
      </c>
      <c r="E56" s="5"/>
      <c r="F56" s="5"/>
      <c r="G56" s="5"/>
      <c r="H56" s="5"/>
      <c r="I56" s="5"/>
      <c r="J56" s="5"/>
      <c r="K56" s="5"/>
    </row>
    <row r="57" spans="2:11" ht="24" x14ac:dyDescent="0.25">
      <c r="B57" s="886"/>
      <c r="C57" s="94"/>
      <c r="D57" s="46" t="s">
        <v>954</v>
      </c>
      <c r="E57" s="5"/>
      <c r="F57" s="5"/>
      <c r="G57" s="5"/>
      <c r="H57" s="5"/>
      <c r="I57" s="5"/>
      <c r="J57" s="5"/>
      <c r="K57" s="5"/>
    </row>
    <row r="58" spans="2:11" ht="24" x14ac:dyDescent="0.25">
      <c r="B58" s="886"/>
      <c r="C58" s="94"/>
      <c r="D58" s="46" t="s">
        <v>955</v>
      </c>
      <c r="E58" s="5"/>
      <c r="F58" s="5"/>
      <c r="G58" s="5"/>
      <c r="H58" s="5"/>
      <c r="I58" s="5"/>
      <c r="J58" s="5"/>
      <c r="K58" s="5"/>
    </row>
    <row r="59" spans="2:11" ht="15.75" thickBot="1" x14ac:dyDescent="0.3">
      <c r="B59" s="887"/>
      <c r="C59" s="2"/>
      <c r="D59" s="40" t="s">
        <v>65</v>
      </c>
      <c r="E59" s="5"/>
      <c r="F59" s="5"/>
      <c r="G59" s="5"/>
      <c r="H59" s="5"/>
      <c r="I59" s="5"/>
      <c r="J59" s="5"/>
      <c r="K59" s="5"/>
    </row>
    <row r="60" spans="2:11" ht="24.75" thickBot="1" x14ac:dyDescent="0.3">
      <c r="B60" s="47" t="s">
        <v>72</v>
      </c>
      <c r="C60" s="2"/>
      <c r="D60" s="40"/>
      <c r="E60" s="5"/>
      <c r="F60" s="5"/>
      <c r="G60" s="5"/>
      <c r="H60" s="5"/>
      <c r="I60" s="5"/>
      <c r="J60" s="5"/>
      <c r="K60" s="5"/>
    </row>
    <row r="61" spans="2:11" ht="132" x14ac:dyDescent="0.25">
      <c r="B61" s="885" t="s">
        <v>73</v>
      </c>
      <c r="C61" s="94"/>
      <c r="D61" s="46" t="s">
        <v>956</v>
      </c>
      <c r="E61" s="5"/>
      <c r="F61" s="5"/>
      <c r="G61" s="5"/>
      <c r="H61" s="5"/>
      <c r="I61" s="5"/>
      <c r="J61" s="5"/>
      <c r="K61" s="5"/>
    </row>
    <row r="62" spans="2:11" ht="324" x14ac:dyDescent="0.25">
      <c r="B62" s="886"/>
      <c r="C62" s="94"/>
      <c r="D62" s="46" t="s">
        <v>957</v>
      </c>
      <c r="E62" s="5"/>
      <c r="F62" s="5"/>
      <c r="G62" s="5"/>
      <c r="H62" s="5"/>
      <c r="I62" s="5"/>
      <c r="J62" s="5"/>
      <c r="K62" s="5"/>
    </row>
    <row r="63" spans="2:11" ht="84" x14ac:dyDescent="0.25">
      <c r="B63" s="886"/>
      <c r="C63" s="94"/>
      <c r="D63" s="46" t="s">
        <v>958</v>
      </c>
      <c r="E63" s="5"/>
      <c r="F63" s="5"/>
      <c r="G63" s="5"/>
      <c r="H63" s="5"/>
      <c r="I63" s="5"/>
      <c r="J63" s="5"/>
      <c r="K63" s="5"/>
    </row>
    <row r="64" spans="2:11" ht="72" x14ac:dyDescent="0.25">
      <c r="B64" s="886"/>
      <c r="C64" s="94"/>
      <c r="D64" s="46" t="s">
        <v>959</v>
      </c>
      <c r="E64" s="5"/>
      <c r="F64" s="5"/>
      <c r="G64" s="5"/>
      <c r="H64" s="5"/>
      <c r="I64" s="5"/>
      <c r="J64" s="5"/>
      <c r="K64" s="5"/>
    </row>
    <row r="65" spans="2:11" ht="60.75" thickBot="1" x14ac:dyDescent="0.3">
      <c r="B65" s="887"/>
      <c r="C65" s="2"/>
      <c r="D65" s="40" t="s">
        <v>960</v>
      </c>
      <c r="E65" s="5"/>
      <c r="F65" s="5"/>
      <c r="G65" s="5"/>
      <c r="H65" s="5"/>
      <c r="I65" s="5"/>
      <c r="J65" s="5"/>
      <c r="K65" s="5"/>
    </row>
    <row r="66" spans="2:11" x14ac:dyDescent="0.25">
      <c r="B66" s="885" t="s">
        <v>90</v>
      </c>
      <c r="C66" s="94"/>
      <c r="D66" s="46"/>
      <c r="E66" s="5"/>
      <c r="F66" s="5"/>
      <c r="G66" s="5"/>
      <c r="H66" s="5"/>
      <c r="I66" s="5"/>
      <c r="J66" s="5"/>
      <c r="K66" s="5"/>
    </row>
    <row r="67" spans="2:11" x14ac:dyDescent="0.25">
      <c r="B67" s="886"/>
      <c r="C67" s="94"/>
      <c r="D67" s="16"/>
      <c r="E67" s="5"/>
      <c r="F67" s="5"/>
      <c r="G67" s="5"/>
      <c r="H67" s="5"/>
      <c r="I67" s="5"/>
      <c r="J67" s="5"/>
      <c r="K67" s="5"/>
    </row>
    <row r="68" spans="2:11" x14ac:dyDescent="0.25">
      <c r="B68" s="886"/>
      <c r="C68" s="94"/>
      <c r="D68" s="46" t="s">
        <v>91</v>
      </c>
      <c r="E68" s="5"/>
      <c r="F68" s="5"/>
      <c r="G68" s="5"/>
      <c r="H68" s="5"/>
      <c r="I68" s="5"/>
      <c r="J68" s="5"/>
      <c r="K68" s="5"/>
    </row>
    <row r="69" spans="2:11" ht="25.5" x14ac:dyDescent="0.25">
      <c r="B69" s="886"/>
      <c r="C69" s="94"/>
      <c r="D69" s="46" t="s">
        <v>961</v>
      </c>
      <c r="E69" s="5"/>
      <c r="F69" s="5"/>
      <c r="G69" s="5"/>
      <c r="H69" s="5"/>
      <c r="I69" s="5"/>
      <c r="J69" s="5"/>
      <c r="K69" s="5"/>
    </row>
    <row r="70" spans="2:11" ht="37.5" x14ac:dyDescent="0.25">
      <c r="B70" s="886"/>
      <c r="C70" s="94"/>
      <c r="D70" s="46" t="s">
        <v>962</v>
      </c>
      <c r="E70" s="5"/>
      <c r="F70" s="5"/>
      <c r="G70" s="5"/>
      <c r="H70" s="5"/>
      <c r="I70" s="5"/>
      <c r="J70" s="5"/>
      <c r="K70" s="5"/>
    </row>
    <row r="71" spans="2:11" ht="37.5" x14ac:dyDescent="0.25">
      <c r="B71" s="886"/>
      <c r="C71" s="94"/>
      <c r="D71" s="46" t="s">
        <v>963</v>
      </c>
      <c r="E71" s="5"/>
      <c r="F71" s="5"/>
      <c r="G71" s="5"/>
      <c r="H71" s="5"/>
      <c r="I71" s="5"/>
      <c r="J71" s="5"/>
      <c r="K71" s="5"/>
    </row>
    <row r="72" spans="2:11" ht="36" x14ac:dyDescent="0.25">
      <c r="B72" s="886"/>
      <c r="C72" s="94"/>
      <c r="D72" s="46" t="s">
        <v>964</v>
      </c>
      <c r="E72" s="5"/>
      <c r="F72" s="5"/>
      <c r="G72" s="5"/>
      <c r="H72" s="5"/>
      <c r="I72" s="5"/>
      <c r="J72" s="5"/>
      <c r="K72" s="5"/>
    </row>
    <row r="73" spans="2:11" ht="120.75" thickBot="1" x14ac:dyDescent="0.3">
      <c r="B73" s="887"/>
      <c r="C73" s="2"/>
      <c r="D73" s="40" t="s">
        <v>965</v>
      </c>
      <c r="E73" s="5"/>
      <c r="F73" s="5"/>
      <c r="G73" s="5"/>
      <c r="H73" s="5"/>
      <c r="I73" s="5"/>
      <c r="J73" s="5"/>
      <c r="K73" s="5"/>
    </row>
    <row r="74" spans="2:11" x14ac:dyDescent="0.25">
      <c r="B74" s="5"/>
      <c r="D74" s="5"/>
      <c r="E74" s="5"/>
      <c r="F74" s="5"/>
      <c r="G74" s="5"/>
      <c r="H74" s="5"/>
      <c r="I74" s="5"/>
      <c r="J74" s="5"/>
      <c r="K74" s="5"/>
    </row>
    <row r="75" spans="2:11" x14ac:dyDescent="0.25">
      <c r="B75" s="5"/>
      <c r="D75" s="5"/>
      <c r="E75" s="5"/>
      <c r="F75" s="5"/>
      <c r="G75" s="5"/>
      <c r="H75" s="5"/>
      <c r="I75" s="5"/>
      <c r="J75" s="5"/>
      <c r="K75" s="5"/>
    </row>
    <row r="76" spans="2:11" x14ac:dyDescent="0.25">
      <c r="B76" s="5"/>
      <c r="D76" s="5"/>
      <c r="E76" s="5"/>
      <c r="F76" s="5"/>
      <c r="G76" s="5"/>
      <c r="H76" s="5"/>
      <c r="I76" s="5"/>
      <c r="J76" s="5"/>
      <c r="K76" s="5"/>
    </row>
    <row r="77" spans="2:11" x14ac:dyDescent="0.25">
      <c r="B77" s="5"/>
      <c r="D77" s="5"/>
      <c r="E77" s="5"/>
      <c r="F77" s="5"/>
      <c r="G77" s="5"/>
      <c r="H77" s="5"/>
      <c r="I77" s="5"/>
      <c r="J77" s="5"/>
      <c r="K77" s="5"/>
    </row>
    <row r="78" spans="2:11" x14ac:dyDescent="0.25">
      <c r="B78" s="5"/>
      <c r="D78" s="5"/>
      <c r="E78" s="5"/>
      <c r="F78" s="5"/>
      <c r="G78" s="5"/>
      <c r="H78" s="5"/>
      <c r="I78" s="5"/>
      <c r="J78" s="5"/>
      <c r="K78" s="5"/>
    </row>
    <row r="79" spans="2:11" x14ac:dyDescent="0.25">
      <c r="B79" s="5"/>
      <c r="D79" s="5"/>
      <c r="E79" s="5"/>
      <c r="F79" s="5"/>
      <c r="G79" s="5"/>
      <c r="H79" s="5"/>
      <c r="I79" s="5"/>
      <c r="J79" s="5"/>
      <c r="K79" s="5"/>
    </row>
    <row r="80" spans="2:11" x14ac:dyDescent="0.25">
      <c r="B80" s="5"/>
      <c r="D80" s="5"/>
      <c r="E80" s="5"/>
      <c r="F80" s="5"/>
      <c r="G80" s="5"/>
      <c r="H80" s="5"/>
      <c r="I80" s="5"/>
      <c r="J80" s="5"/>
      <c r="K80" s="5"/>
    </row>
    <row r="81" spans="2:11" x14ac:dyDescent="0.25">
      <c r="B81" s="5"/>
      <c r="D81" s="5"/>
      <c r="E81" s="5"/>
      <c r="F81" s="5"/>
      <c r="G81" s="5"/>
      <c r="H81" s="5"/>
      <c r="I81" s="5"/>
      <c r="J81" s="5"/>
      <c r="K81" s="5"/>
    </row>
    <row r="82" spans="2:11" x14ac:dyDescent="0.25">
      <c r="B82" s="5"/>
      <c r="D82" s="5"/>
      <c r="E82" s="5"/>
      <c r="F82" s="5"/>
      <c r="G82" s="5"/>
      <c r="H82" s="5"/>
      <c r="I82" s="5"/>
      <c r="J82" s="5"/>
      <c r="K82" s="5"/>
    </row>
    <row r="83" spans="2:11" x14ac:dyDescent="0.25">
      <c r="B83" s="5"/>
      <c r="D83" s="5"/>
      <c r="E83" s="5"/>
      <c r="F83" s="5"/>
      <c r="G83" s="5"/>
      <c r="H83" s="5"/>
      <c r="I83" s="5"/>
      <c r="J83" s="5"/>
      <c r="K83" s="5"/>
    </row>
    <row r="84" spans="2:11" x14ac:dyDescent="0.25">
      <c r="B84" s="5"/>
      <c r="D84" s="5"/>
      <c r="E84" s="5"/>
      <c r="F84" s="5"/>
      <c r="G84" s="5"/>
      <c r="H84" s="5"/>
      <c r="I84" s="5"/>
      <c r="J84" s="5"/>
      <c r="K84" s="5"/>
    </row>
    <row r="85" spans="2:11" x14ac:dyDescent="0.25">
      <c r="B85" s="5"/>
      <c r="D85" s="5"/>
      <c r="E85" s="5"/>
      <c r="F85" s="5"/>
      <c r="G85" s="5"/>
      <c r="H85" s="5"/>
      <c r="I85" s="5"/>
      <c r="J85" s="5"/>
      <c r="K85" s="5"/>
    </row>
    <row r="86" spans="2:11" x14ac:dyDescent="0.25">
      <c r="B86" s="5"/>
      <c r="D86" s="5"/>
      <c r="E86" s="5"/>
      <c r="F86" s="5"/>
      <c r="G86" s="5"/>
      <c r="H86" s="5"/>
      <c r="I86" s="5"/>
      <c r="J86" s="5"/>
      <c r="K86" s="5"/>
    </row>
    <row r="87" spans="2:11" x14ac:dyDescent="0.25">
      <c r="B87" s="5"/>
      <c r="D87" s="5"/>
      <c r="E87" s="5"/>
      <c r="F87" s="5"/>
      <c r="G87" s="5"/>
      <c r="H87" s="5"/>
      <c r="I87" s="5"/>
      <c r="J87" s="5"/>
      <c r="K87" s="5"/>
    </row>
    <row r="88" spans="2:11" x14ac:dyDescent="0.25">
      <c r="B88" s="5"/>
      <c r="D88" s="5"/>
      <c r="E88" s="5"/>
      <c r="F88" s="5"/>
      <c r="G88" s="5"/>
      <c r="H88" s="5"/>
      <c r="I88" s="5"/>
      <c r="J88" s="5"/>
      <c r="K88" s="5"/>
    </row>
    <row r="89" spans="2:11" x14ac:dyDescent="0.25">
      <c r="B89" s="5"/>
      <c r="D89" s="5"/>
      <c r="E89" s="5"/>
      <c r="F89" s="5"/>
      <c r="G89" s="5"/>
      <c r="H89" s="5"/>
      <c r="I89" s="5"/>
      <c r="J89" s="5"/>
      <c r="K89" s="5"/>
    </row>
    <row r="90" spans="2:11" x14ac:dyDescent="0.25">
      <c r="B90" s="5"/>
      <c r="D90" s="5"/>
      <c r="E90" s="5"/>
      <c r="F90" s="5"/>
      <c r="G90" s="5"/>
      <c r="H90" s="5"/>
      <c r="I90" s="5"/>
      <c r="J90" s="5"/>
      <c r="K90" s="5"/>
    </row>
    <row r="91" spans="2:11" x14ac:dyDescent="0.25">
      <c r="B91" s="5"/>
      <c r="D91" s="5"/>
      <c r="E91" s="5"/>
      <c r="F91" s="5"/>
      <c r="G91" s="5"/>
      <c r="H91" s="5"/>
      <c r="I91" s="5"/>
      <c r="J91" s="5"/>
      <c r="K91" s="5"/>
    </row>
    <row r="92" spans="2:11" x14ac:dyDescent="0.25">
      <c r="B92" s="5"/>
      <c r="D92" s="5"/>
      <c r="E92" s="5"/>
      <c r="F92" s="5"/>
      <c r="G92" s="5"/>
      <c r="H92" s="5"/>
      <c r="I92" s="5"/>
      <c r="J92" s="5"/>
      <c r="K92" s="5"/>
    </row>
    <row r="93" spans="2:11" x14ac:dyDescent="0.25">
      <c r="B93" s="5"/>
      <c r="D93" s="5"/>
      <c r="E93" s="5"/>
      <c r="F93" s="5"/>
      <c r="G93" s="5"/>
      <c r="H93" s="5"/>
      <c r="I93" s="5"/>
      <c r="J93" s="5"/>
      <c r="K93" s="5"/>
    </row>
    <row r="94" spans="2:11" x14ac:dyDescent="0.25">
      <c r="B94" s="5"/>
      <c r="D94" s="5"/>
      <c r="E94" s="5"/>
      <c r="F94" s="5"/>
      <c r="G94" s="5"/>
      <c r="H94" s="5"/>
      <c r="I94" s="5"/>
      <c r="J94" s="5"/>
      <c r="K94" s="5"/>
    </row>
    <row r="95" spans="2:11" x14ac:dyDescent="0.25">
      <c r="B95" s="5"/>
      <c r="D95" s="5"/>
      <c r="E95" s="5"/>
      <c r="F95" s="5"/>
      <c r="G95" s="5"/>
      <c r="H95" s="5"/>
      <c r="I95" s="5"/>
      <c r="J95" s="5"/>
      <c r="K95" s="5"/>
    </row>
    <row r="96" spans="2:11" x14ac:dyDescent="0.25">
      <c r="B96" s="5"/>
      <c r="D96" s="5"/>
      <c r="E96" s="5"/>
      <c r="F96" s="5"/>
      <c r="G96" s="5"/>
      <c r="H96" s="5"/>
      <c r="I96" s="5"/>
      <c r="J96" s="5"/>
      <c r="K96" s="5"/>
    </row>
    <row r="97" spans="2:11" x14ac:dyDescent="0.25">
      <c r="B97" s="5"/>
      <c r="D97" s="5"/>
      <c r="E97" s="5"/>
      <c r="F97" s="5"/>
      <c r="G97" s="5"/>
      <c r="H97" s="5"/>
      <c r="I97" s="5"/>
      <c r="J97" s="5"/>
      <c r="K97" s="5"/>
    </row>
    <row r="98" spans="2:11" x14ac:dyDescent="0.25">
      <c r="B98" s="5"/>
      <c r="D98" s="5"/>
      <c r="E98" s="5"/>
      <c r="F98" s="5"/>
      <c r="G98" s="5"/>
      <c r="H98" s="5"/>
      <c r="I98" s="5"/>
      <c r="J98" s="5"/>
      <c r="K98" s="5"/>
    </row>
    <row r="99" spans="2:11" x14ac:dyDescent="0.25">
      <c r="B99" s="5"/>
      <c r="D99" s="5"/>
      <c r="E99" s="5"/>
      <c r="F99" s="5"/>
      <c r="G99" s="5"/>
      <c r="H99" s="5"/>
      <c r="I99" s="5"/>
      <c r="J99" s="5"/>
      <c r="K99" s="5"/>
    </row>
    <row r="100" spans="2:11" x14ac:dyDescent="0.25">
      <c r="B100" s="5"/>
      <c r="D100" s="5"/>
      <c r="E100" s="5"/>
      <c r="F100" s="5"/>
      <c r="G100" s="5"/>
      <c r="H100" s="5"/>
      <c r="I100" s="5"/>
      <c r="J100" s="5"/>
      <c r="K100" s="5"/>
    </row>
    <row r="101" spans="2:11" x14ac:dyDescent="0.25">
      <c r="B101" s="5"/>
      <c r="D101" s="5"/>
      <c r="E101" s="5"/>
      <c r="F101" s="5"/>
      <c r="G101" s="5"/>
      <c r="H101" s="5"/>
      <c r="I101" s="5"/>
      <c r="J101" s="5"/>
      <c r="K101" s="5"/>
    </row>
    <row r="102" spans="2:11" x14ac:dyDescent="0.25">
      <c r="B102" s="5"/>
      <c r="D102" s="5"/>
      <c r="E102" s="5"/>
      <c r="F102" s="5"/>
      <c r="G102" s="5"/>
      <c r="H102" s="5"/>
      <c r="I102" s="5"/>
      <c r="J102" s="5"/>
      <c r="K102" s="5"/>
    </row>
    <row r="103" spans="2:11" x14ac:dyDescent="0.25">
      <c r="B103" s="5"/>
      <c r="D103" s="5"/>
      <c r="E103" s="5"/>
      <c r="F103" s="5"/>
      <c r="G103" s="5"/>
      <c r="H103" s="5"/>
      <c r="I103" s="5"/>
      <c r="J103" s="5"/>
      <c r="K103" s="5"/>
    </row>
    <row r="104" spans="2:11" x14ac:dyDescent="0.25">
      <c r="B104" s="5"/>
      <c r="D104" s="5"/>
      <c r="E104" s="5"/>
      <c r="F104" s="5"/>
      <c r="G104" s="5"/>
      <c r="H104" s="5"/>
      <c r="I104" s="5"/>
      <c r="J104" s="5"/>
      <c r="K104" s="5"/>
    </row>
    <row r="105" spans="2:11" x14ac:dyDescent="0.25">
      <c r="B105" s="5"/>
      <c r="D105" s="5"/>
      <c r="E105" s="5"/>
      <c r="F105" s="5"/>
      <c r="G105" s="5"/>
      <c r="H105" s="5"/>
      <c r="I105" s="5"/>
      <c r="J105" s="5"/>
      <c r="K105" s="5"/>
    </row>
    <row r="106" spans="2:11" x14ac:dyDescent="0.25">
      <c r="B106" s="5"/>
      <c r="D106" s="5"/>
      <c r="E106" s="5"/>
      <c r="F106" s="5"/>
      <c r="G106" s="5"/>
      <c r="H106" s="5"/>
      <c r="I106" s="5"/>
      <c r="J106" s="5"/>
      <c r="K106" s="5"/>
    </row>
    <row r="107" spans="2:11" x14ac:dyDescent="0.25">
      <c r="B107" s="5"/>
      <c r="D107" s="5"/>
      <c r="E107" s="5"/>
      <c r="F107" s="5"/>
      <c r="G107" s="5"/>
      <c r="H107" s="5"/>
      <c r="I107" s="5"/>
      <c r="J107" s="5"/>
      <c r="K107" s="5"/>
    </row>
    <row r="108" spans="2:11" x14ac:dyDescent="0.25">
      <c r="B108" s="5"/>
      <c r="D108" s="5"/>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sheetData>
  <mergeCells count="23">
    <mergeCell ref="A1:P1"/>
    <mergeCell ref="A2:P2"/>
    <mergeCell ref="A3:P3"/>
    <mergeCell ref="A4:D4"/>
    <mergeCell ref="A5:P5"/>
    <mergeCell ref="B10:D10"/>
    <mergeCell ref="F10:S10"/>
    <mergeCell ref="F11:S11"/>
    <mergeCell ref="E12:R12"/>
    <mergeCell ref="E13:R13"/>
    <mergeCell ref="B54:B59"/>
    <mergeCell ref="B61:B65"/>
    <mergeCell ref="B66:B73"/>
    <mergeCell ref="B15:B21"/>
    <mergeCell ref="D15:I15"/>
    <mergeCell ref="D16:I16"/>
    <mergeCell ref="D22:I22"/>
    <mergeCell ref="D23:I23"/>
    <mergeCell ref="B25:E25"/>
    <mergeCell ref="B26:B32"/>
    <mergeCell ref="B34:E34"/>
    <mergeCell ref="B35:B41"/>
    <mergeCell ref="B48:E49"/>
  </mergeCells>
  <conditionalFormatting sqref="E12:R12">
    <cfRule type="expression" dxfId="28" priority="1">
      <formula>E11="SI SE REPORTA"</formula>
    </cfRule>
  </conditionalFormatting>
  <conditionalFormatting sqref="F10">
    <cfRule type="notContainsBlanks" dxfId="27" priority="4">
      <formula>LEN(TRIM(F10))&gt;0</formula>
    </cfRule>
  </conditionalFormatting>
  <conditionalFormatting sqref="F11:S11">
    <cfRule type="expression" dxfId="26" priority="2">
      <formula>E11="NO SE REPORTA"</formula>
    </cfRule>
    <cfRule type="expression" dxfId="25" priority="3">
      <formula>E10="NO APLICA"</formula>
    </cfRule>
  </conditionalFormatting>
  <dataValidations count="3">
    <dataValidation type="whole" operator="greaterThanOrEqual" allowBlank="1" showErrorMessage="1" errorTitle="ERROR" error="Escriba un número igual o mayor que 0" promptTitle="ERROR" prompt="Escriba un número igual o mayor que 0" sqref="E18:H20">
      <formula1>0</formula1>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s>
  <pageMargins left="0.25" right="0.25" top="0.75" bottom="0.75" header="0.3" footer="0.3"/>
  <pageSetup paperSize="178" orientation="landscape" horizontalDpi="1200" verticalDpi="1200" r:id="rId1"/>
  <ignoredErrors>
    <ignoredError sqref="E20:F20" numberStoredAsText="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U91"/>
  <sheetViews>
    <sheetView showGridLines="0" zoomScale="98" zoomScaleNormal="98" workbookViewId="0">
      <selection activeCell="Q17" sqref="Q17"/>
    </sheetView>
  </sheetViews>
  <sheetFormatPr baseColWidth="10" defaultRowHeight="15" x14ac:dyDescent="0.25"/>
  <cols>
    <col min="1" max="1" width="1.85546875" customWidth="1"/>
    <col min="2" max="2" width="12.8554687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972</v>
      </c>
      <c r="B5" s="848"/>
      <c r="C5" s="848"/>
      <c r="D5" s="848"/>
      <c r="E5" s="848"/>
      <c r="F5" s="848"/>
      <c r="G5" s="848"/>
      <c r="H5" s="848"/>
      <c r="I5" s="848"/>
      <c r="J5" s="848"/>
      <c r="K5" s="848"/>
      <c r="L5" s="848"/>
      <c r="M5" s="848"/>
      <c r="N5" s="848"/>
      <c r="O5" s="848"/>
      <c r="P5" s="849"/>
    </row>
    <row r="6" spans="1:21" ht="15.75" thickBot="1" x14ac:dyDescent="0.3">
      <c r="B6" s="1" t="s">
        <v>1</v>
      </c>
      <c r="C6" s="76"/>
      <c r="D6" s="5"/>
      <c r="E6" s="74"/>
      <c r="F6" s="5" t="s">
        <v>128</v>
      </c>
      <c r="G6" s="5"/>
      <c r="H6" s="5"/>
      <c r="I6" s="5"/>
      <c r="J6" s="5"/>
      <c r="K6" s="5"/>
    </row>
    <row r="7" spans="1:21" ht="15.75" thickBot="1" x14ac:dyDescent="0.3">
      <c r="B7" s="171" t="s">
        <v>1192</v>
      </c>
      <c r="C7" s="211">
        <v>2023</v>
      </c>
      <c r="D7" s="213" t="str">
        <f>IF(E9="NO APLICA","NO APLICA",IF(E10="NO SE REPORTA","SIN INFORMACION",+H17))</f>
        <v>SIN INFORMACION</v>
      </c>
      <c r="E7" s="222"/>
      <c r="F7" s="5" t="s">
        <v>129</v>
      </c>
      <c r="G7" s="5"/>
      <c r="H7" s="5"/>
      <c r="I7" s="5"/>
      <c r="J7" s="5"/>
      <c r="K7" s="5"/>
    </row>
    <row r="8" spans="1:21" x14ac:dyDescent="0.25">
      <c r="B8" s="364" t="s">
        <v>1193</v>
      </c>
      <c r="E8" s="212"/>
      <c r="F8" s="5" t="s">
        <v>130</v>
      </c>
      <c r="G8" s="5"/>
      <c r="H8" s="5"/>
      <c r="I8" s="5"/>
      <c r="J8" s="5"/>
      <c r="K8" s="5"/>
    </row>
    <row r="9" spans="1:21" x14ac:dyDescent="0.25">
      <c r="B9" s="855" t="s">
        <v>1254</v>
      </c>
      <c r="C9" s="855"/>
      <c r="D9" s="855"/>
      <c r="E9" s="367" t="s">
        <v>1251</v>
      </c>
      <c r="F9" s="862" t="str">
        <f>IF(E9="NO APLICA","      ESCRIBA EL NÚMERO DEL ACUERDO DEL CONSEJO DIRECTIVO EN EL CUAL DECIDE LA NO PROCEDENCIA DE LA APLICACIÓN DEL INDICADOR",IF(E10="NO SE REPORTA","      ESCRIBA EL NÚMERO DEL ACUERDO DEL CONSEJO DIRECTIVO EN LA CUAL SE APRUEBA LA AGENDA DE IMPLEMENTACION DEL INDICADOR",""))</f>
        <v xml:space="preserve">      ESCRIBA EL NÚMERO DEL ACUERDO DEL CONSEJO DIRECTIVO EN LA CUAL SE APRUEBA LA AGENDA DE IMPLEMENTACION DEL INDICADOR</v>
      </c>
      <c r="G9" s="863"/>
      <c r="H9" s="863"/>
      <c r="I9" s="863"/>
      <c r="J9" s="863"/>
      <c r="K9" s="863"/>
      <c r="L9" s="863"/>
      <c r="M9" s="863"/>
      <c r="N9" s="863"/>
      <c r="O9" s="863"/>
      <c r="P9" s="863"/>
      <c r="Q9" s="863"/>
      <c r="R9" s="863"/>
      <c r="S9" s="863"/>
      <c r="T9" s="5"/>
      <c r="U9" s="5"/>
    </row>
    <row r="10" spans="1:21" ht="14.45" customHeight="1" x14ac:dyDescent="0.25">
      <c r="B10" s="366"/>
      <c r="C10" s="88"/>
      <c r="D10" s="171" t="str">
        <f>IF(E9="SI APLICA","¿El indicador no se reporta por limitaciones de información disponible? ","")</f>
        <v xml:space="preserve">¿El indicador no se reporta por limitaciones de información disponible? </v>
      </c>
      <c r="E10" s="368" t="s">
        <v>1252</v>
      </c>
      <c r="F10" s="856" t="s">
        <v>1977</v>
      </c>
      <c r="G10" s="857"/>
      <c r="H10" s="857"/>
      <c r="I10" s="857"/>
      <c r="J10" s="857"/>
      <c r="K10" s="857"/>
      <c r="L10" s="857"/>
      <c r="M10" s="857"/>
      <c r="N10" s="857"/>
      <c r="O10" s="857"/>
      <c r="P10" s="857"/>
      <c r="Q10" s="857"/>
      <c r="R10" s="857"/>
      <c r="S10" s="857"/>
    </row>
    <row r="11" spans="1:21" ht="23.45" customHeight="1" x14ac:dyDescent="0.25">
      <c r="B11" s="364"/>
      <c r="C11" s="88"/>
      <c r="D11" s="171" t="str">
        <f>IF(E10="SI SE REPORTA","¿Qué programas o proyectos del Plan de Acción están asociados al indicador? ","")</f>
        <v/>
      </c>
      <c r="E11" s="858" t="s">
        <v>2050</v>
      </c>
      <c r="F11" s="858"/>
      <c r="G11" s="858"/>
      <c r="H11" s="858"/>
      <c r="I11" s="858"/>
      <c r="J11" s="858"/>
      <c r="K11" s="858"/>
      <c r="L11" s="858"/>
      <c r="M11" s="858"/>
      <c r="N11" s="858"/>
      <c r="O11" s="858"/>
      <c r="P11" s="858"/>
      <c r="Q11" s="858"/>
      <c r="R11" s="858"/>
    </row>
    <row r="12" spans="1:21" ht="21.95" customHeight="1" thickBot="1" x14ac:dyDescent="0.3">
      <c r="B12" s="364"/>
      <c r="C12" s="88"/>
      <c r="D12" s="171" t="s">
        <v>1256</v>
      </c>
      <c r="E12" s="859" t="s">
        <v>1979</v>
      </c>
      <c r="F12" s="860"/>
      <c r="G12" s="860"/>
      <c r="H12" s="860"/>
      <c r="I12" s="860"/>
      <c r="J12" s="860"/>
      <c r="K12" s="860"/>
      <c r="L12" s="860"/>
      <c r="M12" s="860"/>
      <c r="N12" s="860"/>
      <c r="O12" s="860"/>
      <c r="P12" s="860"/>
      <c r="Q12" s="860"/>
      <c r="R12" s="861"/>
    </row>
    <row r="13" spans="1:21" ht="15.75" customHeight="1" thickBot="1" x14ac:dyDescent="0.3">
      <c r="B13" s="958" t="s">
        <v>2</v>
      </c>
      <c r="C13" s="102"/>
      <c r="D13" s="888" t="s">
        <v>3</v>
      </c>
      <c r="E13" s="889"/>
      <c r="F13" s="889"/>
      <c r="G13" s="889"/>
      <c r="H13" s="889"/>
      <c r="I13" s="877"/>
      <c r="J13" s="878"/>
      <c r="K13" s="5"/>
    </row>
    <row r="14" spans="1:21" ht="15.75" thickBot="1" x14ac:dyDescent="0.3">
      <c r="B14" s="986"/>
      <c r="C14" s="98" t="s">
        <v>19</v>
      </c>
      <c r="D14" s="43" t="s">
        <v>150</v>
      </c>
      <c r="E14" s="38" t="s">
        <v>20</v>
      </c>
      <c r="F14" s="38" t="s">
        <v>21</v>
      </c>
      <c r="G14" s="38" t="s">
        <v>22</v>
      </c>
      <c r="H14" s="127" t="s">
        <v>23</v>
      </c>
      <c r="I14" s="291"/>
      <c r="J14" s="242"/>
      <c r="K14" s="5"/>
    </row>
    <row r="15" spans="1:21" ht="84.75" thickBot="1" x14ac:dyDescent="0.3">
      <c r="B15" s="986"/>
      <c r="C15" s="2" t="s">
        <v>152</v>
      </c>
      <c r="D15" s="40" t="s">
        <v>993</v>
      </c>
      <c r="E15" s="6">
        <v>10</v>
      </c>
      <c r="F15" s="6">
        <v>10</v>
      </c>
      <c r="G15" s="6">
        <v>10</v>
      </c>
      <c r="H15" s="330">
        <v>0</v>
      </c>
      <c r="I15" s="332"/>
      <c r="J15" s="21"/>
      <c r="K15" s="5"/>
    </row>
    <row r="16" spans="1:21" ht="84.75" thickBot="1" x14ac:dyDescent="0.3">
      <c r="B16" s="986"/>
      <c r="C16" s="2" t="s">
        <v>154</v>
      </c>
      <c r="D16" s="40" t="s">
        <v>994</v>
      </c>
      <c r="E16" s="6">
        <v>10</v>
      </c>
      <c r="F16" s="6">
        <v>10</v>
      </c>
      <c r="G16" s="6">
        <v>9</v>
      </c>
      <c r="H16" s="330">
        <v>0</v>
      </c>
      <c r="I16" s="332"/>
      <c r="J16" s="21"/>
      <c r="K16" s="5"/>
    </row>
    <row r="17" spans="2:11" ht="72.599999999999994" customHeight="1" thickBot="1" x14ac:dyDescent="0.3">
      <c r="B17" s="986"/>
      <c r="C17" s="2" t="s">
        <v>156</v>
      </c>
      <c r="D17" s="40" t="s">
        <v>995</v>
      </c>
      <c r="E17" s="147">
        <f>+E16/E15</f>
        <v>1</v>
      </c>
      <c r="F17" s="147">
        <f>+F16/F15</f>
        <v>1</v>
      </c>
      <c r="G17" s="147">
        <f>+G16/G15</f>
        <v>0.9</v>
      </c>
      <c r="H17" s="536" t="str">
        <f t="shared" ref="H17" si="0">IFERROR(H16/H15,"N.A.")</f>
        <v>N.A.</v>
      </c>
      <c r="I17" s="333"/>
      <c r="J17" s="23"/>
      <c r="K17" s="5"/>
    </row>
    <row r="18" spans="2:11" x14ac:dyDescent="0.25">
      <c r="B18" s="986"/>
      <c r="C18" s="103"/>
      <c r="D18" s="876"/>
      <c r="E18" s="877"/>
      <c r="F18" s="877"/>
      <c r="G18" s="877"/>
      <c r="H18" s="877"/>
      <c r="I18" s="868"/>
      <c r="J18" s="869"/>
      <c r="K18" s="5"/>
    </row>
    <row r="19" spans="2:11" ht="24" customHeight="1" thickBot="1" x14ac:dyDescent="0.3">
      <c r="B19" s="986"/>
      <c r="C19" s="103"/>
      <c r="D19" s="867" t="s">
        <v>996</v>
      </c>
      <c r="E19" s="868"/>
      <c r="F19" s="868"/>
      <c r="G19" s="868"/>
      <c r="H19" s="868"/>
      <c r="I19" s="868"/>
      <c r="J19" s="869"/>
      <c r="K19" s="5"/>
    </row>
    <row r="20" spans="2:11" ht="24.75" thickBot="1" x14ac:dyDescent="0.3">
      <c r="B20" s="986"/>
      <c r="C20" s="98" t="s">
        <v>19</v>
      </c>
      <c r="D20" s="38" t="s">
        <v>309</v>
      </c>
      <c r="E20" s="43" t="s">
        <v>997</v>
      </c>
      <c r="F20" s="43" t="s">
        <v>998</v>
      </c>
      <c r="G20" s="43" t="s">
        <v>55</v>
      </c>
      <c r="H20" s="5"/>
      <c r="J20" s="21"/>
      <c r="K20" s="5"/>
    </row>
    <row r="21" spans="2:11" ht="15.75" thickBot="1" x14ac:dyDescent="0.3">
      <c r="B21" s="986"/>
      <c r="C21" s="2">
        <v>1</v>
      </c>
      <c r="D21" s="30"/>
      <c r="E21" s="6"/>
      <c r="F21" s="29"/>
      <c r="G21" s="29"/>
      <c r="H21" s="5"/>
      <c r="J21" s="21"/>
      <c r="K21" s="5"/>
    </row>
    <row r="22" spans="2:11" ht="15.75" thickBot="1" x14ac:dyDescent="0.3">
      <c r="B22" s="986"/>
      <c r="C22" s="2">
        <v>2</v>
      </c>
      <c r="D22" s="30"/>
      <c r="E22" s="6"/>
      <c r="F22" s="29"/>
      <c r="G22" s="29"/>
      <c r="H22" s="5"/>
      <c r="J22" s="21"/>
      <c r="K22" s="5"/>
    </row>
    <row r="23" spans="2:11" ht="15.75" thickBot="1" x14ac:dyDescent="0.3">
      <c r="B23" s="986"/>
      <c r="C23" s="2">
        <v>3</v>
      </c>
      <c r="D23" s="30"/>
      <c r="E23" s="6"/>
      <c r="F23" s="29"/>
      <c r="G23" s="29"/>
      <c r="H23" s="5"/>
      <c r="J23" s="21"/>
      <c r="K23" s="5"/>
    </row>
    <row r="24" spans="2:11" ht="15.75" thickBot="1" x14ac:dyDescent="0.3">
      <c r="B24" s="986"/>
      <c r="C24" s="2">
        <v>4</v>
      </c>
      <c r="D24" s="30"/>
      <c r="E24" s="6"/>
      <c r="F24" s="29"/>
      <c r="G24" s="29"/>
      <c r="H24" s="5"/>
      <c r="J24" s="21"/>
      <c r="K24" s="5"/>
    </row>
    <row r="25" spans="2:11" ht="15.75" thickBot="1" x14ac:dyDescent="0.3">
      <c r="B25" s="986"/>
      <c r="C25" s="2">
        <v>5</v>
      </c>
      <c r="D25" s="30"/>
      <c r="E25" s="6"/>
      <c r="F25" s="29"/>
      <c r="G25" s="29"/>
      <c r="H25" s="5"/>
      <c r="J25" s="21"/>
      <c r="K25" s="5"/>
    </row>
    <row r="26" spans="2:11" ht="15.75" thickBot="1" x14ac:dyDescent="0.3">
      <c r="B26" s="986"/>
      <c r="C26" s="2">
        <v>6</v>
      </c>
      <c r="D26" s="30"/>
      <c r="E26" s="6"/>
      <c r="F26" s="29"/>
      <c r="G26" s="29"/>
      <c r="H26" s="5"/>
      <c r="J26" s="21"/>
      <c r="K26" s="5"/>
    </row>
    <row r="27" spans="2:11" ht="15.75" thickBot="1" x14ac:dyDescent="0.3">
      <c r="B27" s="986"/>
      <c r="C27" s="2">
        <v>7</v>
      </c>
      <c r="D27" s="30"/>
      <c r="E27" s="6"/>
      <c r="F27" s="29"/>
      <c r="G27" s="29"/>
      <c r="H27" s="5"/>
      <c r="J27" s="21"/>
      <c r="K27" s="5"/>
    </row>
    <row r="28" spans="2:11" ht="15.75" thickBot="1" x14ac:dyDescent="0.3">
      <c r="B28" s="986"/>
      <c r="C28" s="2">
        <v>8</v>
      </c>
      <c r="D28" s="30"/>
      <c r="E28" s="6"/>
      <c r="F28" s="29"/>
      <c r="G28" s="29"/>
      <c r="H28" s="5"/>
      <c r="J28" s="21"/>
      <c r="K28" s="5"/>
    </row>
    <row r="29" spans="2:11" ht="15.75" thickBot="1" x14ac:dyDescent="0.3">
      <c r="B29" s="986"/>
      <c r="C29" s="2">
        <v>9</v>
      </c>
      <c r="D29" s="30"/>
      <c r="E29" s="6"/>
      <c r="F29" s="29"/>
      <c r="G29" s="29"/>
      <c r="H29" s="5"/>
      <c r="J29" s="21"/>
      <c r="K29" s="5"/>
    </row>
    <row r="30" spans="2:11" ht="15.75" thickBot="1" x14ac:dyDescent="0.3">
      <c r="B30" s="959"/>
      <c r="C30" s="2">
        <v>10</v>
      </c>
      <c r="D30" s="30"/>
      <c r="E30" s="6"/>
      <c r="F30" s="29"/>
      <c r="G30" s="29"/>
      <c r="H30" s="22"/>
      <c r="J30" s="23"/>
      <c r="K30" s="5"/>
    </row>
    <row r="31" spans="2:11" ht="24" customHeight="1" thickBot="1" x14ac:dyDescent="0.3">
      <c r="B31" s="60" t="s">
        <v>34</v>
      </c>
      <c r="C31" s="104"/>
      <c r="D31" s="888" t="s">
        <v>999</v>
      </c>
      <c r="E31" s="889"/>
      <c r="F31" s="889"/>
      <c r="G31" s="889"/>
      <c r="H31" s="889"/>
      <c r="I31" s="889"/>
      <c r="J31" s="890"/>
      <c r="K31" s="5"/>
    </row>
    <row r="32" spans="2:11" ht="18.75" thickBot="1" x14ac:dyDescent="0.3">
      <c r="B32" s="60" t="s">
        <v>36</v>
      </c>
      <c r="C32" s="104"/>
      <c r="D32" s="888" t="s">
        <v>278</v>
      </c>
      <c r="E32" s="889"/>
      <c r="F32" s="889"/>
      <c r="G32" s="889"/>
      <c r="H32" s="889"/>
      <c r="I32" s="889"/>
      <c r="J32" s="890"/>
      <c r="K32" s="5"/>
    </row>
    <row r="33" spans="2:11" ht="15.75" thickBot="1" x14ac:dyDescent="0.3">
      <c r="B33" s="1"/>
      <c r="C33" s="76"/>
      <c r="D33" s="5"/>
      <c r="E33" s="5"/>
      <c r="F33" s="5"/>
      <c r="G33" s="5"/>
      <c r="H33" s="5"/>
      <c r="I33" s="5"/>
      <c r="J33" s="5"/>
      <c r="K33" s="5"/>
    </row>
    <row r="34" spans="2:11" ht="24" customHeight="1" thickBot="1" x14ac:dyDescent="0.3">
      <c r="B34" s="894" t="s">
        <v>38</v>
      </c>
      <c r="C34" s="895"/>
      <c r="D34" s="895"/>
      <c r="E34" s="896"/>
      <c r="F34" s="5"/>
      <c r="G34" s="5"/>
      <c r="H34" s="5"/>
      <c r="I34" s="5"/>
      <c r="J34" s="5"/>
      <c r="K34" s="5"/>
    </row>
    <row r="35" spans="2:11" ht="15.75" thickBot="1" x14ac:dyDescent="0.3">
      <c r="B35" s="885">
        <v>1</v>
      </c>
      <c r="C35" s="94"/>
      <c r="D35" s="48" t="s">
        <v>39</v>
      </c>
      <c r="E35" s="30"/>
      <c r="F35" s="5"/>
      <c r="G35" s="5"/>
      <c r="H35" s="5"/>
      <c r="I35" s="5"/>
      <c r="J35" s="5"/>
      <c r="K35" s="5"/>
    </row>
    <row r="36" spans="2:11" ht="15.75" thickBot="1" x14ac:dyDescent="0.3">
      <c r="B36" s="886"/>
      <c r="C36" s="94"/>
      <c r="D36" s="40" t="s">
        <v>40</v>
      </c>
      <c r="E36" s="30"/>
      <c r="F36" s="5"/>
      <c r="G36" s="5"/>
      <c r="H36" s="5"/>
      <c r="I36" s="5"/>
      <c r="J36" s="5"/>
      <c r="K36" s="5"/>
    </row>
    <row r="37" spans="2:11" ht="15.75" thickBot="1" x14ac:dyDescent="0.3">
      <c r="B37" s="886"/>
      <c r="C37" s="94"/>
      <c r="D37" s="40" t="s">
        <v>41</v>
      </c>
      <c r="E37" s="30"/>
      <c r="F37" s="5"/>
      <c r="G37" s="5"/>
      <c r="H37" s="5"/>
      <c r="I37" s="5"/>
      <c r="J37" s="5"/>
      <c r="K37" s="5"/>
    </row>
    <row r="38" spans="2:11" ht="15.75" thickBot="1" x14ac:dyDescent="0.3">
      <c r="B38" s="886"/>
      <c r="C38" s="94"/>
      <c r="D38" s="40" t="s">
        <v>42</v>
      </c>
      <c r="E38" s="30"/>
      <c r="F38" s="5"/>
      <c r="G38" s="5"/>
      <c r="H38" s="5"/>
      <c r="I38" s="5"/>
      <c r="J38" s="5"/>
      <c r="K38" s="5"/>
    </row>
    <row r="39" spans="2:11" ht="15.75" thickBot="1" x14ac:dyDescent="0.3">
      <c r="B39" s="886"/>
      <c r="C39" s="94"/>
      <c r="D39" s="40" t="s">
        <v>43</v>
      </c>
      <c r="E39" s="30"/>
      <c r="F39" s="5"/>
      <c r="G39" s="5"/>
      <c r="H39" s="5"/>
      <c r="I39" s="5"/>
      <c r="J39" s="5"/>
      <c r="K39" s="5"/>
    </row>
    <row r="40" spans="2:11" ht="15.75" thickBot="1" x14ac:dyDescent="0.3">
      <c r="B40" s="886"/>
      <c r="C40" s="94"/>
      <c r="D40" s="40" t="s">
        <v>44</v>
      </c>
      <c r="E40" s="30"/>
      <c r="F40" s="5"/>
      <c r="G40" s="5"/>
      <c r="H40" s="5"/>
      <c r="I40" s="5"/>
      <c r="J40" s="5"/>
      <c r="K40" s="5"/>
    </row>
    <row r="41" spans="2:11" ht="15.75" thickBot="1" x14ac:dyDescent="0.3">
      <c r="B41" s="887"/>
      <c r="C41" s="2"/>
      <c r="D41" s="40" t="s">
        <v>45</v>
      </c>
      <c r="E41" s="30"/>
      <c r="F41" s="5"/>
      <c r="G41" s="5"/>
      <c r="H41" s="5"/>
      <c r="I41" s="5"/>
      <c r="J41" s="5"/>
      <c r="K41" s="5"/>
    </row>
    <row r="42" spans="2:11" ht="15.75" thickBot="1" x14ac:dyDescent="0.3">
      <c r="B42" s="1"/>
      <c r="C42" s="76"/>
      <c r="D42" s="5"/>
      <c r="E42" s="5"/>
      <c r="F42" s="5"/>
      <c r="G42" s="5"/>
      <c r="H42" s="5"/>
      <c r="I42" s="5"/>
      <c r="J42" s="5"/>
      <c r="K42" s="5"/>
    </row>
    <row r="43" spans="2:11" ht="15.75" thickBot="1" x14ac:dyDescent="0.3">
      <c r="B43" s="894" t="s">
        <v>46</v>
      </c>
      <c r="C43" s="895"/>
      <c r="D43" s="895"/>
      <c r="E43" s="896"/>
      <c r="F43" s="5"/>
      <c r="G43" s="5"/>
      <c r="H43" s="5"/>
      <c r="I43" s="5"/>
      <c r="J43" s="5"/>
      <c r="K43" s="5"/>
    </row>
    <row r="44" spans="2:11" ht="15.75" thickBot="1" x14ac:dyDescent="0.3">
      <c r="B44" s="885">
        <v>1</v>
      </c>
      <c r="C44" s="94"/>
      <c r="D44" s="48" t="s">
        <v>39</v>
      </c>
      <c r="E44" s="219" t="s">
        <v>47</v>
      </c>
      <c r="F44" s="5"/>
      <c r="G44" s="5"/>
      <c r="H44" s="5"/>
      <c r="I44" s="5"/>
      <c r="J44" s="5"/>
      <c r="K44" s="5"/>
    </row>
    <row r="45" spans="2:11" ht="15.75" thickBot="1" x14ac:dyDescent="0.3">
      <c r="B45" s="886"/>
      <c r="C45" s="94"/>
      <c r="D45" s="40" t="s">
        <v>40</v>
      </c>
      <c r="E45" s="219" t="s">
        <v>48</v>
      </c>
      <c r="F45" s="5"/>
      <c r="G45" s="5"/>
      <c r="H45" s="5"/>
      <c r="I45" s="5"/>
      <c r="J45" s="5"/>
      <c r="K45" s="5"/>
    </row>
    <row r="46" spans="2:11" ht="15.75" thickBot="1" x14ac:dyDescent="0.3">
      <c r="B46" s="886"/>
      <c r="C46" s="94"/>
      <c r="D46" s="40" t="s">
        <v>41</v>
      </c>
      <c r="E46" s="334"/>
      <c r="F46" s="5"/>
      <c r="G46" s="5"/>
      <c r="H46" s="5"/>
      <c r="I46" s="5"/>
      <c r="J46" s="5"/>
      <c r="K46" s="5"/>
    </row>
    <row r="47" spans="2:11" ht="15.75" thickBot="1" x14ac:dyDescent="0.3">
      <c r="B47" s="886"/>
      <c r="C47" s="94"/>
      <c r="D47" s="40" t="s">
        <v>42</v>
      </c>
      <c r="E47" s="334"/>
      <c r="F47" s="5"/>
      <c r="G47" s="5"/>
      <c r="H47" s="5"/>
      <c r="I47" s="5"/>
      <c r="J47" s="5"/>
      <c r="K47" s="5"/>
    </row>
    <row r="48" spans="2:11" ht="15.75" thickBot="1" x14ac:dyDescent="0.3">
      <c r="B48" s="886"/>
      <c r="C48" s="94"/>
      <c r="D48" s="40" t="s">
        <v>43</v>
      </c>
      <c r="E48" s="334"/>
      <c r="F48" s="5"/>
      <c r="G48" s="5"/>
      <c r="H48" s="5"/>
      <c r="I48" s="5"/>
      <c r="J48" s="5"/>
      <c r="K48" s="5"/>
    </row>
    <row r="49" spans="2:11" ht="15.75" thickBot="1" x14ac:dyDescent="0.3">
      <c r="B49" s="886"/>
      <c r="C49" s="94"/>
      <c r="D49" s="40" t="s">
        <v>44</v>
      </c>
      <c r="E49" s="334"/>
      <c r="F49" s="5"/>
      <c r="G49" s="5"/>
      <c r="H49" s="5"/>
      <c r="I49" s="5"/>
      <c r="J49" s="5"/>
      <c r="K49" s="5"/>
    </row>
    <row r="50" spans="2:11" ht="15.75" thickBot="1" x14ac:dyDescent="0.3">
      <c r="B50" s="887"/>
      <c r="C50" s="2"/>
      <c r="D50" s="40" t="s">
        <v>45</v>
      </c>
      <c r="E50" s="334"/>
      <c r="F50" s="5"/>
      <c r="G50" s="5"/>
      <c r="H50" s="5"/>
      <c r="I50" s="5"/>
      <c r="J50" s="5"/>
      <c r="K50" s="5"/>
    </row>
    <row r="51" spans="2:11" x14ac:dyDescent="0.25">
      <c r="B51" s="1"/>
      <c r="C51" s="76"/>
      <c r="D51" s="5"/>
      <c r="E51" s="5"/>
      <c r="F51" s="5"/>
      <c r="G51" s="5"/>
      <c r="H51" s="5"/>
      <c r="I51" s="5"/>
      <c r="J51" s="5"/>
      <c r="K51" s="5"/>
    </row>
    <row r="52" spans="2:11" ht="15.75" thickBot="1" x14ac:dyDescent="0.3">
      <c r="B52" s="1"/>
      <c r="C52" s="76"/>
      <c r="D52" s="5"/>
      <c r="E52" s="5"/>
      <c r="F52" s="5"/>
      <c r="G52" s="5"/>
      <c r="H52" s="5"/>
      <c r="I52" s="5"/>
      <c r="J52" s="5"/>
      <c r="K52" s="5"/>
    </row>
    <row r="53" spans="2:11" ht="15" customHeight="1" thickBot="1" x14ac:dyDescent="0.3">
      <c r="B53" s="119" t="s">
        <v>49</v>
      </c>
      <c r="C53" s="120"/>
      <c r="D53" s="120"/>
      <c r="E53" s="121"/>
      <c r="G53" s="5"/>
      <c r="H53" s="5"/>
      <c r="I53" s="5"/>
      <c r="J53" s="5"/>
      <c r="K53" s="5"/>
    </row>
    <row r="54" spans="2:11" ht="24.75" thickBot="1" x14ac:dyDescent="0.3">
      <c r="B54" s="47" t="s">
        <v>50</v>
      </c>
      <c r="C54" s="40" t="s">
        <v>51</v>
      </c>
      <c r="D54" s="40" t="s">
        <v>52</v>
      </c>
      <c r="E54" s="40" t="s">
        <v>53</v>
      </c>
      <c r="F54" s="5"/>
      <c r="G54" s="5"/>
      <c r="H54" s="5"/>
      <c r="I54" s="5"/>
      <c r="J54" s="5"/>
    </row>
    <row r="55" spans="2:11" ht="120.75" thickBot="1" x14ac:dyDescent="0.3">
      <c r="B55" s="49">
        <v>42401</v>
      </c>
      <c r="C55" s="40">
        <v>0.01</v>
      </c>
      <c r="D55" s="50" t="s">
        <v>1000</v>
      </c>
      <c r="E55" s="40"/>
      <c r="F55" s="5"/>
      <c r="G55" s="5"/>
      <c r="H55" s="5"/>
      <c r="I55" s="5"/>
      <c r="J55" s="5"/>
    </row>
    <row r="56" spans="2:11" ht="15.75" thickBot="1" x14ac:dyDescent="0.3">
      <c r="B56" s="3"/>
      <c r="C56" s="95"/>
      <c r="D56" s="5"/>
      <c r="E56" s="5"/>
      <c r="F56" s="5"/>
      <c r="G56" s="5"/>
      <c r="H56" s="5"/>
      <c r="I56" s="5"/>
      <c r="J56" s="5"/>
      <c r="K56" s="5"/>
    </row>
    <row r="57" spans="2:11" x14ac:dyDescent="0.25">
      <c r="B57" s="129" t="s">
        <v>55</v>
      </c>
      <c r="C57" s="96"/>
      <c r="D57" s="5"/>
      <c r="E57" s="5"/>
      <c r="F57" s="5"/>
      <c r="G57" s="5"/>
      <c r="H57" s="5"/>
      <c r="I57" s="5"/>
      <c r="J57" s="5"/>
      <c r="K57" s="5"/>
    </row>
    <row r="58" spans="2:11" x14ac:dyDescent="0.25">
      <c r="B58" s="1048"/>
      <c r="C58" s="1049"/>
      <c r="D58" s="1049"/>
      <c r="E58" s="1050"/>
      <c r="F58" s="5"/>
      <c r="G58" s="5"/>
      <c r="H58" s="5"/>
      <c r="I58" s="5"/>
      <c r="J58" s="5"/>
      <c r="K58" s="5"/>
    </row>
    <row r="59" spans="2:11" x14ac:dyDescent="0.25">
      <c r="B59" s="1051"/>
      <c r="C59" s="1052"/>
      <c r="D59" s="1052"/>
      <c r="E59" s="1053"/>
      <c r="F59" s="5"/>
      <c r="G59" s="5"/>
      <c r="H59" s="5"/>
      <c r="I59" s="5"/>
      <c r="J59" s="5"/>
      <c r="K59" s="5"/>
    </row>
    <row r="60" spans="2:11" x14ac:dyDescent="0.25">
      <c r="B60" s="1"/>
      <c r="C60" s="76"/>
      <c r="D60" s="5"/>
      <c r="E60" s="5"/>
      <c r="F60" s="5"/>
      <c r="G60" s="5"/>
      <c r="H60" s="5"/>
      <c r="I60" s="5"/>
      <c r="J60" s="5"/>
      <c r="K60" s="5"/>
    </row>
    <row r="61" spans="2:11" ht="15.75" thickBot="1" x14ac:dyDescent="0.3">
      <c r="B61" s="5"/>
      <c r="D61" s="5"/>
      <c r="E61" s="5"/>
      <c r="F61" s="5"/>
      <c r="G61" s="5"/>
      <c r="H61" s="5"/>
      <c r="I61" s="5"/>
      <c r="J61" s="5"/>
      <c r="K61" s="5"/>
    </row>
    <row r="62" spans="2:11" ht="15.75" thickBot="1" x14ac:dyDescent="0.3">
      <c r="B62" s="894" t="s">
        <v>56</v>
      </c>
      <c r="C62" s="895"/>
      <c r="D62" s="896"/>
      <c r="E62" s="5"/>
      <c r="F62" s="5"/>
      <c r="G62" s="5"/>
      <c r="H62" s="5"/>
      <c r="I62" s="5"/>
      <c r="J62" s="5"/>
      <c r="K62" s="5"/>
    </row>
    <row r="63" spans="2:11" ht="120" x14ac:dyDescent="0.25">
      <c r="B63" s="885" t="s">
        <v>57</v>
      </c>
      <c r="C63" s="94"/>
      <c r="D63" s="46" t="s">
        <v>973</v>
      </c>
      <c r="E63" s="5"/>
      <c r="F63" s="5"/>
      <c r="G63" s="5"/>
      <c r="H63" s="5"/>
      <c r="I63" s="5"/>
      <c r="J63" s="5"/>
      <c r="K63" s="5"/>
    </row>
    <row r="64" spans="2:11" x14ac:dyDescent="0.25">
      <c r="B64" s="886"/>
      <c r="C64" s="94"/>
      <c r="D64" s="53" t="s">
        <v>60</v>
      </c>
      <c r="E64" s="5"/>
      <c r="F64" s="5"/>
      <c r="G64" s="5"/>
      <c r="H64" s="5"/>
      <c r="I64" s="5"/>
      <c r="J64" s="5"/>
      <c r="K64" s="5"/>
    </row>
    <row r="65" spans="2:11" ht="144" x14ac:dyDescent="0.25">
      <c r="B65" s="886"/>
      <c r="C65" s="94"/>
      <c r="D65" s="46" t="s">
        <v>974</v>
      </c>
      <c r="E65" s="5"/>
      <c r="F65" s="5"/>
      <c r="G65" s="5"/>
      <c r="H65" s="5"/>
      <c r="I65" s="5"/>
      <c r="J65" s="5"/>
      <c r="K65" s="5"/>
    </row>
    <row r="66" spans="2:11" x14ac:dyDescent="0.25">
      <c r="B66" s="886"/>
      <c r="C66" s="94"/>
      <c r="D66" s="53" t="s">
        <v>63</v>
      </c>
      <c r="E66" s="5"/>
      <c r="F66" s="5"/>
      <c r="G66" s="5"/>
      <c r="H66" s="5"/>
      <c r="I66" s="5"/>
      <c r="J66" s="5"/>
      <c r="K66" s="5"/>
    </row>
    <row r="67" spans="2:11" ht="372.75" thickBot="1" x14ac:dyDescent="0.3">
      <c r="B67" s="887"/>
      <c r="C67" s="2"/>
      <c r="D67" s="40" t="s">
        <v>975</v>
      </c>
      <c r="E67" s="5"/>
      <c r="F67" s="5"/>
      <c r="G67" s="5"/>
      <c r="H67" s="5"/>
      <c r="I67" s="5"/>
      <c r="J67" s="5"/>
      <c r="K67" s="5"/>
    </row>
    <row r="68" spans="2:11" ht="348" x14ac:dyDescent="0.25">
      <c r="B68" s="885" t="s">
        <v>59</v>
      </c>
      <c r="C68" s="94"/>
      <c r="D68" s="25" t="s">
        <v>976</v>
      </c>
      <c r="E68" s="5"/>
      <c r="F68" s="5"/>
      <c r="G68" s="5"/>
      <c r="H68" s="5"/>
      <c r="I68" s="5"/>
      <c r="J68" s="5"/>
      <c r="K68" s="5"/>
    </row>
    <row r="69" spans="2:11" ht="264" x14ac:dyDescent="0.25">
      <c r="B69" s="886"/>
      <c r="C69" s="94"/>
      <c r="D69" s="25" t="s">
        <v>977</v>
      </c>
      <c r="E69" s="5"/>
      <c r="F69" s="5"/>
      <c r="G69" s="5"/>
      <c r="H69" s="5"/>
      <c r="I69" s="5"/>
      <c r="J69" s="5"/>
      <c r="K69" s="5"/>
    </row>
    <row r="70" spans="2:11" ht="36" x14ac:dyDescent="0.25">
      <c r="B70" s="886"/>
      <c r="C70" s="94"/>
      <c r="D70" s="25" t="s">
        <v>978</v>
      </c>
      <c r="E70" s="5"/>
      <c r="F70" s="5"/>
      <c r="G70" s="5"/>
      <c r="H70" s="5"/>
      <c r="I70" s="5"/>
      <c r="J70" s="5"/>
      <c r="K70" s="5"/>
    </row>
    <row r="71" spans="2:11" ht="24" x14ac:dyDescent="0.25">
      <c r="B71" s="886"/>
      <c r="C71" s="94"/>
      <c r="D71" s="25" t="s">
        <v>979</v>
      </c>
      <c r="E71" s="5"/>
      <c r="F71" s="5"/>
      <c r="G71" s="5"/>
      <c r="H71" s="5"/>
      <c r="I71" s="5"/>
      <c r="J71" s="5"/>
      <c r="K71" s="5"/>
    </row>
    <row r="72" spans="2:11" x14ac:dyDescent="0.25">
      <c r="B72" s="886"/>
      <c r="C72" s="94"/>
      <c r="D72" s="53" t="s">
        <v>288</v>
      </c>
      <c r="E72" s="5"/>
      <c r="F72" s="5"/>
      <c r="G72" s="5"/>
      <c r="H72" s="5"/>
      <c r="I72" s="5"/>
      <c r="J72" s="5"/>
      <c r="K72" s="5"/>
    </row>
    <row r="73" spans="2:11" ht="15.75" thickBot="1" x14ac:dyDescent="0.3">
      <c r="B73" s="887"/>
      <c r="C73" s="2"/>
      <c r="D73" s="40" t="s">
        <v>289</v>
      </c>
      <c r="E73" s="5"/>
      <c r="F73" s="5"/>
      <c r="G73" s="5"/>
      <c r="H73" s="5"/>
      <c r="I73" s="5"/>
      <c r="J73" s="5"/>
      <c r="K73" s="5"/>
    </row>
    <row r="74" spans="2:11" ht="24.75" thickBot="1" x14ac:dyDescent="0.3">
      <c r="B74" s="47" t="s">
        <v>72</v>
      </c>
      <c r="C74" s="2"/>
      <c r="D74" s="40"/>
      <c r="E74" s="5"/>
      <c r="F74" s="5"/>
      <c r="G74" s="5"/>
      <c r="H74" s="5"/>
      <c r="I74" s="5"/>
      <c r="J74" s="5"/>
      <c r="K74" s="5"/>
    </row>
    <row r="75" spans="2:11" ht="396" x14ac:dyDescent="0.25">
      <c r="B75" s="885" t="s">
        <v>73</v>
      </c>
      <c r="C75" s="94"/>
      <c r="D75" s="46" t="s">
        <v>980</v>
      </c>
      <c r="E75" s="5"/>
      <c r="F75" s="5"/>
      <c r="G75" s="5"/>
      <c r="H75" s="5"/>
      <c r="I75" s="5"/>
      <c r="J75" s="5"/>
      <c r="K75" s="5"/>
    </row>
    <row r="76" spans="2:11" ht="216" x14ac:dyDescent="0.25">
      <c r="B76" s="886"/>
      <c r="C76" s="94"/>
      <c r="D76" s="46" t="s">
        <v>981</v>
      </c>
      <c r="E76" s="5"/>
      <c r="F76" s="5"/>
      <c r="G76" s="5"/>
      <c r="H76" s="5"/>
      <c r="I76" s="5"/>
      <c r="J76" s="5"/>
      <c r="K76" s="5"/>
    </row>
    <row r="77" spans="2:11" ht="120" x14ac:dyDescent="0.25">
      <c r="B77" s="886"/>
      <c r="C77" s="94"/>
      <c r="D77" s="46" t="s">
        <v>982</v>
      </c>
      <c r="E77" s="5"/>
      <c r="F77" s="5"/>
      <c r="G77" s="5"/>
      <c r="H77" s="5"/>
      <c r="I77" s="5"/>
      <c r="J77" s="5"/>
      <c r="K77" s="5"/>
    </row>
    <row r="78" spans="2:11" ht="108" x14ac:dyDescent="0.25">
      <c r="B78" s="886"/>
      <c r="C78" s="94"/>
      <c r="D78" s="46" t="s">
        <v>983</v>
      </c>
      <c r="E78" s="5"/>
      <c r="F78" s="5"/>
      <c r="G78" s="5"/>
      <c r="H78" s="5"/>
      <c r="I78" s="5"/>
      <c r="J78" s="5"/>
      <c r="K78" s="5"/>
    </row>
    <row r="79" spans="2:11" ht="252" x14ac:dyDescent="0.25">
      <c r="B79" s="886"/>
      <c r="C79" s="94"/>
      <c r="D79" s="46" t="s">
        <v>984</v>
      </c>
      <c r="E79" s="5"/>
      <c r="F79" s="5"/>
      <c r="G79" s="5"/>
      <c r="H79" s="5"/>
      <c r="I79" s="5"/>
      <c r="J79" s="5"/>
      <c r="K79" s="5"/>
    </row>
    <row r="80" spans="2:11" ht="48" x14ac:dyDescent="0.25">
      <c r="B80" s="886"/>
      <c r="C80" s="94"/>
      <c r="D80" s="46" t="s">
        <v>985</v>
      </c>
      <c r="E80" s="5"/>
      <c r="F80" s="5"/>
      <c r="G80" s="5"/>
      <c r="H80" s="5"/>
      <c r="I80" s="5"/>
      <c r="J80" s="5"/>
      <c r="K80" s="5"/>
    </row>
    <row r="81" spans="2:11" ht="96" x14ac:dyDescent="0.25">
      <c r="B81" s="886"/>
      <c r="C81" s="94"/>
      <c r="D81" s="61" t="s">
        <v>986</v>
      </c>
      <c r="E81" s="5"/>
      <c r="F81" s="5"/>
      <c r="G81" s="5"/>
      <c r="H81" s="5"/>
      <c r="I81" s="5"/>
      <c r="J81" s="5"/>
      <c r="K81" s="5"/>
    </row>
    <row r="82" spans="2:11" ht="60" x14ac:dyDescent="0.25">
      <c r="B82" s="886"/>
      <c r="C82" s="94"/>
      <c r="D82" s="61" t="s">
        <v>987</v>
      </c>
      <c r="E82" s="5"/>
      <c r="F82" s="5"/>
      <c r="G82" s="5"/>
      <c r="H82" s="5"/>
      <c r="I82" s="5"/>
      <c r="J82" s="5"/>
      <c r="K82" s="5"/>
    </row>
    <row r="83" spans="2:11" ht="52.5" thickBot="1" x14ac:dyDescent="0.3">
      <c r="B83" s="887"/>
      <c r="C83" s="2"/>
      <c r="D83" s="62" t="s">
        <v>988</v>
      </c>
      <c r="E83" s="5"/>
      <c r="F83" s="5"/>
      <c r="G83" s="5"/>
      <c r="H83" s="5"/>
      <c r="I83" s="5"/>
      <c r="J83" s="5"/>
      <c r="K83" s="5"/>
    </row>
    <row r="84" spans="2:11" ht="15.75" thickBot="1" x14ac:dyDescent="0.3">
      <c r="B84" s="1"/>
      <c r="C84" s="76"/>
      <c r="D84" s="5"/>
      <c r="E84" s="5"/>
      <c r="F84" s="5"/>
      <c r="G84" s="5"/>
      <c r="H84" s="5"/>
      <c r="I84" s="5"/>
      <c r="J84" s="5"/>
      <c r="K84" s="5"/>
    </row>
    <row r="85" spans="2:11" ht="48" x14ac:dyDescent="0.25">
      <c r="B85" s="885" t="s">
        <v>90</v>
      </c>
      <c r="C85" s="105"/>
      <c r="D85" s="64" t="s">
        <v>989</v>
      </c>
      <c r="E85" s="5"/>
      <c r="F85" s="5"/>
      <c r="G85" s="5"/>
      <c r="H85" s="5"/>
      <c r="I85" s="5"/>
      <c r="J85" s="5"/>
      <c r="K85" s="5"/>
    </row>
    <row r="86" spans="2:11" x14ac:dyDescent="0.25">
      <c r="B86" s="886"/>
      <c r="C86" s="94"/>
      <c r="D86" s="16"/>
      <c r="E86" s="5"/>
      <c r="F86" s="5"/>
      <c r="G86" s="5"/>
      <c r="H86" s="5"/>
      <c r="I86" s="5"/>
      <c r="J86" s="5"/>
      <c r="K86" s="5"/>
    </row>
    <row r="87" spans="2:11" x14ac:dyDescent="0.25">
      <c r="B87" s="886"/>
      <c r="C87" s="94"/>
      <c r="D87" s="46" t="s">
        <v>91</v>
      </c>
      <c r="E87" s="5"/>
      <c r="F87" s="5"/>
      <c r="G87" s="5"/>
      <c r="H87" s="5"/>
      <c r="I87" s="5"/>
      <c r="J87" s="5"/>
      <c r="K87" s="5"/>
    </row>
    <row r="88" spans="2:11" ht="109.5" x14ac:dyDescent="0.25">
      <c r="B88" s="886"/>
      <c r="C88" s="94"/>
      <c r="D88" s="46" t="s">
        <v>990</v>
      </c>
      <c r="E88" s="5"/>
      <c r="F88" s="5"/>
      <c r="G88" s="5"/>
      <c r="H88" s="5"/>
      <c r="I88" s="5"/>
      <c r="J88" s="5"/>
      <c r="K88" s="5"/>
    </row>
    <row r="89" spans="2:11" ht="97.5" x14ac:dyDescent="0.25">
      <c r="B89" s="886"/>
      <c r="C89" s="94"/>
      <c r="D89" s="46" t="s">
        <v>991</v>
      </c>
      <c r="E89" s="5"/>
      <c r="F89" s="5"/>
      <c r="G89" s="5"/>
      <c r="H89" s="5"/>
      <c r="I89" s="5"/>
      <c r="J89" s="5"/>
      <c r="K89" s="5"/>
    </row>
    <row r="90" spans="2:11" ht="98.25" thickBot="1" x14ac:dyDescent="0.3">
      <c r="B90" s="887"/>
      <c r="C90" s="2"/>
      <c r="D90" s="40" t="s">
        <v>992</v>
      </c>
      <c r="E90" s="5"/>
      <c r="F90" s="5"/>
      <c r="G90" s="5"/>
      <c r="H90" s="5"/>
      <c r="I90" s="5"/>
      <c r="J90" s="5"/>
      <c r="K90" s="5"/>
    </row>
    <row r="91" spans="2:11" x14ac:dyDescent="0.25">
      <c r="B91" s="5"/>
      <c r="D91" s="5"/>
      <c r="E91" s="5"/>
      <c r="F91" s="5"/>
      <c r="G91" s="5"/>
      <c r="H91" s="5"/>
      <c r="I91" s="5"/>
      <c r="J91" s="5"/>
      <c r="K91" s="5"/>
    </row>
  </sheetData>
  <sheetProtection insertRows="0"/>
  <mergeCells count="26">
    <mergeCell ref="A1:P1"/>
    <mergeCell ref="A2:P2"/>
    <mergeCell ref="A3:P3"/>
    <mergeCell ref="A4:D4"/>
    <mergeCell ref="A5:P5"/>
    <mergeCell ref="B9:D9"/>
    <mergeCell ref="F9:S9"/>
    <mergeCell ref="F10:S10"/>
    <mergeCell ref="E11:R11"/>
    <mergeCell ref="E12:R12"/>
    <mergeCell ref="D13:J13"/>
    <mergeCell ref="D18:J18"/>
    <mergeCell ref="D19:J19"/>
    <mergeCell ref="B62:D62"/>
    <mergeCell ref="D31:J31"/>
    <mergeCell ref="D32:J32"/>
    <mergeCell ref="B34:E34"/>
    <mergeCell ref="B35:B41"/>
    <mergeCell ref="B43:E43"/>
    <mergeCell ref="B44:B50"/>
    <mergeCell ref="B58:E59"/>
    <mergeCell ref="B63:B67"/>
    <mergeCell ref="B68:B73"/>
    <mergeCell ref="B75:B83"/>
    <mergeCell ref="B85:B90"/>
    <mergeCell ref="B13:B30"/>
  </mergeCells>
  <conditionalFormatting sqref="E11:R11">
    <cfRule type="expression" dxfId="24" priority="1">
      <formula>E10="SI SE REPORTA"</formula>
    </cfRule>
  </conditionalFormatting>
  <conditionalFormatting sqref="F9">
    <cfRule type="notContainsBlanks" dxfId="23" priority="4">
      <formula>LEN(TRIM(F9))&gt;0</formula>
    </cfRule>
  </conditionalFormatting>
  <conditionalFormatting sqref="F10:S10">
    <cfRule type="expression" dxfId="22" priority="2">
      <formula>E10="NO SE REPORTA"</formula>
    </cfRule>
    <cfRule type="expression" dxfId="21" priority="3">
      <formula>E9="NO APLICA"</formula>
    </cfRule>
  </conditionalFormatting>
  <dataValidations count="4">
    <dataValidation type="whole" operator="greaterThanOrEqual" allowBlank="1" showErrorMessage="1" errorTitle="ERROR" error="Escriba un número igual o mayor que 0" promptTitle="ERROR" prompt="Escriba un número igual o mayor que 0" sqref="E15:H16 E21:E30">
      <formula1>0</formula1>
    </dataValidation>
    <dataValidation type="list" allowBlank="1" showInputMessage="1" showErrorMessage="1" sqref="E10">
      <formula1>REPORTE</formula1>
    </dataValidation>
    <dataValidation type="list" allowBlank="1" showInputMessage="1" showErrorMessage="1" sqref="E9">
      <formula1>SI</formula1>
    </dataValidation>
    <dataValidation allowBlank="1" showInputMessage="1" showErrorMessage="1" promptTitle="OJO" prompt="NO TOCAR" sqref="H17"/>
  </dataValidations>
  <hyperlinks>
    <hyperlink ref="B8" location="'ANEXO 3'!A1" display="VOLVER AL INDICE"/>
  </hyperlinks>
  <pageMargins left="0.25" right="0.25" top="0.75" bottom="0.75" header="0.3" footer="0.3"/>
  <pageSetup paperSize="178" orientation="landscape"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U139"/>
  <sheetViews>
    <sheetView showGridLines="0" zoomScale="98" zoomScaleNormal="98" workbookViewId="0">
      <selection activeCell="O26" sqref="O26"/>
    </sheetView>
  </sheetViews>
  <sheetFormatPr baseColWidth="10" defaultRowHeight="15" x14ac:dyDescent="0.25"/>
  <cols>
    <col min="1" max="1" width="1.85546875" customWidth="1"/>
    <col min="2" max="2" width="10.5703125" customWidth="1"/>
    <col min="3" max="3" width="5" style="87" bestFit="1" customWidth="1"/>
    <col min="4" max="4" width="34.85546875" customWidth="1"/>
    <col min="5" max="5" width="12.140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1001</v>
      </c>
      <c r="B5" s="848"/>
      <c r="C5" s="848"/>
      <c r="D5" s="848"/>
      <c r="E5" s="848"/>
      <c r="F5" s="848"/>
      <c r="G5" s="848"/>
      <c r="H5" s="848"/>
      <c r="I5" s="848"/>
      <c r="J5" s="848"/>
      <c r="K5" s="848"/>
      <c r="L5" s="848"/>
      <c r="M5" s="848"/>
      <c r="N5" s="848"/>
      <c r="O5" s="848"/>
      <c r="P5" s="849"/>
    </row>
    <row r="6" spans="1:21" x14ac:dyDescent="0.25">
      <c r="B6" s="1" t="s">
        <v>1</v>
      </c>
      <c r="C6" s="76"/>
      <c r="D6" s="5"/>
      <c r="E6" s="210"/>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INFORMACION",+F81))</f>
        <v>1</v>
      </c>
      <c r="E8" s="212"/>
      <c r="F8" s="5" t="s">
        <v>130</v>
      </c>
      <c r="G8" s="5"/>
      <c r="H8" s="5"/>
      <c r="I8" s="5"/>
      <c r="J8" s="5"/>
      <c r="K8" s="5"/>
    </row>
    <row r="9" spans="1:21" x14ac:dyDescent="0.25">
      <c r="B9" s="364"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2051</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C14" s="88"/>
      <c r="D14" s="5"/>
      <c r="E14" s="5"/>
      <c r="F14" s="5"/>
      <c r="G14" s="5"/>
      <c r="H14" s="5"/>
      <c r="I14" s="5"/>
      <c r="J14" s="5"/>
      <c r="K14" s="5"/>
    </row>
    <row r="15" spans="1:21" ht="15" customHeight="1" thickTop="1" x14ac:dyDescent="0.25">
      <c r="B15" s="930" t="s">
        <v>2</v>
      </c>
      <c r="C15" s="89"/>
      <c r="D15" s="876" t="s">
        <v>3</v>
      </c>
      <c r="E15" s="877"/>
      <c r="F15" s="877"/>
      <c r="G15" s="877"/>
      <c r="H15" s="877"/>
      <c r="I15" s="877"/>
      <c r="J15" s="877"/>
      <c r="K15" s="877"/>
      <c r="L15" s="987"/>
      <c r="M15" s="970"/>
    </row>
    <row r="16" spans="1:21" x14ac:dyDescent="0.25">
      <c r="B16" s="904"/>
      <c r="C16" s="92"/>
      <c r="D16" s="1002" t="s">
        <v>1020</v>
      </c>
      <c r="E16" s="1003"/>
      <c r="F16" s="1003"/>
      <c r="G16" s="1003"/>
      <c r="H16" s="1003"/>
      <c r="I16" s="1003"/>
      <c r="J16" s="1003"/>
      <c r="K16" s="1003"/>
      <c r="L16" s="1054"/>
      <c r="M16" s="1022"/>
    </row>
    <row r="17" spans="2:13" ht="15.75" thickBot="1" x14ac:dyDescent="0.3">
      <c r="B17" s="904"/>
      <c r="C17" s="92"/>
      <c r="D17" s="867" t="s">
        <v>1021</v>
      </c>
      <c r="E17" s="868"/>
      <c r="F17" s="868"/>
      <c r="G17" s="868"/>
      <c r="H17" s="868"/>
      <c r="I17" s="868"/>
      <c r="J17" s="868"/>
      <c r="K17" s="868"/>
      <c r="L17" s="982"/>
      <c r="M17" s="955"/>
    </row>
    <row r="18" spans="2:13" ht="15.75" thickBot="1" x14ac:dyDescent="0.3">
      <c r="B18" s="904"/>
      <c r="C18" s="94"/>
      <c r="D18" s="1056" t="s">
        <v>1022</v>
      </c>
      <c r="E18" s="976" t="s">
        <v>1023</v>
      </c>
      <c r="F18" s="985"/>
      <c r="G18" s="976" t="s">
        <v>1024</v>
      </c>
      <c r="H18" s="985"/>
      <c r="I18" s="976" t="s">
        <v>151</v>
      </c>
      <c r="J18" s="985"/>
      <c r="K18" s="59"/>
      <c r="M18" s="13"/>
    </row>
    <row r="19" spans="2:13" ht="15.75" thickBot="1" x14ac:dyDescent="0.3">
      <c r="B19" s="904"/>
      <c r="C19" s="94"/>
      <c r="D19" s="1057"/>
      <c r="E19" s="39" t="s">
        <v>1025</v>
      </c>
      <c r="F19" s="39" t="s">
        <v>1026</v>
      </c>
      <c r="G19" s="39" t="s">
        <v>1025</v>
      </c>
      <c r="H19" s="39" t="s">
        <v>1026</v>
      </c>
      <c r="I19" s="39" t="s">
        <v>1025</v>
      </c>
      <c r="J19" s="39" t="s">
        <v>1026</v>
      </c>
      <c r="M19" s="13"/>
    </row>
    <row r="20" spans="2:13" ht="15.75" thickBot="1" x14ac:dyDescent="0.3">
      <c r="B20" s="218"/>
      <c r="C20" s="94"/>
      <c r="D20" s="39" t="s">
        <v>1027</v>
      </c>
      <c r="E20" s="6">
        <v>0</v>
      </c>
      <c r="F20" s="6">
        <v>0</v>
      </c>
      <c r="G20" s="6">
        <v>0</v>
      </c>
      <c r="H20" s="6">
        <v>0</v>
      </c>
      <c r="I20" s="208">
        <f>+E20+G20</f>
        <v>0</v>
      </c>
      <c r="J20" s="208">
        <f>+F20+H20</f>
        <v>0</v>
      </c>
      <c r="M20" s="13"/>
    </row>
    <row r="21" spans="2:13" x14ac:dyDescent="0.25">
      <c r="B21" s="218"/>
      <c r="C21" s="101"/>
      <c r="D21" s="867"/>
      <c r="E21" s="868"/>
      <c r="F21" s="868"/>
      <c r="G21" s="868"/>
      <c r="H21" s="868"/>
      <c r="I21" s="868"/>
      <c r="J21" s="868"/>
      <c r="K21" s="868"/>
      <c r="L21" s="982"/>
      <c r="M21" s="955"/>
    </row>
    <row r="22" spans="2:13" ht="15.75" thickBot="1" x14ac:dyDescent="0.3">
      <c r="B22" s="218"/>
      <c r="C22" s="92"/>
      <c r="D22" s="130"/>
      <c r="E22" s="130"/>
      <c r="F22" s="353" t="s">
        <v>55</v>
      </c>
      <c r="G22" s="130"/>
      <c r="H22" s="130"/>
      <c r="I22" s="130"/>
      <c r="J22" s="130"/>
      <c r="K22" s="130"/>
      <c r="L22" s="350"/>
      <c r="M22" s="351"/>
    </row>
    <row r="23" spans="2:13" ht="24.75" thickBot="1" x14ac:dyDescent="0.3">
      <c r="B23" s="218"/>
      <c r="C23" s="94"/>
      <c r="D23" s="43" t="s">
        <v>1028</v>
      </c>
      <c r="E23" s="349">
        <f>+I20</f>
        <v>0</v>
      </c>
      <c r="F23" s="352"/>
      <c r="G23" s="5"/>
      <c r="H23" s="5"/>
      <c r="I23" s="5"/>
      <c r="J23" s="5"/>
      <c r="K23" s="5"/>
      <c r="M23" s="13"/>
    </row>
    <row r="24" spans="2:13" ht="24.75" thickBot="1" x14ac:dyDescent="0.3">
      <c r="B24" s="218"/>
      <c r="C24" s="94"/>
      <c r="D24" s="40" t="s">
        <v>1029</v>
      </c>
      <c r="E24" s="349">
        <f>+J20</f>
        <v>0</v>
      </c>
      <c r="F24" s="187"/>
      <c r="G24" s="5"/>
      <c r="H24" s="5"/>
      <c r="I24" s="5"/>
      <c r="J24" s="5"/>
      <c r="K24" s="5"/>
      <c r="M24" s="13"/>
    </row>
    <row r="25" spans="2:13" ht="24.75" thickBot="1" x14ac:dyDescent="0.3">
      <c r="B25" s="218"/>
      <c r="C25" s="94"/>
      <c r="D25" s="40" t="s">
        <v>1030</v>
      </c>
      <c r="E25" s="331">
        <v>0</v>
      </c>
      <c r="F25" s="187"/>
      <c r="G25" s="5"/>
      <c r="H25" s="5"/>
      <c r="I25" s="5"/>
      <c r="J25" s="5"/>
      <c r="K25" s="5"/>
      <c r="M25" s="13"/>
    </row>
    <row r="26" spans="2:13" x14ac:dyDescent="0.25">
      <c r="B26" s="218"/>
      <c r="C26" s="92"/>
      <c r="D26" s="1002" t="s">
        <v>1031</v>
      </c>
      <c r="E26" s="1003"/>
      <c r="F26" s="1003"/>
      <c r="G26" s="1003"/>
      <c r="H26" s="1003"/>
      <c r="I26" s="1003"/>
      <c r="J26" s="1003"/>
      <c r="K26" s="1003"/>
      <c r="L26" s="1054"/>
      <c r="M26" s="1022"/>
    </row>
    <row r="27" spans="2:13" ht="15.75" thickBot="1" x14ac:dyDescent="0.3">
      <c r="B27" s="218"/>
      <c r="C27" s="92"/>
      <c r="D27" s="879" t="s">
        <v>1032</v>
      </c>
      <c r="E27" s="880"/>
      <c r="F27" s="880"/>
      <c r="G27" s="880"/>
      <c r="H27" s="880"/>
      <c r="I27" s="880"/>
      <c r="J27" s="880"/>
      <c r="K27" s="880"/>
      <c r="L27" s="981"/>
      <c r="M27" s="956"/>
    </row>
    <row r="28" spans="2:13" ht="24.75" thickBot="1" x14ac:dyDescent="0.3">
      <c r="B28" s="218"/>
      <c r="C28" s="94"/>
      <c r="D28" s="43" t="s">
        <v>1033</v>
      </c>
      <c r="E28" s="326"/>
      <c r="F28" s="5"/>
      <c r="G28" s="5"/>
      <c r="H28" s="5"/>
      <c r="I28" s="5"/>
      <c r="J28" s="5"/>
      <c r="K28" s="5"/>
      <c r="M28" s="13"/>
    </row>
    <row r="29" spans="2:13" ht="24.75" thickBot="1" x14ac:dyDescent="0.3">
      <c r="B29" s="218"/>
      <c r="C29" s="94"/>
      <c r="D29" s="40" t="s">
        <v>1034</v>
      </c>
      <c r="E29" s="326"/>
      <c r="F29" s="5"/>
      <c r="G29" s="5"/>
      <c r="H29" s="5"/>
      <c r="I29" s="5"/>
      <c r="J29" s="5"/>
      <c r="K29" s="5"/>
      <c r="M29" s="13"/>
    </row>
    <row r="30" spans="2:13" ht="24.75" thickBot="1" x14ac:dyDescent="0.3">
      <c r="B30" s="218"/>
      <c r="C30" s="94"/>
      <c r="D30" s="40" t="s">
        <v>1035</v>
      </c>
      <c r="E30" s="326"/>
      <c r="F30" s="5"/>
      <c r="G30" s="5"/>
      <c r="H30" s="5"/>
      <c r="I30" s="5"/>
      <c r="J30" s="5"/>
      <c r="K30" s="5"/>
      <c r="M30" s="13"/>
    </row>
    <row r="31" spans="2:13" ht="15.75" thickBot="1" x14ac:dyDescent="0.3">
      <c r="B31" s="218"/>
      <c r="C31" s="92"/>
      <c r="D31" s="891" t="s">
        <v>1036</v>
      </c>
      <c r="E31" s="892"/>
      <c r="F31" s="892"/>
      <c r="G31" s="892"/>
      <c r="H31" s="892"/>
      <c r="I31" s="892"/>
      <c r="J31" s="892"/>
      <c r="K31" s="892"/>
      <c r="L31" s="1055"/>
      <c r="M31" s="957"/>
    </row>
    <row r="32" spans="2:13" ht="15.75" thickBot="1" x14ac:dyDescent="0.3">
      <c r="B32" s="218"/>
      <c r="C32" s="98" t="s">
        <v>19</v>
      </c>
      <c r="D32" s="43" t="s">
        <v>1037</v>
      </c>
      <c r="E32" s="526" t="s">
        <v>2065</v>
      </c>
      <c r="F32" s="526" t="s">
        <v>2065</v>
      </c>
      <c r="G32" s="526" t="s">
        <v>2065</v>
      </c>
      <c r="H32" s="526" t="s">
        <v>2065</v>
      </c>
      <c r="I32" s="526" t="s">
        <v>2065</v>
      </c>
      <c r="J32" s="526" t="s">
        <v>2065</v>
      </c>
      <c r="K32" s="526" t="s">
        <v>2065</v>
      </c>
      <c r="L32" s="526" t="s">
        <v>2065</v>
      </c>
      <c r="M32" s="526" t="s">
        <v>2065</v>
      </c>
    </row>
    <row r="33" spans="2:13" ht="15.75" thickBot="1" x14ac:dyDescent="0.3">
      <c r="B33" s="218"/>
      <c r="C33" s="2" t="s">
        <v>152</v>
      </c>
      <c r="D33" s="40" t="s">
        <v>1038</v>
      </c>
      <c r="E33" s="354" t="s">
        <v>2066</v>
      </c>
      <c r="F33" s="354" t="s">
        <v>2067</v>
      </c>
      <c r="G33" s="354" t="s">
        <v>2068</v>
      </c>
      <c r="H33" s="354" t="s">
        <v>2069</v>
      </c>
      <c r="I33" s="354" t="s">
        <v>2070</v>
      </c>
      <c r="J33" s="354" t="s">
        <v>2071</v>
      </c>
      <c r="K33" s="354" t="s">
        <v>2072</v>
      </c>
      <c r="L33" s="354" t="s">
        <v>2073</v>
      </c>
      <c r="M33" s="355" t="s">
        <v>2074</v>
      </c>
    </row>
    <row r="34" spans="2:13" ht="36.75" thickBot="1" x14ac:dyDescent="0.3">
      <c r="B34" s="218"/>
      <c r="C34" s="2" t="s">
        <v>154</v>
      </c>
      <c r="D34" s="125" t="s">
        <v>1838</v>
      </c>
      <c r="E34" s="6" t="s">
        <v>2075</v>
      </c>
      <c r="F34" s="6" t="s">
        <v>2076</v>
      </c>
      <c r="G34" s="6" t="s">
        <v>2077</v>
      </c>
      <c r="H34" s="6" t="s">
        <v>2078</v>
      </c>
      <c r="I34" s="6" t="s">
        <v>2079</v>
      </c>
      <c r="J34" s="6" t="s">
        <v>2080</v>
      </c>
      <c r="K34" s="6" t="s">
        <v>2081</v>
      </c>
      <c r="L34" s="6" t="s">
        <v>2082</v>
      </c>
      <c r="M34" s="6" t="s">
        <v>2083</v>
      </c>
    </row>
    <row r="35" spans="2:13" ht="24.75" thickBot="1" x14ac:dyDescent="0.3">
      <c r="B35" s="218"/>
      <c r="C35" s="2" t="s">
        <v>156</v>
      </c>
      <c r="D35" s="125" t="s">
        <v>1040</v>
      </c>
      <c r="E35" s="357">
        <v>101</v>
      </c>
      <c r="F35" s="329">
        <v>101</v>
      </c>
      <c r="G35" s="329">
        <v>101</v>
      </c>
      <c r="H35" s="329">
        <v>93</v>
      </c>
      <c r="I35" s="329">
        <v>101</v>
      </c>
      <c r="J35" s="329">
        <v>101</v>
      </c>
      <c r="K35" s="329">
        <v>10</v>
      </c>
      <c r="L35" s="358">
        <v>84</v>
      </c>
      <c r="M35" s="358">
        <v>0</v>
      </c>
    </row>
    <row r="36" spans="2:13" ht="24.75" thickBot="1" x14ac:dyDescent="0.3">
      <c r="B36" s="218"/>
      <c r="C36" s="2" t="s">
        <v>258</v>
      </c>
      <c r="D36" s="125" t="s">
        <v>1041</v>
      </c>
      <c r="E36" s="359">
        <v>96</v>
      </c>
      <c r="F36" s="360">
        <v>100</v>
      </c>
      <c r="G36" s="360">
        <v>97</v>
      </c>
      <c r="H36" s="360">
        <v>88</v>
      </c>
      <c r="I36" s="360">
        <v>100</v>
      </c>
      <c r="J36" s="360">
        <v>98</v>
      </c>
      <c r="K36" s="360">
        <v>10</v>
      </c>
      <c r="L36" s="361">
        <v>84</v>
      </c>
      <c r="M36" s="361">
        <v>0</v>
      </c>
    </row>
    <row r="37" spans="2:13" ht="24.75" thickBot="1" x14ac:dyDescent="0.3">
      <c r="B37" s="218"/>
      <c r="C37" s="933" t="s">
        <v>260</v>
      </c>
      <c r="D37" s="46" t="s">
        <v>1042</v>
      </c>
      <c r="E37" s="356">
        <f>IFERROR(E36/E35,"N.A.")</f>
        <v>0.95049504950495045</v>
      </c>
      <c r="F37" s="356">
        <f t="shared" ref="F37:M37" si="0">IFERROR(F36/F35,"N.A.")</f>
        <v>0.99009900990099009</v>
      </c>
      <c r="G37" s="356">
        <f t="shared" si="0"/>
        <v>0.96039603960396036</v>
      </c>
      <c r="H37" s="356">
        <f t="shared" si="0"/>
        <v>0.94623655913978499</v>
      </c>
      <c r="I37" s="356">
        <f t="shared" si="0"/>
        <v>0.99009900990099009</v>
      </c>
      <c r="J37" s="356">
        <f t="shared" si="0"/>
        <v>0.97029702970297027</v>
      </c>
      <c r="K37" s="356">
        <f t="shared" si="0"/>
        <v>1</v>
      </c>
      <c r="L37" s="356">
        <f t="shared" si="0"/>
        <v>1</v>
      </c>
      <c r="M37" s="356" t="str">
        <f t="shared" si="0"/>
        <v>N.A.</v>
      </c>
    </row>
    <row r="38" spans="2:13" ht="24.75" thickBot="1" x14ac:dyDescent="0.3">
      <c r="B38" s="218"/>
      <c r="C38" s="934"/>
      <c r="D38" s="40" t="s">
        <v>1043</v>
      </c>
      <c r="E38" s="149">
        <f>+IF(E37="N.A.","N.A.",IF(E37&gt;=75%,1,0))</f>
        <v>1</v>
      </c>
      <c r="F38" s="149">
        <f t="shared" ref="F38:M38" si="1">+IF(F37="N.A.","N.A.",IF(F37&gt;=75%,1,0))</f>
        <v>1</v>
      </c>
      <c r="G38" s="149">
        <f t="shared" si="1"/>
        <v>1</v>
      </c>
      <c r="H38" s="149">
        <f t="shared" si="1"/>
        <v>1</v>
      </c>
      <c r="I38" s="149">
        <f t="shared" si="1"/>
        <v>1</v>
      </c>
      <c r="J38" s="149">
        <f t="shared" si="1"/>
        <v>1</v>
      </c>
      <c r="K38" s="149">
        <f t="shared" si="1"/>
        <v>1</v>
      </c>
      <c r="L38" s="149">
        <f t="shared" si="1"/>
        <v>1</v>
      </c>
      <c r="M38" s="149" t="str">
        <f t="shared" si="1"/>
        <v>N.A.</v>
      </c>
    </row>
    <row r="39" spans="2:13" ht="36.75" thickBot="1" x14ac:dyDescent="0.3">
      <c r="B39" s="218"/>
      <c r="C39" s="2" t="s">
        <v>262</v>
      </c>
      <c r="D39" s="40" t="s">
        <v>1044</v>
      </c>
      <c r="E39" s="30"/>
      <c r="F39" s="30"/>
      <c r="G39" s="30"/>
      <c r="H39" s="30"/>
      <c r="I39" s="30"/>
      <c r="J39" s="29"/>
      <c r="K39" s="29" t="s">
        <v>2084</v>
      </c>
      <c r="L39" s="29" t="s">
        <v>2084</v>
      </c>
      <c r="M39" s="29" t="s">
        <v>2084</v>
      </c>
    </row>
    <row r="40" spans="2:13" x14ac:dyDescent="0.25">
      <c r="B40" s="218"/>
      <c r="C40" s="92"/>
      <c r="D40" s="876"/>
      <c r="E40" s="877"/>
      <c r="F40" s="877"/>
      <c r="G40" s="877"/>
      <c r="H40" s="877"/>
      <c r="I40" s="877"/>
      <c r="J40" s="877"/>
      <c r="K40" s="877"/>
      <c r="L40" s="987"/>
      <c r="M40" s="970"/>
    </row>
    <row r="41" spans="2:13" ht="15.75" thickBot="1" x14ac:dyDescent="0.3">
      <c r="B41" s="218"/>
      <c r="C41" s="92"/>
      <c r="D41" s="867" t="s">
        <v>1045</v>
      </c>
      <c r="E41" s="868"/>
      <c r="F41" s="868"/>
      <c r="G41" s="868"/>
      <c r="H41" s="868"/>
      <c r="I41" s="868"/>
      <c r="J41" s="868"/>
      <c r="K41" s="868"/>
      <c r="L41" s="982"/>
      <c r="M41" s="955"/>
    </row>
    <row r="42" spans="2:13" ht="15.75" thickBot="1" x14ac:dyDescent="0.3">
      <c r="B42" s="218"/>
      <c r="C42" s="98" t="s">
        <v>19</v>
      </c>
      <c r="D42" s="43" t="s">
        <v>1046</v>
      </c>
      <c r="E42" s="6">
        <v>1</v>
      </c>
      <c r="F42" s="6"/>
      <c r="G42" s="6"/>
      <c r="H42" s="43" t="s">
        <v>151</v>
      </c>
      <c r="I42" s="5"/>
      <c r="J42" s="156" t="s">
        <v>1186</v>
      </c>
      <c r="K42" s="5"/>
      <c r="M42" s="13"/>
    </row>
    <row r="43" spans="2:13" ht="15.75" thickBot="1" x14ac:dyDescent="0.3">
      <c r="B43" s="218"/>
      <c r="C43" s="2" t="s">
        <v>264</v>
      </c>
      <c r="D43" s="40" t="s">
        <v>1047</v>
      </c>
      <c r="E43" s="533" t="s">
        <v>2065</v>
      </c>
      <c r="F43" s="30"/>
      <c r="G43" s="30"/>
      <c r="H43" s="150">
        <f>MAX(E42:G42)</f>
        <v>1</v>
      </c>
      <c r="I43" s="5"/>
      <c r="K43" s="5"/>
      <c r="M43" s="13"/>
    </row>
    <row r="44" spans="2:13" ht="15.75" thickBot="1" x14ac:dyDescent="0.3">
      <c r="B44" s="218"/>
      <c r="C44" s="2" t="s">
        <v>266</v>
      </c>
      <c r="D44" s="40" t="s">
        <v>1051</v>
      </c>
      <c r="E44" s="6">
        <v>6</v>
      </c>
      <c r="F44" s="6"/>
      <c r="G44" s="6"/>
      <c r="H44" s="151">
        <f>SUM(E44:G44)</f>
        <v>6</v>
      </c>
      <c r="I44" s="5"/>
      <c r="J44" s="5"/>
      <c r="K44" s="5"/>
      <c r="M44" s="13"/>
    </row>
    <row r="45" spans="2:13" ht="36.75" thickBot="1" x14ac:dyDescent="0.3">
      <c r="B45" s="218"/>
      <c r="C45" s="2" t="s">
        <v>268</v>
      </c>
      <c r="D45" s="40" t="s">
        <v>1052</v>
      </c>
      <c r="E45" s="6">
        <v>6</v>
      </c>
      <c r="F45" s="6"/>
      <c r="G45" s="6"/>
      <c r="H45" s="151">
        <f>SUM(E45:G45)</f>
        <v>6</v>
      </c>
      <c r="I45" s="5"/>
      <c r="J45" s="5"/>
      <c r="K45" s="5"/>
      <c r="M45" s="13"/>
    </row>
    <row r="46" spans="2:13" ht="24.75" thickBot="1" x14ac:dyDescent="0.3">
      <c r="B46" s="218"/>
      <c r="C46" s="933" t="s">
        <v>1053</v>
      </c>
      <c r="D46" s="46" t="s">
        <v>1054</v>
      </c>
      <c r="E46" s="148">
        <f>IFERROR(E45/E44,"N.A.")</f>
        <v>1</v>
      </c>
      <c r="F46" s="148" t="str">
        <f>IFERROR(F45/F44,"N.A.")</f>
        <v>N.A.</v>
      </c>
      <c r="G46" s="148" t="str">
        <f>IFERROR(G45/G44,"N.A.")</f>
        <v>N.A.</v>
      </c>
      <c r="H46" s="152"/>
      <c r="I46" s="5"/>
      <c r="J46" s="5"/>
      <c r="K46" s="5"/>
      <c r="M46" s="13"/>
    </row>
    <row r="47" spans="2:13" ht="24.75" thickBot="1" x14ac:dyDescent="0.3">
      <c r="B47" s="218"/>
      <c r="C47" s="934"/>
      <c r="D47" s="40" t="s">
        <v>1055</v>
      </c>
      <c r="E47" s="149">
        <f>+IF(E46="N.A.","N.A.",IF(E46&gt;=75%,1,0))</f>
        <v>1</v>
      </c>
      <c r="F47" s="149" t="str">
        <f>+IF(F46="N.A.","N.A.",IF(F46&gt;=75%,1,0))</f>
        <v>N.A.</v>
      </c>
      <c r="G47" s="149" t="str">
        <f>+IF(G46="N.A.","N.A.",IF(G46&gt;=75%,1,0))</f>
        <v>N.A.</v>
      </c>
      <c r="H47" s="151">
        <f>SUM(E47:G47)</f>
        <v>1</v>
      </c>
      <c r="I47" s="5"/>
      <c r="J47" s="5"/>
      <c r="K47" s="5"/>
      <c r="M47" s="13"/>
    </row>
    <row r="48" spans="2:13" ht="15.75" thickBot="1" x14ac:dyDescent="0.3">
      <c r="B48" s="218"/>
      <c r="C48" s="2" t="s">
        <v>1056</v>
      </c>
      <c r="D48" s="888" t="s">
        <v>1057</v>
      </c>
      <c r="E48" s="889"/>
      <c r="F48" s="889"/>
      <c r="G48" s="890"/>
      <c r="H48" s="209">
        <f>IFERROR(H47/H43,"N.A.")</f>
        <v>1</v>
      </c>
      <c r="I48" s="5"/>
      <c r="J48" s="5"/>
      <c r="K48" s="5"/>
      <c r="M48" s="13"/>
    </row>
    <row r="49" spans="2:13" ht="15.75" thickBot="1" x14ac:dyDescent="0.3">
      <c r="B49" s="218"/>
      <c r="C49" s="92"/>
      <c r="D49" s="1002" t="s">
        <v>1058</v>
      </c>
      <c r="E49" s="1003"/>
      <c r="F49" s="1003"/>
      <c r="G49" s="1003"/>
      <c r="H49" s="1003"/>
      <c r="I49" s="1003"/>
      <c r="J49" s="1003"/>
      <c r="K49" s="1003"/>
      <c r="L49" s="1054"/>
      <c r="M49" s="1022"/>
    </row>
    <row r="50" spans="2:13" ht="24.75" thickBot="1" x14ac:dyDescent="0.3">
      <c r="B50" s="218"/>
      <c r="C50" s="94"/>
      <c r="D50" s="43" t="s">
        <v>1033</v>
      </c>
      <c r="E50" s="6">
        <v>1</v>
      </c>
      <c r="F50" s="5"/>
      <c r="G50" s="5"/>
      <c r="H50" s="5"/>
      <c r="I50" s="5"/>
      <c r="J50" s="5"/>
      <c r="K50" s="5"/>
      <c r="M50" s="13"/>
    </row>
    <row r="51" spans="2:13" ht="24.75" thickBot="1" x14ac:dyDescent="0.3">
      <c r="B51" s="218"/>
      <c r="C51" s="94"/>
      <c r="D51" s="40" t="s">
        <v>1034</v>
      </c>
      <c r="E51" s="6">
        <v>3</v>
      </c>
      <c r="F51" s="5"/>
      <c r="G51" s="5"/>
      <c r="H51" s="5"/>
      <c r="I51" s="5"/>
      <c r="J51" s="5"/>
      <c r="K51" s="5"/>
      <c r="M51" s="13"/>
    </row>
    <row r="52" spans="2:13" ht="24.75" thickBot="1" x14ac:dyDescent="0.3">
      <c r="B52" s="218"/>
      <c r="C52" s="94"/>
      <c r="D52" s="40" t="s">
        <v>1035</v>
      </c>
      <c r="E52" s="6">
        <v>0</v>
      </c>
      <c r="F52" s="5"/>
      <c r="G52" s="5"/>
      <c r="H52" s="5"/>
      <c r="I52" s="5"/>
      <c r="J52" s="5"/>
      <c r="K52" s="5"/>
      <c r="M52" s="13"/>
    </row>
    <row r="53" spans="2:13" ht="15.75" thickBot="1" x14ac:dyDescent="0.3">
      <c r="B53" s="218"/>
      <c r="C53" s="92"/>
      <c r="D53" s="891" t="s">
        <v>1036</v>
      </c>
      <c r="E53" s="892"/>
      <c r="F53" s="892"/>
      <c r="G53" s="892"/>
      <c r="H53" s="892"/>
      <c r="I53" s="892"/>
      <c r="J53" s="892"/>
      <c r="K53" s="892"/>
      <c r="L53" s="1055"/>
      <c r="M53" s="957"/>
    </row>
    <row r="54" spans="2:13" ht="15.75" thickBot="1" x14ac:dyDescent="0.3">
      <c r="B54" s="218"/>
      <c r="C54" s="98" t="s">
        <v>19</v>
      </c>
      <c r="D54" s="43" t="s">
        <v>1037</v>
      </c>
      <c r="E54" s="251"/>
      <c r="F54" s="251"/>
      <c r="G54" s="251"/>
      <c r="H54" s="251"/>
      <c r="I54" s="251"/>
      <c r="J54" s="251"/>
      <c r="K54" s="251"/>
      <c r="L54" s="327"/>
      <c r="M54" s="117"/>
    </row>
    <row r="55" spans="2:13" ht="15.75" thickBot="1" x14ac:dyDescent="0.3">
      <c r="B55" s="218"/>
      <c r="C55" s="2" t="s">
        <v>152</v>
      </c>
      <c r="D55" s="40" t="s">
        <v>1038</v>
      </c>
      <c r="E55" s="30"/>
      <c r="F55" s="30"/>
      <c r="G55" s="30"/>
      <c r="H55" s="30"/>
      <c r="I55" s="30"/>
      <c r="J55" s="30"/>
      <c r="K55" s="30"/>
      <c r="L55" s="328"/>
      <c r="M55" s="11"/>
    </row>
    <row r="56" spans="2:13" ht="15.75" thickBot="1" x14ac:dyDescent="0.3">
      <c r="B56" s="218"/>
      <c r="C56" s="2" t="s">
        <v>154</v>
      </c>
      <c r="D56" s="40" t="s">
        <v>1039</v>
      </c>
      <c r="E56" s="30"/>
      <c r="F56" s="30"/>
      <c r="G56" s="30"/>
      <c r="H56" s="30"/>
      <c r="I56" s="30"/>
      <c r="J56" s="30"/>
      <c r="K56" s="30"/>
      <c r="L56" s="328"/>
      <c r="M56" s="11"/>
    </row>
    <row r="57" spans="2:13" ht="24.75" thickBot="1" x14ac:dyDescent="0.3">
      <c r="B57" s="218"/>
      <c r="C57" s="2" t="s">
        <v>156</v>
      </c>
      <c r="D57" s="40" t="s">
        <v>1040</v>
      </c>
      <c r="E57" s="329"/>
      <c r="F57" s="329"/>
      <c r="G57" s="329"/>
      <c r="H57" s="329"/>
      <c r="I57" s="329"/>
      <c r="J57" s="329"/>
      <c r="K57" s="329"/>
      <c r="L57" s="329"/>
      <c r="M57" s="11"/>
    </row>
    <row r="58" spans="2:13" ht="24.75" thickBot="1" x14ac:dyDescent="0.3">
      <c r="B58" s="218"/>
      <c r="C58" s="2" t="s">
        <v>258</v>
      </c>
      <c r="D58" s="40" t="s">
        <v>1041</v>
      </c>
      <c r="E58" s="329"/>
      <c r="F58" s="329"/>
      <c r="G58" s="329"/>
      <c r="H58" s="329"/>
      <c r="I58" s="329"/>
      <c r="J58" s="329"/>
      <c r="K58" s="329"/>
      <c r="L58" s="329"/>
      <c r="M58" s="11"/>
    </row>
    <row r="59" spans="2:13" ht="24.75" thickBot="1" x14ac:dyDescent="0.3">
      <c r="B59" s="218"/>
      <c r="C59" s="933" t="s">
        <v>260</v>
      </c>
      <c r="D59" s="46" t="s">
        <v>1042</v>
      </c>
      <c r="E59" s="148" t="str">
        <f t="shared" ref="E59:L59" si="2">IFERROR(E58/E57,"N.A.")</f>
        <v>N.A.</v>
      </c>
      <c r="F59" s="148" t="str">
        <f t="shared" si="2"/>
        <v>N.A.</v>
      </c>
      <c r="G59" s="148" t="str">
        <f t="shared" si="2"/>
        <v>N.A.</v>
      </c>
      <c r="H59" s="148" t="str">
        <f t="shared" si="2"/>
        <v>N.A.</v>
      </c>
      <c r="I59" s="148" t="str">
        <f t="shared" si="2"/>
        <v>N.A.</v>
      </c>
      <c r="J59" s="148" t="str">
        <f t="shared" si="2"/>
        <v>N.A.</v>
      </c>
      <c r="K59" s="148" t="str">
        <f t="shared" si="2"/>
        <v>N.A.</v>
      </c>
      <c r="L59" s="148" t="str">
        <f t="shared" si="2"/>
        <v>N.A.</v>
      </c>
      <c r="M59" s="11"/>
    </row>
    <row r="60" spans="2:13" ht="24.75" thickBot="1" x14ac:dyDescent="0.3">
      <c r="B60" s="218"/>
      <c r="C60" s="934"/>
      <c r="D60" s="40" t="s">
        <v>1059</v>
      </c>
      <c r="E60" s="149" t="str">
        <f>+IF(E59="N.A.","N.A.",IF(E59&gt;=75%,1,0))</f>
        <v>N.A.</v>
      </c>
      <c r="F60" s="149" t="str">
        <f t="shared" ref="F60:L60" si="3">+IF(F59="N.A.","N.A.",IF(F59&gt;=75%,1,0))</f>
        <v>N.A.</v>
      </c>
      <c r="G60" s="149" t="str">
        <f t="shared" si="3"/>
        <v>N.A.</v>
      </c>
      <c r="H60" s="149" t="str">
        <f t="shared" si="3"/>
        <v>N.A.</v>
      </c>
      <c r="I60" s="149" t="str">
        <f t="shared" si="3"/>
        <v>N.A.</v>
      </c>
      <c r="J60" s="149" t="str">
        <f t="shared" si="3"/>
        <v>N.A.</v>
      </c>
      <c r="K60" s="149" t="str">
        <f t="shared" si="3"/>
        <v>N.A.</v>
      </c>
      <c r="L60" s="149" t="str">
        <f t="shared" si="3"/>
        <v>N.A.</v>
      </c>
      <c r="M60" s="11"/>
    </row>
    <row r="61" spans="2:13" ht="15.75" thickBot="1" x14ac:dyDescent="0.3">
      <c r="B61" s="218"/>
      <c r="C61" s="2" t="s">
        <v>262</v>
      </c>
      <c r="D61" s="40" t="s">
        <v>1044</v>
      </c>
      <c r="E61" s="29"/>
      <c r="F61" s="30"/>
      <c r="G61" s="30"/>
      <c r="H61" s="30"/>
      <c r="I61" s="30"/>
      <c r="J61" s="30"/>
      <c r="K61" s="30"/>
      <c r="L61" s="328"/>
      <c r="M61" s="12"/>
    </row>
    <row r="62" spans="2:13" x14ac:dyDescent="0.25">
      <c r="B62" s="218"/>
      <c r="C62" s="92"/>
      <c r="D62" s="876"/>
      <c r="E62" s="877"/>
      <c r="F62" s="877"/>
      <c r="G62" s="877"/>
      <c r="H62" s="877"/>
      <c r="I62" s="877"/>
      <c r="J62" s="877"/>
      <c r="K62" s="877"/>
      <c r="L62" s="987"/>
      <c r="M62" s="970"/>
    </row>
    <row r="63" spans="2:13" ht="15.75" thickBot="1" x14ac:dyDescent="0.3">
      <c r="B63" s="218"/>
      <c r="C63" s="92"/>
      <c r="D63" s="867" t="s">
        <v>1045</v>
      </c>
      <c r="E63" s="868"/>
      <c r="F63" s="868"/>
      <c r="G63" s="868"/>
      <c r="H63" s="868"/>
      <c r="I63" s="868"/>
      <c r="J63" s="868"/>
      <c r="K63" s="868"/>
      <c r="L63" s="982"/>
      <c r="M63" s="955"/>
    </row>
    <row r="64" spans="2:13" ht="15.75" thickBot="1" x14ac:dyDescent="0.3">
      <c r="B64" s="218"/>
      <c r="C64" s="98" t="s">
        <v>19</v>
      </c>
      <c r="D64" s="43" t="s">
        <v>1046</v>
      </c>
      <c r="E64" s="43">
        <v>1</v>
      </c>
      <c r="F64" s="43">
        <v>2</v>
      </c>
      <c r="G64" s="43">
        <v>3</v>
      </c>
      <c r="H64" s="43" t="s">
        <v>151</v>
      </c>
      <c r="I64" s="5"/>
      <c r="J64" s="5"/>
      <c r="K64" s="5"/>
      <c r="M64" s="13"/>
    </row>
    <row r="65" spans="2:13" ht="15.75" thickBot="1" x14ac:dyDescent="0.3">
      <c r="B65" s="218"/>
      <c r="C65" s="2" t="s">
        <v>264</v>
      </c>
      <c r="D65" s="40" t="s">
        <v>1047</v>
      </c>
      <c r="E65" s="39" t="s">
        <v>1048</v>
      </c>
      <c r="F65" s="39" t="s">
        <v>1049</v>
      </c>
      <c r="G65" s="39" t="s">
        <v>1050</v>
      </c>
      <c r="H65" s="150">
        <f>MAX(E64:G64)</f>
        <v>3</v>
      </c>
      <c r="I65" s="5"/>
      <c r="J65" s="5"/>
      <c r="K65" s="5"/>
      <c r="M65" s="13"/>
    </row>
    <row r="66" spans="2:13" ht="15.75" thickBot="1" x14ac:dyDescent="0.3">
      <c r="B66" s="218"/>
      <c r="C66" s="2" t="s">
        <v>266</v>
      </c>
      <c r="D66" s="40" t="s">
        <v>1051</v>
      </c>
      <c r="E66" s="6"/>
      <c r="F66" s="6"/>
      <c r="G66" s="6"/>
      <c r="H66" s="151">
        <f>SUM(E66:G66)</f>
        <v>0</v>
      </c>
      <c r="I66" s="5"/>
      <c r="J66" s="5"/>
      <c r="K66" s="5"/>
      <c r="M66" s="13"/>
    </row>
    <row r="67" spans="2:13" ht="36.75" thickBot="1" x14ac:dyDescent="0.3">
      <c r="B67" s="218"/>
      <c r="C67" s="2" t="s">
        <v>268</v>
      </c>
      <c r="D67" s="40" t="s">
        <v>1060</v>
      </c>
      <c r="E67" s="6"/>
      <c r="F67" s="6"/>
      <c r="G67" s="6"/>
      <c r="H67" s="151">
        <f>SUM(E67:G67)</f>
        <v>0</v>
      </c>
      <c r="I67" s="5"/>
      <c r="J67" s="5"/>
      <c r="K67" s="5"/>
      <c r="M67" s="13"/>
    </row>
    <row r="68" spans="2:13" ht="24.75" thickBot="1" x14ac:dyDescent="0.3">
      <c r="B68" s="218"/>
      <c r="C68" s="933" t="s">
        <v>1053</v>
      </c>
      <c r="D68" s="46" t="s">
        <v>1054</v>
      </c>
      <c r="E68" s="148" t="e">
        <f>+E67/E66</f>
        <v>#DIV/0!</v>
      </c>
      <c r="F68" s="148" t="e">
        <f>+F67/F66</f>
        <v>#DIV/0!</v>
      </c>
      <c r="G68" s="148" t="e">
        <f>+G67/G66</f>
        <v>#DIV/0!</v>
      </c>
      <c r="H68" s="152"/>
      <c r="I68" s="5"/>
      <c r="J68" s="5"/>
      <c r="K68" s="5"/>
      <c r="M68" s="13"/>
    </row>
    <row r="69" spans="2:13" ht="24.75" thickBot="1" x14ac:dyDescent="0.3">
      <c r="B69" s="218"/>
      <c r="C69" s="934"/>
      <c r="D69" s="40" t="s">
        <v>1055</v>
      </c>
      <c r="E69" s="149" t="e">
        <f>+IF(E68&gt;=75%,1,0)</f>
        <v>#DIV/0!</v>
      </c>
      <c r="F69" s="149" t="e">
        <f>+IF(F68&gt;=75%,1,0)</f>
        <v>#DIV/0!</v>
      </c>
      <c r="G69" s="149" t="e">
        <f>+IF(G68&gt;=75%,1,0)</f>
        <v>#DIV/0!</v>
      </c>
      <c r="H69" s="151" t="e">
        <f>SUM(E69:G69)</f>
        <v>#DIV/0!</v>
      </c>
      <c r="I69" s="5"/>
      <c r="J69" s="5"/>
      <c r="K69" s="5"/>
      <c r="M69" s="13"/>
    </row>
    <row r="70" spans="2:13" ht="15.75" thickBot="1" x14ac:dyDescent="0.3">
      <c r="B70" s="218"/>
      <c r="C70" s="2" t="s">
        <v>1056</v>
      </c>
      <c r="D70" s="888" t="s">
        <v>1057</v>
      </c>
      <c r="E70" s="889"/>
      <c r="F70" s="889"/>
      <c r="G70" s="890"/>
      <c r="H70" s="153" t="str">
        <f>IFERROR(H69/H65,"N.A.")</f>
        <v>N.A.</v>
      </c>
      <c r="I70" s="5"/>
      <c r="J70" s="5"/>
      <c r="K70" s="5"/>
      <c r="M70" s="13"/>
    </row>
    <row r="71" spans="2:13" x14ac:dyDescent="0.25">
      <c r="B71" s="218"/>
      <c r="C71" s="92"/>
      <c r="D71" s="867"/>
      <c r="E71" s="868"/>
      <c r="F71" s="868"/>
      <c r="G71" s="868"/>
      <c r="H71" s="868"/>
      <c r="I71" s="868"/>
      <c r="J71" s="868"/>
      <c r="K71" s="868"/>
      <c r="L71" s="982"/>
      <c r="M71" s="955"/>
    </row>
    <row r="72" spans="2:13" ht="15.75" thickBot="1" x14ac:dyDescent="0.3">
      <c r="B72" s="218"/>
      <c r="C72" s="92"/>
      <c r="D72" s="879" t="s">
        <v>1061</v>
      </c>
      <c r="E72" s="880"/>
      <c r="F72" s="880"/>
      <c r="G72" s="880"/>
      <c r="H72" s="880"/>
      <c r="I72" s="880"/>
      <c r="J72" s="880"/>
      <c r="K72" s="880"/>
      <c r="L72" s="981"/>
      <c r="M72" s="956"/>
    </row>
    <row r="73" spans="2:13" ht="15.75" thickBot="1" x14ac:dyDescent="0.3">
      <c r="B73" s="218"/>
      <c r="C73" s="98" t="s">
        <v>1062</v>
      </c>
      <c r="D73" s="38" t="s">
        <v>1063</v>
      </c>
      <c r="E73" s="154">
        <f>+H48</f>
        <v>1</v>
      </c>
      <c r="F73" s="5"/>
      <c r="G73" s="5"/>
      <c r="H73" s="5"/>
      <c r="I73" s="5"/>
      <c r="J73" s="5"/>
      <c r="K73" s="5"/>
      <c r="M73" s="13"/>
    </row>
    <row r="74" spans="2:13" ht="15.75" thickBot="1" x14ac:dyDescent="0.3">
      <c r="B74" s="218"/>
      <c r="C74" s="2" t="s">
        <v>1064</v>
      </c>
      <c r="D74" s="39" t="s">
        <v>1065</v>
      </c>
      <c r="E74" s="155" t="str">
        <f>+H70</f>
        <v>N.A.</v>
      </c>
      <c r="F74" s="5"/>
      <c r="G74" s="5"/>
      <c r="H74" s="5"/>
      <c r="I74" s="5"/>
      <c r="J74" s="5"/>
      <c r="K74" s="5"/>
      <c r="M74" s="13"/>
    </row>
    <row r="75" spans="2:13" ht="36.75" thickBot="1" x14ac:dyDescent="0.3">
      <c r="B75" s="218"/>
      <c r="C75" s="2" t="s">
        <v>19</v>
      </c>
      <c r="D75" s="40" t="s">
        <v>1066</v>
      </c>
      <c r="E75" s="155">
        <f>AVERAGE(E73:E74)</f>
        <v>1</v>
      </c>
      <c r="F75" s="5"/>
      <c r="G75" s="5"/>
      <c r="H75" s="5"/>
      <c r="I75" s="5"/>
      <c r="J75" s="5"/>
      <c r="K75" s="5"/>
      <c r="M75" s="13"/>
    </row>
    <row r="76" spans="2:13" x14ac:dyDescent="0.25">
      <c r="B76" s="218"/>
      <c r="C76" s="92"/>
      <c r="D76" s="867"/>
      <c r="E76" s="868"/>
      <c r="F76" s="868"/>
      <c r="G76" s="868"/>
      <c r="H76" s="868"/>
      <c r="I76" s="868"/>
      <c r="J76" s="868"/>
      <c r="K76" s="868"/>
      <c r="L76" s="982"/>
      <c r="M76" s="955"/>
    </row>
    <row r="77" spans="2:13" ht="15.75" thickBot="1" x14ac:dyDescent="0.3">
      <c r="B77" s="218"/>
      <c r="C77" s="92"/>
      <c r="D77" s="879" t="s">
        <v>1067</v>
      </c>
      <c r="E77" s="880"/>
      <c r="F77" s="880"/>
      <c r="G77" s="880"/>
      <c r="H77" s="880"/>
      <c r="I77" s="880"/>
      <c r="J77" s="880"/>
      <c r="K77" s="880"/>
      <c r="L77" s="981"/>
      <c r="M77" s="956"/>
    </row>
    <row r="78" spans="2:13" ht="15.75" thickBot="1" x14ac:dyDescent="0.3">
      <c r="B78" s="218"/>
      <c r="C78" s="94"/>
      <c r="D78" s="24"/>
      <c r="E78" s="38" t="s">
        <v>1068</v>
      </c>
      <c r="F78" s="38" t="s">
        <v>1069</v>
      </c>
      <c r="H78" s="5"/>
      <c r="I78" s="5"/>
      <c r="J78" s="5"/>
      <c r="K78" s="5"/>
      <c r="M78" s="13"/>
    </row>
    <row r="79" spans="2:13" ht="24.75" thickBot="1" x14ac:dyDescent="0.3">
      <c r="B79" s="218"/>
      <c r="C79" s="94"/>
      <c r="D79" s="40" t="s">
        <v>1070</v>
      </c>
      <c r="E79" s="142">
        <f>+E25</f>
        <v>0</v>
      </c>
      <c r="F79" s="31"/>
      <c r="G79" s="5"/>
      <c r="H79" s="5"/>
      <c r="I79" s="5"/>
      <c r="J79" s="5"/>
      <c r="K79" s="5"/>
      <c r="M79" s="13"/>
    </row>
    <row r="80" spans="2:13" ht="24.75" thickBot="1" x14ac:dyDescent="0.3">
      <c r="B80" s="218"/>
      <c r="C80" s="94"/>
      <c r="D80" s="40" t="s">
        <v>1071</v>
      </c>
      <c r="E80" s="142">
        <f>+E75</f>
        <v>1</v>
      </c>
      <c r="F80" s="31"/>
      <c r="G80" s="5"/>
      <c r="H80" s="5"/>
      <c r="I80" s="5"/>
      <c r="J80" s="5"/>
      <c r="K80" s="5"/>
      <c r="M80" s="13"/>
    </row>
    <row r="81" spans="2:13" ht="24.75" thickBot="1" x14ac:dyDescent="0.3">
      <c r="B81" s="47"/>
      <c r="C81" s="2"/>
      <c r="D81" s="40" t="s">
        <v>1001</v>
      </c>
      <c r="E81" s="205" t="str">
        <f>[6]Formulas!$D$29</f>
        <v/>
      </c>
      <c r="F81" s="197">
        <f>IFERROR([6]Formulas!$E$29,0)</f>
        <v>1</v>
      </c>
      <c r="G81" s="22"/>
      <c r="H81" s="22"/>
      <c r="I81" s="22"/>
      <c r="J81" s="22"/>
      <c r="K81" s="22"/>
      <c r="L81" s="14"/>
      <c r="M81" s="10"/>
    </row>
    <row r="82" spans="2:13" ht="24" customHeight="1" thickBot="1" x14ac:dyDescent="0.3">
      <c r="B82" s="47" t="s">
        <v>34</v>
      </c>
      <c r="C82" s="93"/>
      <c r="D82" s="888" t="s">
        <v>1072</v>
      </c>
      <c r="E82" s="889"/>
      <c r="F82" s="889"/>
      <c r="G82" s="889"/>
      <c r="H82" s="889"/>
      <c r="I82" s="889"/>
      <c r="J82" s="889"/>
      <c r="K82" s="889"/>
      <c r="L82" s="980"/>
      <c r="M82" s="954"/>
    </row>
    <row r="83" spans="2:13" ht="48.75" thickBot="1" x14ac:dyDescent="0.3">
      <c r="B83" s="47" t="s">
        <v>36</v>
      </c>
      <c r="C83" s="93"/>
      <c r="D83" s="888" t="s">
        <v>159</v>
      </c>
      <c r="E83" s="889"/>
      <c r="F83" s="889"/>
      <c r="G83" s="889"/>
      <c r="H83" s="889"/>
      <c r="I83" s="889"/>
      <c r="J83" s="889"/>
      <c r="K83" s="889"/>
      <c r="L83" s="980"/>
      <c r="M83" s="954"/>
    </row>
    <row r="84" spans="2:13" ht="15.75" thickBot="1" x14ac:dyDescent="0.3">
      <c r="B84" s="1"/>
      <c r="C84" s="76"/>
      <c r="D84" s="5"/>
      <c r="E84" s="5"/>
      <c r="F84" s="5"/>
      <c r="G84" s="5"/>
      <c r="H84" s="5"/>
      <c r="I84" s="5"/>
      <c r="J84" s="5"/>
      <c r="K84" s="5"/>
    </row>
    <row r="85" spans="2:13" ht="24" customHeight="1" thickBot="1" x14ac:dyDescent="0.3">
      <c r="B85" s="894" t="s">
        <v>38</v>
      </c>
      <c r="C85" s="895"/>
      <c r="D85" s="895"/>
      <c r="E85" s="896"/>
      <c r="F85" s="5"/>
      <c r="G85" s="5"/>
      <c r="H85" s="5"/>
      <c r="I85" s="5"/>
      <c r="J85" s="5"/>
      <c r="K85" s="5"/>
    </row>
    <row r="86" spans="2:13" ht="15.75" thickBot="1" x14ac:dyDescent="0.3">
      <c r="B86" s="885">
        <v>1</v>
      </c>
      <c r="C86" s="94"/>
      <c r="D86" s="48" t="s">
        <v>39</v>
      </c>
      <c r="E86" s="160" t="s">
        <v>1962</v>
      </c>
      <c r="F86" s="5"/>
      <c r="G86" s="5"/>
      <c r="H86" s="5"/>
      <c r="I86" s="5"/>
      <c r="J86" s="5"/>
      <c r="K86" s="5"/>
    </row>
    <row r="87" spans="2:13" ht="15.75" thickBot="1" x14ac:dyDescent="0.3">
      <c r="B87" s="886"/>
      <c r="C87" s="94"/>
      <c r="D87" s="40" t="s">
        <v>40</v>
      </c>
      <c r="E87" s="160" t="s">
        <v>2062</v>
      </c>
      <c r="F87" s="5"/>
      <c r="G87" s="5"/>
      <c r="H87" s="5"/>
      <c r="I87" s="5"/>
      <c r="J87" s="5"/>
      <c r="K87" s="5"/>
    </row>
    <row r="88" spans="2:13" ht="15.75" thickBot="1" x14ac:dyDescent="0.3">
      <c r="B88" s="886"/>
      <c r="C88" s="94"/>
      <c r="D88" s="40" t="s">
        <v>41</v>
      </c>
      <c r="E88" s="160" t="s">
        <v>2063</v>
      </c>
      <c r="F88" s="5"/>
      <c r="G88" s="5"/>
      <c r="H88" s="5"/>
      <c r="I88" s="5"/>
      <c r="J88" s="5"/>
      <c r="K88" s="5"/>
    </row>
    <row r="89" spans="2:13" ht="15.75" thickBot="1" x14ac:dyDescent="0.3">
      <c r="B89" s="886"/>
      <c r="C89" s="94"/>
      <c r="D89" s="40" t="s">
        <v>42</v>
      </c>
      <c r="E89" s="160" t="s">
        <v>1958</v>
      </c>
      <c r="F89" s="5"/>
      <c r="G89" s="5"/>
      <c r="H89" s="5"/>
      <c r="I89" s="5"/>
      <c r="J89" s="5"/>
      <c r="K89" s="5"/>
    </row>
    <row r="90" spans="2:13" ht="15.75" thickBot="1" x14ac:dyDescent="0.3">
      <c r="B90" s="886"/>
      <c r="C90" s="94"/>
      <c r="D90" s="40" t="s">
        <v>43</v>
      </c>
      <c r="E90" s="160" t="s">
        <v>2064</v>
      </c>
      <c r="F90" s="5"/>
      <c r="G90" s="5"/>
      <c r="H90" s="5"/>
      <c r="I90" s="5"/>
      <c r="J90" s="5"/>
      <c r="K90" s="5"/>
    </row>
    <row r="91" spans="2:13" ht="15.75" thickBot="1" x14ac:dyDescent="0.3">
      <c r="B91" s="886"/>
      <c r="C91" s="94"/>
      <c r="D91" s="40" t="s">
        <v>44</v>
      </c>
      <c r="E91" s="160">
        <v>4380200</v>
      </c>
      <c r="F91" s="5"/>
      <c r="G91" s="5"/>
      <c r="H91" s="5"/>
      <c r="I91" s="5"/>
      <c r="J91" s="5"/>
      <c r="K91" s="5"/>
    </row>
    <row r="92" spans="2:13" ht="15.75" thickBot="1" x14ac:dyDescent="0.3">
      <c r="B92" s="887"/>
      <c r="C92" s="2"/>
      <c r="D92" s="40" t="s">
        <v>45</v>
      </c>
      <c r="E92" s="160" t="s">
        <v>1966</v>
      </c>
      <c r="F92" s="5"/>
      <c r="G92" s="5"/>
      <c r="H92" s="5"/>
      <c r="I92" s="5"/>
      <c r="J92" s="5"/>
      <c r="K92" s="5"/>
    </row>
    <row r="93" spans="2:13" ht="15.75" thickBot="1" x14ac:dyDescent="0.3">
      <c r="B93" s="1"/>
      <c r="C93" s="76"/>
      <c r="D93" s="5"/>
      <c r="E93" s="5"/>
      <c r="F93" s="5"/>
      <c r="G93" s="5"/>
      <c r="H93" s="5"/>
      <c r="I93" s="5"/>
      <c r="J93" s="5"/>
      <c r="K93" s="5"/>
    </row>
    <row r="94" spans="2:13" ht="15.75" thickBot="1" x14ac:dyDescent="0.3">
      <c r="B94" s="894" t="s">
        <v>46</v>
      </c>
      <c r="C94" s="895"/>
      <c r="D94" s="895"/>
      <c r="E94" s="896"/>
      <c r="F94" s="5"/>
      <c r="G94" s="5"/>
      <c r="H94" s="5"/>
      <c r="I94" s="5"/>
      <c r="J94" s="5"/>
      <c r="K94" s="5"/>
    </row>
    <row r="95" spans="2:13" ht="15.75" thickBot="1" x14ac:dyDescent="0.3">
      <c r="B95" s="885">
        <v>1</v>
      </c>
      <c r="C95" s="94"/>
      <c r="D95" s="48" t="s">
        <v>39</v>
      </c>
      <c r="E95" s="219" t="s">
        <v>47</v>
      </c>
      <c r="F95" s="5"/>
      <c r="G95" s="5"/>
      <c r="H95" s="5"/>
      <c r="I95" s="5"/>
      <c r="J95" s="5"/>
      <c r="K95" s="5"/>
    </row>
    <row r="96" spans="2:13" ht="15.75" thickBot="1" x14ac:dyDescent="0.3">
      <c r="B96" s="886"/>
      <c r="C96" s="94"/>
      <c r="D96" s="40" t="s">
        <v>40</v>
      </c>
      <c r="E96" s="219" t="s">
        <v>160</v>
      </c>
      <c r="F96" s="5"/>
      <c r="G96" s="5"/>
      <c r="H96" s="5"/>
      <c r="I96" s="5"/>
      <c r="J96" s="5"/>
      <c r="K96" s="5"/>
    </row>
    <row r="97" spans="2:11" ht="15.75" thickBot="1" x14ac:dyDescent="0.3">
      <c r="B97" s="886"/>
      <c r="C97" s="94"/>
      <c r="D97" s="40" t="s">
        <v>41</v>
      </c>
      <c r="E97" s="165"/>
      <c r="F97" s="5"/>
      <c r="G97" s="5"/>
      <c r="H97" s="5"/>
      <c r="I97" s="5"/>
      <c r="J97" s="5"/>
      <c r="K97" s="5"/>
    </row>
    <row r="98" spans="2:11" ht="15.75" thickBot="1" x14ac:dyDescent="0.3">
      <c r="B98" s="886"/>
      <c r="C98" s="94"/>
      <c r="D98" s="40" t="s">
        <v>42</v>
      </c>
      <c r="E98" s="165"/>
      <c r="F98" s="5"/>
      <c r="G98" s="5"/>
      <c r="H98" s="5"/>
      <c r="I98" s="5"/>
      <c r="J98" s="5"/>
      <c r="K98" s="5"/>
    </row>
    <row r="99" spans="2:11" ht="15.75" thickBot="1" x14ac:dyDescent="0.3">
      <c r="B99" s="886"/>
      <c r="C99" s="94"/>
      <c r="D99" s="40" t="s">
        <v>43</v>
      </c>
      <c r="E99" s="165"/>
      <c r="F99" s="5"/>
      <c r="G99" s="5"/>
      <c r="H99" s="5"/>
      <c r="I99" s="5"/>
      <c r="J99" s="5"/>
      <c r="K99" s="5"/>
    </row>
    <row r="100" spans="2:11" ht="15.75" thickBot="1" x14ac:dyDescent="0.3">
      <c r="B100" s="886"/>
      <c r="C100" s="94"/>
      <c r="D100" s="40" t="s">
        <v>44</v>
      </c>
      <c r="E100" s="165"/>
      <c r="F100" s="5"/>
      <c r="G100" s="5"/>
      <c r="H100" s="5"/>
      <c r="I100" s="5"/>
      <c r="J100" s="5"/>
      <c r="K100" s="5"/>
    </row>
    <row r="101" spans="2:11" ht="15.75" thickBot="1" x14ac:dyDescent="0.3">
      <c r="B101" s="887"/>
      <c r="C101" s="2"/>
      <c r="D101" s="40" t="s">
        <v>45</v>
      </c>
      <c r="E101" s="165"/>
      <c r="F101" s="5"/>
      <c r="G101" s="5"/>
      <c r="H101" s="5"/>
      <c r="I101" s="5"/>
      <c r="J101" s="5"/>
      <c r="K101" s="5"/>
    </row>
    <row r="102" spans="2:11" ht="15.75" thickBot="1" x14ac:dyDescent="0.3">
      <c r="B102" s="1"/>
      <c r="C102" s="76"/>
      <c r="D102" s="5"/>
      <c r="E102" s="5"/>
      <c r="F102" s="5"/>
      <c r="G102" s="5"/>
      <c r="H102" s="5"/>
      <c r="I102" s="5"/>
      <c r="J102" s="5"/>
      <c r="K102" s="5"/>
    </row>
    <row r="103" spans="2:11" ht="15" customHeight="1" thickBot="1" x14ac:dyDescent="0.3">
      <c r="B103" s="122" t="s">
        <v>49</v>
      </c>
      <c r="C103" s="123"/>
      <c r="D103" s="123"/>
      <c r="E103" s="124"/>
      <c r="G103" s="5"/>
      <c r="H103" s="5"/>
      <c r="I103" s="5"/>
      <c r="J103" s="5"/>
      <c r="K103" s="5"/>
    </row>
    <row r="104" spans="2:11" ht="24.75" thickBot="1" x14ac:dyDescent="0.3">
      <c r="B104" s="47" t="s">
        <v>50</v>
      </c>
      <c r="C104" s="40" t="s">
        <v>51</v>
      </c>
      <c r="D104" s="40" t="s">
        <v>52</v>
      </c>
      <c r="E104" s="40" t="s">
        <v>53</v>
      </c>
      <c r="F104" s="5"/>
      <c r="G104" s="5"/>
      <c r="H104" s="5"/>
      <c r="I104" s="5"/>
      <c r="J104" s="5"/>
    </row>
    <row r="105" spans="2:11" ht="72.75" thickBot="1" x14ac:dyDescent="0.3">
      <c r="B105" s="49">
        <v>42401</v>
      </c>
      <c r="C105" s="40">
        <v>1</v>
      </c>
      <c r="D105" s="50" t="s">
        <v>1073</v>
      </c>
      <c r="E105" s="40"/>
      <c r="F105" s="5"/>
      <c r="G105" s="5"/>
      <c r="H105" s="5"/>
      <c r="I105" s="5"/>
      <c r="J105" s="5"/>
    </row>
    <row r="106" spans="2:11" ht="15.75" thickBot="1" x14ac:dyDescent="0.3">
      <c r="B106" s="3"/>
      <c r="C106" s="95"/>
      <c r="D106" s="5"/>
      <c r="E106" s="5"/>
      <c r="F106" s="5"/>
      <c r="G106" s="5"/>
      <c r="H106" s="5"/>
      <c r="I106" s="5"/>
      <c r="J106" s="5"/>
      <c r="K106" s="5"/>
    </row>
    <row r="107" spans="2:11" ht="24.75" thickBot="1" x14ac:dyDescent="0.3">
      <c r="B107" s="129" t="s">
        <v>55</v>
      </c>
      <c r="C107" s="96"/>
      <c r="D107" s="5"/>
      <c r="E107" s="5"/>
      <c r="F107" s="5"/>
      <c r="G107" s="5"/>
      <c r="H107" s="5"/>
      <c r="I107" s="5"/>
      <c r="J107" s="5"/>
      <c r="K107" s="5"/>
    </row>
    <row r="108" spans="2:11" x14ac:dyDescent="0.25">
      <c r="B108" s="1036"/>
      <c r="C108" s="1037"/>
      <c r="D108" s="1037"/>
      <c r="E108" s="1037"/>
      <c r="F108" s="1037"/>
      <c r="G108" s="1037"/>
      <c r="H108" s="1037"/>
      <c r="I108" s="1038"/>
      <c r="J108" s="5"/>
      <c r="K108" s="5"/>
    </row>
    <row r="109" spans="2:11" ht="15.75" thickBot="1" x14ac:dyDescent="0.3">
      <c r="B109" s="1039"/>
      <c r="C109" s="1040"/>
      <c r="D109" s="1040"/>
      <c r="E109" s="1040"/>
      <c r="F109" s="1040"/>
      <c r="G109" s="1040"/>
      <c r="H109" s="1040"/>
      <c r="I109" s="1041"/>
      <c r="J109" s="5"/>
      <c r="K109" s="5"/>
    </row>
    <row r="110" spans="2:11" ht="15.75" thickBot="1" x14ac:dyDescent="0.3">
      <c r="B110" s="5"/>
      <c r="D110" s="5"/>
      <c r="E110" s="5"/>
      <c r="F110" s="5"/>
      <c r="G110" s="5"/>
      <c r="H110" s="5"/>
      <c r="I110" s="5"/>
      <c r="J110" s="5"/>
      <c r="K110" s="5"/>
    </row>
    <row r="111" spans="2:11" ht="24.75" thickBot="1" x14ac:dyDescent="0.3">
      <c r="B111" s="51" t="s">
        <v>56</v>
      </c>
      <c r="C111" s="97"/>
      <c r="D111" s="5"/>
      <c r="E111" s="5"/>
      <c r="F111" s="5"/>
      <c r="G111" s="5"/>
      <c r="H111" s="5"/>
      <c r="I111" s="5"/>
      <c r="J111" s="5"/>
      <c r="K111" s="5"/>
    </row>
    <row r="112" spans="2:11" ht="15.75" thickBot="1" x14ac:dyDescent="0.3">
      <c r="B112" s="1"/>
      <c r="C112" s="76"/>
      <c r="D112" s="5"/>
      <c r="E112" s="5"/>
      <c r="F112" s="5"/>
      <c r="G112" s="5"/>
      <c r="H112" s="5"/>
      <c r="I112" s="5"/>
      <c r="J112" s="5"/>
      <c r="K112" s="5"/>
    </row>
    <row r="113" spans="2:11" ht="72.75" thickBot="1" x14ac:dyDescent="0.3">
      <c r="B113" s="52" t="s">
        <v>57</v>
      </c>
      <c r="C113" s="98"/>
      <c r="D113" s="43" t="s">
        <v>1002</v>
      </c>
      <c r="E113" s="5"/>
      <c r="F113" s="5"/>
      <c r="G113" s="5"/>
      <c r="H113" s="5"/>
      <c r="I113" s="5"/>
      <c r="J113" s="5"/>
      <c r="K113" s="5"/>
    </row>
    <row r="114" spans="2:11" x14ac:dyDescent="0.25">
      <c r="B114" s="885" t="s">
        <v>59</v>
      </c>
      <c r="C114" s="94"/>
      <c r="D114" s="53" t="s">
        <v>60</v>
      </c>
      <c r="E114" s="5"/>
      <c r="F114" s="5"/>
      <c r="G114" s="5"/>
      <c r="H114" s="5"/>
      <c r="I114" s="5"/>
      <c r="J114" s="5"/>
      <c r="K114" s="5"/>
    </row>
    <row r="115" spans="2:11" ht="108" x14ac:dyDescent="0.25">
      <c r="B115" s="886"/>
      <c r="C115" s="94"/>
      <c r="D115" s="46" t="s">
        <v>1003</v>
      </c>
      <c r="E115" s="5"/>
      <c r="F115" s="5"/>
      <c r="G115" s="5"/>
      <c r="H115" s="5"/>
      <c r="I115" s="5"/>
      <c r="J115" s="5"/>
      <c r="K115" s="5"/>
    </row>
    <row r="116" spans="2:11" x14ac:dyDescent="0.25">
      <c r="B116" s="886"/>
      <c r="C116" s="94"/>
      <c r="D116" s="53" t="s">
        <v>134</v>
      </c>
      <c r="E116" s="5"/>
      <c r="F116" s="5"/>
      <c r="G116" s="5"/>
      <c r="H116" s="5"/>
      <c r="I116" s="5"/>
      <c r="J116" s="5"/>
      <c r="K116" s="5"/>
    </row>
    <row r="117" spans="2:11" x14ac:dyDescent="0.25">
      <c r="B117" s="886"/>
      <c r="C117" s="94"/>
      <c r="D117" s="46" t="s">
        <v>1004</v>
      </c>
      <c r="E117" s="5"/>
      <c r="F117" s="5"/>
      <c r="G117" s="5"/>
      <c r="H117" s="5"/>
      <c r="I117" s="5"/>
      <c r="J117" s="5"/>
      <c r="K117" s="5"/>
    </row>
    <row r="118" spans="2:11" ht="48" x14ac:dyDescent="0.25">
      <c r="B118" s="886"/>
      <c r="C118" s="94"/>
      <c r="D118" s="46" t="s">
        <v>1005</v>
      </c>
      <c r="E118" s="5"/>
      <c r="F118" s="5"/>
      <c r="G118" s="5"/>
      <c r="H118" s="5"/>
      <c r="I118" s="5"/>
      <c r="J118" s="5"/>
      <c r="K118" s="5"/>
    </row>
    <row r="119" spans="2:11" x14ac:dyDescent="0.25">
      <c r="B119" s="886"/>
      <c r="C119" s="94"/>
      <c r="D119" s="55" t="s">
        <v>1006</v>
      </c>
      <c r="E119" s="5"/>
      <c r="F119" s="5"/>
      <c r="G119" s="5"/>
      <c r="H119" s="5"/>
      <c r="I119" s="5"/>
      <c r="J119" s="5"/>
      <c r="K119" s="5"/>
    </row>
    <row r="120" spans="2:11" ht="15.75" thickBot="1" x14ac:dyDescent="0.3">
      <c r="B120" s="887"/>
      <c r="C120" s="2"/>
      <c r="D120" s="56" t="s">
        <v>1007</v>
      </c>
      <c r="E120" s="5"/>
      <c r="F120" s="5"/>
      <c r="G120" s="5"/>
      <c r="H120" s="5"/>
      <c r="I120" s="5"/>
      <c r="J120" s="5"/>
      <c r="K120" s="5"/>
    </row>
    <row r="121" spans="2:11" ht="24.75" thickBot="1" x14ac:dyDescent="0.3">
      <c r="B121" s="47" t="s">
        <v>72</v>
      </c>
      <c r="C121" s="2"/>
      <c r="D121" s="40"/>
      <c r="E121" s="5"/>
      <c r="F121" s="5"/>
      <c r="G121" s="5"/>
      <c r="H121" s="5"/>
      <c r="I121" s="5"/>
      <c r="J121" s="5"/>
      <c r="K121" s="5"/>
    </row>
    <row r="122" spans="2:11" ht="72" x14ac:dyDescent="0.25">
      <c r="B122" s="885" t="s">
        <v>73</v>
      </c>
      <c r="C122" s="94"/>
      <c r="D122" s="46" t="s">
        <v>1008</v>
      </c>
      <c r="E122" s="5"/>
      <c r="F122" s="5"/>
      <c r="G122" s="5"/>
      <c r="H122" s="5"/>
      <c r="I122" s="5"/>
      <c r="J122" s="5"/>
      <c r="K122" s="5"/>
    </row>
    <row r="123" spans="2:11" ht="228" x14ac:dyDescent="0.25">
      <c r="B123" s="886"/>
      <c r="C123" s="94"/>
      <c r="D123" s="46" t="s">
        <v>1009</v>
      </c>
      <c r="E123" s="5"/>
      <c r="F123" s="5"/>
      <c r="G123" s="5"/>
      <c r="H123" s="5"/>
      <c r="I123" s="5"/>
      <c r="J123" s="5"/>
      <c r="K123" s="5"/>
    </row>
    <row r="124" spans="2:11" ht="84" x14ac:dyDescent="0.25">
      <c r="B124" s="886"/>
      <c r="C124" s="94"/>
      <c r="D124" s="46" t="s">
        <v>1010</v>
      </c>
      <c r="E124" s="5"/>
      <c r="F124" s="5"/>
      <c r="G124" s="5"/>
      <c r="H124" s="5"/>
      <c r="I124" s="5"/>
      <c r="J124" s="5"/>
      <c r="K124" s="5"/>
    </row>
    <row r="125" spans="2:11" ht="216.75" thickBot="1" x14ac:dyDescent="0.3">
      <c r="B125" s="887"/>
      <c r="C125" s="2"/>
      <c r="D125" s="40" t="s">
        <v>1011</v>
      </c>
      <c r="E125" s="5"/>
      <c r="F125" s="5"/>
      <c r="G125" s="5"/>
      <c r="H125" s="5"/>
      <c r="I125" s="5"/>
      <c r="J125" s="5"/>
      <c r="K125" s="5"/>
    </row>
    <row r="126" spans="2:11" x14ac:dyDescent="0.25">
      <c r="B126" s="885" t="s">
        <v>90</v>
      </c>
      <c r="C126" s="94"/>
      <c r="D126" s="46"/>
      <c r="E126" s="5"/>
      <c r="F126" s="5"/>
      <c r="G126" s="5"/>
      <c r="H126" s="5"/>
      <c r="I126" s="5"/>
      <c r="J126" s="5"/>
      <c r="K126" s="5"/>
    </row>
    <row r="127" spans="2:11" x14ac:dyDescent="0.25">
      <c r="B127" s="886"/>
      <c r="C127" s="94"/>
      <c r="D127" s="16"/>
      <c r="E127" s="5"/>
      <c r="F127" s="5"/>
      <c r="G127" s="5"/>
      <c r="H127" s="5"/>
      <c r="I127" s="5"/>
      <c r="J127" s="5"/>
      <c r="K127" s="5"/>
    </row>
    <row r="128" spans="2:11" x14ac:dyDescent="0.25">
      <c r="B128" s="886"/>
      <c r="C128" s="94"/>
      <c r="D128" s="46" t="s">
        <v>91</v>
      </c>
      <c r="E128" s="5"/>
      <c r="F128" s="5"/>
      <c r="G128" s="5"/>
      <c r="H128" s="5"/>
      <c r="I128" s="5"/>
      <c r="J128" s="5"/>
      <c r="K128" s="5"/>
    </row>
    <row r="129" spans="2:11" ht="37.5" x14ac:dyDescent="0.25">
      <c r="B129" s="886"/>
      <c r="C129" s="94"/>
      <c r="D129" s="46" t="s">
        <v>1012</v>
      </c>
      <c r="E129" s="5"/>
      <c r="F129" s="5"/>
      <c r="G129" s="5"/>
      <c r="H129" s="5"/>
      <c r="I129" s="5"/>
      <c r="J129" s="5"/>
      <c r="K129" s="5"/>
    </row>
    <row r="130" spans="2:11" ht="37.5" x14ac:dyDescent="0.25">
      <c r="B130" s="886"/>
      <c r="C130" s="94"/>
      <c r="D130" s="46" t="s">
        <v>1013</v>
      </c>
      <c r="E130" s="5"/>
      <c r="F130" s="5"/>
      <c r="G130" s="5"/>
      <c r="H130" s="5"/>
      <c r="I130" s="5"/>
      <c r="J130" s="5"/>
      <c r="K130" s="5"/>
    </row>
    <row r="131" spans="2:11" ht="37.5" x14ac:dyDescent="0.25">
      <c r="B131" s="886"/>
      <c r="C131" s="94"/>
      <c r="D131" s="46" t="s">
        <v>1014</v>
      </c>
      <c r="E131" s="5"/>
      <c r="F131" s="5"/>
      <c r="G131" s="5"/>
      <c r="H131" s="5"/>
      <c r="I131" s="5"/>
      <c r="J131" s="5"/>
      <c r="K131" s="5"/>
    </row>
    <row r="132" spans="2:11" ht="37.5" x14ac:dyDescent="0.25">
      <c r="B132" s="886"/>
      <c r="C132" s="94"/>
      <c r="D132" s="46" t="s">
        <v>1015</v>
      </c>
      <c r="E132" s="5"/>
      <c r="F132" s="5"/>
      <c r="G132" s="5"/>
      <c r="H132" s="5"/>
      <c r="I132" s="5"/>
      <c r="J132" s="5"/>
      <c r="K132" s="5"/>
    </row>
    <row r="133" spans="2:11" x14ac:dyDescent="0.25">
      <c r="B133" s="886"/>
      <c r="C133" s="94"/>
      <c r="D133" s="46" t="s">
        <v>1016</v>
      </c>
      <c r="E133" s="5"/>
      <c r="F133" s="5"/>
      <c r="G133" s="5"/>
      <c r="H133" s="5"/>
      <c r="I133" s="5"/>
      <c r="J133" s="5"/>
      <c r="K133" s="5"/>
    </row>
    <row r="134" spans="2:11" x14ac:dyDescent="0.25">
      <c r="B134" s="886"/>
      <c r="C134" s="94"/>
      <c r="D134" s="46" t="s">
        <v>1017</v>
      </c>
      <c r="E134" s="5"/>
      <c r="F134" s="5"/>
      <c r="G134" s="5"/>
      <c r="H134" s="5"/>
      <c r="I134" s="5"/>
      <c r="J134" s="5"/>
      <c r="K134" s="5"/>
    </row>
    <row r="135" spans="2:11" x14ac:dyDescent="0.25">
      <c r="B135" s="886"/>
      <c r="C135" s="94"/>
      <c r="D135" s="46" t="s">
        <v>1018</v>
      </c>
      <c r="E135" s="5"/>
      <c r="F135" s="5"/>
      <c r="G135" s="5"/>
      <c r="H135" s="5"/>
      <c r="I135" s="5"/>
      <c r="J135" s="5"/>
      <c r="K135" s="5"/>
    </row>
    <row r="136" spans="2:11" x14ac:dyDescent="0.25">
      <c r="B136" s="886"/>
      <c r="C136" s="94"/>
      <c r="D136" s="46" t="s">
        <v>99</v>
      </c>
      <c r="E136" s="5"/>
      <c r="F136" s="5"/>
      <c r="G136" s="5"/>
      <c r="H136" s="5"/>
      <c r="I136" s="5"/>
      <c r="J136" s="5"/>
      <c r="K136" s="5"/>
    </row>
    <row r="137" spans="2:11" ht="60.75" thickBot="1" x14ac:dyDescent="0.3">
      <c r="B137" s="887"/>
      <c r="C137" s="2"/>
      <c r="D137" s="40" t="s">
        <v>1019</v>
      </c>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sheetData>
  <sheetProtection insertColumns="0" insertRows="0"/>
  <mergeCells count="48">
    <mergeCell ref="A1:P1"/>
    <mergeCell ref="A2:P2"/>
    <mergeCell ref="A3:P3"/>
    <mergeCell ref="A4:D4"/>
    <mergeCell ref="A5:P5"/>
    <mergeCell ref="B10:D10"/>
    <mergeCell ref="F10:S10"/>
    <mergeCell ref="F11:S11"/>
    <mergeCell ref="E12:R12"/>
    <mergeCell ref="E13:R13"/>
    <mergeCell ref="D76:M76"/>
    <mergeCell ref="D70:G70"/>
    <mergeCell ref="C68:C69"/>
    <mergeCell ref="D63:M63"/>
    <mergeCell ref="D71:M71"/>
    <mergeCell ref="D72:M72"/>
    <mergeCell ref="D77:M77"/>
    <mergeCell ref="B114:B120"/>
    <mergeCell ref="B122:B125"/>
    <mergeCell ref="B126:B137"/>
    <mergeCell ref="D82:M82"/>
    <mergeCell ref="E18:F18"/>
    <mergeCell ref="D62:M62"/>
    <mergeCell ref="D48:G48"/>
    <mergeCell ref="C59:C60"/>
    <mergeCell ref="D49:M49"/>
    <mergeCell ref="D53:M53"/>
    <mergeCell ref="I18:J18"/>
    <mergeCell ref="C37:C38"/>
    <mergeCell ref="G18:H18"/>
    <mergeCell ref="D21:M21"/>
    <mergeCell ref="C46:C47"/>
    <mergeCell ref="B15:B19"/>
    <mergeCell ref="B108:I109"/>
    <mergeCell ref="D83:M83"/>
    <mergeCell ref="B85:E85"/>
    <mergeCell ref="B86:B92"/>
    <mergeCell ref="B94:E94"/>
    <mergeCell ref="B95:B101"/>
    <mergeCell ref="D41:M41"/>
    <mergeCell ref="D15:M15"/>
    <mergeCell ref="D16:M16"/>
    <mergeCell ref="D17:M17"/>
    <mergeCell ref="D26:M26"/>
    <mergeCell ref="D27:M27"/>
    <mergeCell ref="D31:M31"/>
    <mergeCell ref="D40:M40"/>
    <mergeCell ref="D18:D19"/>
  </mergeCells>
  <conditionalFormatting sqref="E12:R12">
    <cfRule type="expression" dxfId="20" priority="2">
      <formula>E11="SI SE REPORTA"</formula>
    </cfRule>
  </conditionalFormatting>
  <conditionalFormatting sqref="F10">
    <cfRule type="notContainsBlanks" dxfId="19" priority="5">
      <formula>LEN(TRIM(F10))&gt;0</formula>
    </cfRule>
  </conditionalFormatting>
  <conditionalFormatting sqref="F11:S11">
    <cfRule type="expression" dxfId="18" priority="3">
      <formula>E11="NO SE REPORTA"</formula>
    </cfRule>
    <cfRule type="expression" dxfId="17" priority="4">
      <formula>E10="NO APLICA"</formula>
    </cfRule>
  </conditionalFormatting>
  <conditionalFormatting sqref="E81">
    <cfRule type="containsText" dxfId="16" priority="1" operator="containsText" text="ERROR">
      <formula>NOT(ISERROR(SEARCH("ERROR",E81)))</formula>
    </cfRule>
  </conditionalFormatting>
  <dataValidations count="4">
    <dataValidation type="whole" operator="greaterThanOrEqual" allowBlank="1" showErrorMessage="1" errorTitle="ERROR" error="Escriba un número igual o mayor que 0" promptTitle="ERROR" prompt="Escriba un número igual o mayor que 0" sqref="E20:J20 E57:L58 E35:M36 E28:E30 E66:G67 E50:E52 E44:G45">
      <formula1>0</formula1>
    </dataValidation>
    <dataValidation type="decimal" allowBlank="1" showInputMessage="1" showErrorMessage="1" errorTitle="ERROR" error="Escriba un valor entre 0% y 100%" sqref="F79:F80">
      <formula1>0</formula1>
      <formula2>1</formula2>
    </dataValidation>
    <dataValidation type="list" allowBlank="1" showInputMessage="1" showErrorMessage="1" sqref="E11">
      <formula1>REPORTE</formula1>
    </dataValidation>
    <dataValidation type="list" allowBlank="1" showInputMessage="1" showErrorMessage="1" sqref="E10">
      <formula1>SI</formula1>
    </dataValidation>
  </dataValidations>
  <hyperlinks>
    <hyperlink ref="D119" r:id="rId1" display="http://www.sisaire.gov.co/"/>
    <hyperlink ref="D120" r:id="rId2" display="http://www.sirh.ideam.gov.co/"/>
    <hyperlink ref="B9" location="'ANEXO 3'!A1" display="VOLVER AL INDICE"/>
  </hyperlinks>
  <pageMargins left="0.25" right="0.25" top="0.75" bottom="0.75" header="0.3" footer="0.3"/>
  <pageSetup paperSize="178" orientation="landscape" horizontalDpi="1200" verticalDpi="1200"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U183"/>
  <sheetViews>
    <sheetView showGridLines="0" zoomScale="98" zoomScaleNormal="98" workbookViewId="0">
      <selection activeCell="J24" sqref="J24"/>
    </sheetView>
  </sheetViews>
  <sheetFormatPr baseColWidth="10" defaultRowHeight="15" x14ac:dyDescent="0.25"/>
  <cols>
    <col min="1" max="1" width="1.85546875" customWidth="1"/>
    <col min="2" max="2" width="12.85546875" customWidth="1"/>
    <col min="3" max="3" width="5.140625" style="87" bestFit="1" customWidth="1"/>
    <col min="4" max="4" width="34.85546875" customWidth="1"/>
    <col min="5" max="5" width="12.140625" customWidth="1"/>
    <col min="11" max="11" width="22"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1074</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1" t="s">
        <v>1192</v>
      </c>
      <c r="C8" s="211">
        <v>2023</v>
      </c>
      <c r="D8" s="216">
        <f>IF(E10="NO APLICA","NO APLICA",IF(E11="NO SE REPORTA","SIN INFORMACION",+E30))</f>
        <v>0.99422799422799424</v>
      </c>
      <c r="E8" s="212"/>
      <c r="F8" s="5" t="s">
        <v>130</v>
      </c>
      <c r="G8" s="5"/>
      <c r="H8" s="5"/>
      <c r="I8" s="5"/>
      <c r="J8" s="5"/>
      <c r="K8" s="5"/>
    </row>
    <row r="9" spans="1:21" x14ac:dyDescent="0.25">
      <c r="B9" s="364" t="s">
        <v>1193</v>
      </c>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66"/>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64"/>
      <c r="C12" s="88"/>
      <c r="D12" s="171" t="str">
        <f>IF(E11="SI SE REPORTA","¿Qué programas o proyectos del Plan de Acción están asociados al indicador? ","")</f>
        <v xml:space="preserve">¿Qué programas o proyectos del Plan de Acción están asociados al indicador? </v>
      </c>
      <c r="E12" s="858" t="s">
        <v>2058</v>
      </c>
      <c r="F12" s="858"/>
      <c r="G12" s="858"/>
      <c r="H12" s="858"/>
      <c r="I12" s="858"/>
      <c r="J12" s="858"/>
      <c r="K12" s="858"/>
      <c r="L12" s="858"/>
      <c r="M12" s="858"/>
      <c r="N12" s="858"/>
      <c r="O12" s="858"/>
      <c r="P12" s="858"/>
      <c r="Q12" s="858"/>
      <c r="R12" s="858"/>
    </row>
    <row r="13" spans="1:21" ht="21.95" customHeight="1" x14ac:dyDescent="0.25">
      <c r="B13" s="364"/>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64"/>
      <c r="D14" s="5"/>
      <c r="E14" s="5"/>
      <c r="F14" s="5"/>
      <c r="G14" s="5"/>
      <c r="H14" s="5"/>
      <c r="I14" s="5"/>
      <c r="J14" s="5"/>
      <c r="K14" s="5"/>
    </row>
    <row r="15" spans="1:21" x14ac:dyDescent="0.25">
      <c r="B15" s="885" t="s">
        <v>2</v>
      </c>
      <c r="C15" s="89"/>
      <c r="D15" s="873" t="s">
        <v>1088</v>
      </c>
      <c r="E15" s="874"/>
      <c r="F15" s="874"/>
      <c r="G15" s="874"/>
      <c r="H15" s="875"/>
      <c r="I15" s="5"/>
      <c r="J15" s="5"/>
      <c r="K15" s="5"/>
      <c r="L15" s="5"/>
      <c r="M15" s="5"/>
      <c r="N15" s="5"/>
      <c r="O15" s="5"/>
    </row>
    <row r="16" spans="1:21" x14ac:dyDescent="0.25">
      <c r="B16" s="886"/>
      <c r="C16" s="92"/>
      <c r="D16" s="879" t="s">
        <v>1106</v>
      </c>
      <c r="E16" s="880"/>
      <c r="F16" s="880"/>
      <c r="G16" s="880"/>
      <c r="H16" s="881"/>
      <c r="I16" s="5"/>
      <c r="J16" s="5"/>
      <c r="K16" s="5"/>
      <c r="L16" s="5"/>
      <c r="M16" s="5"/>
      <c r="N16" s="5"/>
      <c r="O16" s="5"/>
    </row>
    <row r="17" spans="1:15" ht="15.75" thickBot="1" x14ac:dyDescent="0.3">
      <c r="B17" s="886"/>
      <c r="C17" s="92"/>
      <c r="D17" s="891" t="s">
        <v>3</v>
      </c>
      <c r="E17" s="892"/>
      <c r="F17" s="892"/>
      <c r="G17" s="892"/>
      <c r="H17" s="893"/>
      <c r="I17" s="5"/>
      <c r="J17" s="5"/>
      <c r="K17" s="5"/>
      <c r="L17" s="5"/>
      <c r="M17" s="5"/>
      <c r="N17" s="5"/>
      <c r="O17" s="5"/>
    </row>
    <row r="18" spans="1:15" ht="15.75" thickBot="1" x14ac:dyDescent="0.3">
      <c r="B18" s="886"/>
      <c r="C18" s="98" t="s">
        <v>19</v>
      </c>
      <c r="D18" s="38" t="s">
        <v>1107</v>
      </c>
      <c r="E18" s="38" t="s">
        <v>1108</v>
      </c>
      <c r="F18" s="38" t="s">
        <v>1109</v>
      </c>
      <c r="G18" s="38" t="s">
        <v>1110</v>
      </c>
      <c r="H18" s="114"/>
      <c r="I18" s="5"/>
      <c r="J18" s="5"/>
      <c r="K18" s="5"/>
      <c r="L18" s="5"/>
      <c r="M18" s="5"/>
      <c r="N18" s="5"/>
      <c r="O18" s="5"/>
    </row>
    <row r="19" spans="1:15" ht="24.75" thickBot="1" x14ac:dyDescent="0.3">
      <c r="B19" s="886"/>
      <c r="C19" s="2" t="s">
        <v>152</v>
      </c>
      <c r="D19" s="40" t="s">
        <v>1111</v>
      </c>
      <c r="E19" s="146">
        <v>116</v>
      </c>
      <c r="F19" s="146">
        <v>673</v>
      </c>
      <c r="G19" s="146">
        <v>81</v>
      </c>
      <c r="H19" s="115"/>
      <c r="I19" s="5"/>
      <c r="J19" s="5"/>
      <c r="K19" s="5"/>
      <c r="L19" s="5"/>
      <c r="M19" s="5"/>
      <c r="N19" s="5"/>
      <c r="O19" s="5"/>
    </row>
    <row r="20" spans="1:15" ht="24.75" thickBot="1" x14ac:dyDescent="0.3">
      <c r="B20" s="886"/>
      <c r="C20" s="2" t="s">
        <v>154</v>
      </c>
      <c r="D20" s="40" t="s">
        <v>1112</v>
      </c>
      <c r="E20" s="146">
        <v>116</v>
      </c>
      <c r="F20" s="146">
        <v>693</v>
      </c>
      <c r="G20" s="146">
        <v>81</v>
      </c>
      <c r="H20" s="115"/>
      <c r="I20" s="5"/>
      <c r="J20" s="5"/>
      <c r="K20" s="5"/>
      <c r="L20" s="5"/>
      <c r="M20" s="5"/>
      <c r="N20" s="5"/>
      <c r="O20" s="5"/>
    </row>
    <row r="21" spans="1:15" ht="24.75" thickBot="1" x14ac:dyDescent="0.3">
      <c r="B21" s="886"/>
      <c r="C21" s="2" t="s">
        <v>156</v>
      </c>
      <c r="D21" s="40" t="s">
        <v>1113</v>
      </c>
      <c r="E21" s="147">
        <f>IFERROR(E19/E20,"N.A")</f>
        <v>1</v>
      </c>
      <c r="F21" s="147">
        <f>IFERROR(F19/F20,"N.A")</f>
        <v>0.97113997113997119</v>
      </c>
      <c r="G21" s="147">
        <f>IFERROR(G19/G20,"N.A")</f>
        <v>1</v>
      </c>
      <c r="H21" s="116"/>
      <c r="I21" s="5"/>
      <c r="J21" s="5" t="s">
        <v>1202</v>
      </c>
      <c r="K21" s="5"/>
      <c r="L21" s="5"/>
      <c r="M21" s="5"/>
      <c r="N21" s="5"/>
      <c r="O21" s="5"/>
    </row>
    <row r="22" spans="1:15" x14ac:dyDescent="0.25">
      <c r="B22" s="886"/>
      <c r="C22" s="92"/>
      <c r="D22" s="876"/>
      <c r="E22" s="877"/>
      <c r="F22" s="877"/>
      <c r="G22" s="877"/>
      <c r="H22" s="878"/>
      <c r="I22" s="5"/>
      <c r="J22" s="5"/>
      <c r="K22" s="5"/>
      <c r="L22" s="5"/>
      <c r="M22" s="5"/>
      <c r="N22" s="5"/>
      <c r="O22" s="5"/>
    </row>
    <row r="23" spans="1:15" ht="24" customHeight="1" thickBot="1" x14ac:dyDescent="0.3">
      <c r="B23" s="886"/>
      <c r="C23" s="92"/>
      <c r="D23" s="879" t="s">
        <v>1101</v>
      </c>
      <c r="E23" s="880"/>
      <c r="F23" s="880"/>
      <c r="G23" s="880"/>
      <c r="H23" s="881"/>
      <c r="I23" s="5"/>
      <c r="J23" s="5"/>
      <c r="K23" s="5"/>
      <c r="L23" s="5"/>
      <c r="M23" s="5"/>
      <c r="N23" s="5"/>
      <c r="O23" s="5"/>
    </row>
    <row r="24" spans="1:15" ht="15.75" thickBot="1" x14ac:dyDescent="0.3">
      <c r="B24" s="886"/>
      <c r="C24" s="98" t="s">
        <v>19</v>
      </c>
      <c r="D24" s="38" t="s">
        <v>1107</v>
      </c>
      <c r="E24" s="38" t="s">
        <v>1114</v>
      </c>
      <c r="F24" s="38" t="s">
        <v>1115</v>
      </c>
      <c r="H24" s="21"/>
      <c r="I24" s="5"/>
      <c r="J24" s="5"/>
      <c r="K24" s="5"/>
      <c r="L24" s="5"/>
      <c r="M24" s="5"/>
      <c r="N24" s="5"/>
      <c r="O24" s="5"/>
    </row>
    <row r="25" spans="1:15" ht="24.75" thickBot="1" x14ac:dyDescent="0.3">
      <c r="B25" s="886"/>
      <c r="C25" s="2" t="s">
        <v>152</v>
      </c>
      <c r="D25" s="40" t="s">
        <v>1116</v>
      </c>
      <c r="E25" s="146">
        <v>151</v>
      </c>
      <c r="F25" s="146">
        <v>14</v>
      </c>
      <c r="H25" s="21"/>
      <c r="I25" s="5"/>
      <c r="J25" s="5"/>
      <c r="K25" s="5"/>
      <c r="L25" s="5"/>
      <c r="M25" s="5"/>
      <c r="N25" s="5"/>
      <c r="O25" s="5"/>
    </row>
    <row r="26" spans="1:15" ht="24.75" thickBot="1" x14ac:dyDescent="0.3">
      <c r="B26" s="886"/>
      <c r="C26" s="2" t="s">
        <v>154</v>
      </c>
      <c r="D26" s="40" t="s">
        <v>1117</v>
      </c>
      <c r="E26" s="146">
        <v>151</v>
      </c>
      <c r="F26" s="146">
        <v>14</v>
      </c>
      <c r="H26" s="21"/>
      <c r="I26" s="5"/>
      <c r="J26" s="5"/>
      <c r="K26" s="5"/>
      <c r="L26" s="5"/>
      <c r="M26" s="5"/>
      <c r="N26" s="5"/>
      <c r="O26" s="5"/>
    </row>
    <row r="27" spans="1:15" ht="24.75" thickBot="1" x14ac:dyDescent="0.3">
      <c r="B27" s="886"/>
      <c r="C27" s="2" t="s">
        <v>156</v>
      </c>
      <c r="D27" s="40" t="s">
        <v>1187</v>
      </c>
      <c r="E27" s="147">
        <f>IFERROR(E25/E26,"N.A.")</f>
        <v>1</v>
      </c>
      <c r="F27" s="147">
        <f>IFERROR(F25/F26,"N.A.")</f>
        <v>1</v>
      </c>
      <c r="H27" s="21"/>
      <c r="I27" s="5"/>
      <c r="J27" s="5" t="s">
        <v>1202</v>
      </c>
      <c r="K27" s="5"/>
    </row>
    <row r="28" spans="1:15" ht="15.75" thickBot="1" x14ac:dyDescent="0.3">
      <c r="B28" s="887"/>
      <c r="C28" s="2"/>
      <c r="D28" s="125"/>
      <c r="E28" s="125"/>
      <c r="F28" s="125"/>
      <c r="G28" s="125"/>
      <c r="H28" s="23"/>
      <c r="I28" s="5"/>
      <c r="J28" s="5"/>
      <c r="K28" s="5"/>
    </row>
    <row r="29" spans="1:15" ht="15.75" thickBot="1" x14ac:dyDescent="0.3">
      <c r="A29" s="5"/>
      <c r="B29" s="5"/>
      <c r="C29" s="5"/>
      <c r="D29" s="5"/>
      <c r="E29" s="5"/>
      <c r="F29" s="5"/>
      <c r="G29" s="5"/>
      <c r="H29" s="5"/>
      <c r="I29" s="5"/>
      <c r="J29" s="5"/>
      <c r="K29" s="5"/>
    </row>
    <row r="30" spans="1:15" ht="25.7" customHeight="1" thickBot="1" x14ac:dyDescent="0.3">
      <c r="A30" s="5"/>
      <c r="B30" s="5"/>
      <c r="C30" s="5"/>
      <c r="D30" s="52" t="s">
        <v>1249</v>
      </c>
      <c r="E30" s="147">
        <f>AVERAGE(E21:G21,E27:F27)</f>
        <v>0.99422799422799424</v>
      </c>
      <c r="F30" s="306"/>
      <c r="G30" s="306"/>
      <c r="H30" s="64"/>
      <c r="I30" s="5"/>
      <c r="J30" s="5"/>
      <c r="K30" s="5"/>
    </row>
    <row r="31" spans="1:15" x14ac:dyDescent="0.25">
      <c r="A31" s="5"/>
      <c r="B31" s="5"/>
      <c r="C31" s="5"/>
      <c r="D31" s="5"/>
      <c r="E31" s="5"/>
      <c r="F31" s="5"/>
      <c r="G31" s="5"/>
      <c r="H31" s="5"/>
      <c r="I31" s="5"/>
      <c r="J31" s="5"/>
      <c r="K31" s="5"/>
    </row>
    <row r="32" spans="1:15" ht="15.75" thickBot="1" x14ac:dyDescent="0.3">
      <c r="A32" s="5"/>
      <c r="B32" s="5"/>
      <c r="C32" s="5"/>
      <c r="D32" s="5"/>
      <c r="E32" s="5"/>
      <c r="F32" s="5"/>
      <c r="G32" s="5"/>
      <c r="H32" s="5"/>
      <c r="I32" s="5"/>
      <c r="J32" s="5"/>
      <c r="K32" s="5"/>
    </row>
    <row r="33" spans="2:11" ht="36" customHeight="1" thickBot="1" x14ac:dyDescent="0.3">
      <c r="B33" s="52" t="s">
        <v>34</v>
      </c>
      <c r="C33" s="233"/>
      <c r="D33" s="888" t="s">
        <v>1118</v>
      </c>
      <c r="E33" s="889"/>
      <c r="F33" s="889"/>
      <c r="G33" s="889"/>
      <c r="H33" s="890"/>
      <c r="I33" s="5"/>
      <c r="J33" s="5"/>
      <c r="K33" s="5"/>
    </row>
    <row r="34" spans="2:11" ht="48" customHeight="1" thickBot="1" x14ac:dyDescent="0.3">
      <c r="B34" s="47" t="s">
        <v>36</v>
      </c>
      <c r="C34" s="93"/>
      <c r="D34" s="888" t="s">
        <v>1119</v>
      </c>
      <c r="E34" s="889"/>
      <c r="F34" s="889"/>
      <c r="G34" s="889"/>
      <c r="H34" s="890"/>
      <c r="I34" s="5"/>
      <c r="J34" s="5"/>
      <c r="K34" s="5"/>
    </row>
    <row r="35" spans="2:11" ht="15.75" thickBot="1" x14ac:dyDescent="0.3">
      <c r="B35" s="1"/>
      <c r="C35" s="76"/>
      <c r="D35" s="5"/>
      <c r="E35" s="5"/>
      <c r="F35" s="5"/>
      <c r="G35" s="5"/>
      <c r="H35" s="5"/>
      <c r="I35" s="5"/>
      <c r="J35" s="5"/>
      <c r="K35" s="5"/>
    </row>
    <row r="36" spans="2:11" ht="24" customHeight="1" thickBot="1" x14ac:dyDescent="0.3">
      <c r="B36" s="894" t="s">
        <v>38</v>
      </c>
      <c r="C36" s="895"/>
      <c r="D36" s="895"/>
      <c r="E36" s="896"/>
      <c r="F36" s="5"/>
      <c r="G36" s="5"/>
      <c r="H36" s="5"/>
      <c r="I36" s="5"/>
      <c r="J36" s="5"/>
      <c r="K36" s="5"/>
    </row>
    <row r="37" spans="2:11" ht="15.75" thickBot="1" x14ac:dyDescent="0.3">
      <c r="B37" s="885">
        <v>1</v>
      </c>
      <c r="C37" s="94"/>
      <c r="D37" s="48" t="s">
        <v>39</v>
      </c>
      <c r="E37" s="160" t="s">
        <v>1962</v>
      </c>
      <c r="F37" s="5"/>
      <c r="G37" s="5"/>
      <c r="H37" s="5"/>
      <c r="I37" s="5"/>
      <c r="J37" s="5"/>
      <c r="K37" s="5"/>
    </row>
    <row r="38" spans="2:11" ht="15.75" thickBot="1" x14ac:dyDescent="0.3">
      <c r="B38" s="886"/>
      <c r="C38" s="94"/>
      <c r="D38" s="40" t="s">
        <v>40</v>
      </c>
      <c r="E38" s="160" t="s">
        <v>1963</v>
      </c>
      <c r="F38" s="5"/>
      <c r="G38" s="5"/>
      <c r="H38" s="5"/>
      <c r="I38" s="5"/>
      <c r="J38" s="5"/>
      <c r="K38" s="5"/>
    </row>
    <row r="39" spans="2:11" ht="15.75" thickBot="1" x14ac:dyDescent="0.3">
      <c r="B39" s="886"/>
      <c r="C39" s="94"/>
      <c r="D39" s="40" t="s">
        <v>41</v>
      </c>
      <c r="E39" s="160" t="s">
        <v>2059</v>
      </c>
      <c r="F39" s="5"/>
      <c r="G39" s="5"/>
      <c r="H39" s="5"/>
      <c r="I39" s="5"/>
      <c r="J39" s="5"/>
      <c r="K39" s="5"/>
    </row>
    <row r="40" spans="2:11" ht="15.75" thickBot="1" x14ac:dyDescent="0.3">
      <c r="B40" s="886"/>
      <c r="C40" s="94"/>
      <c r="D40" s="40" t="s">
        <v>42</v>
      </c>
      <c r="E40" s="160" t="s">
        <v>2060</v>
      </c>
      <c r="F40" s="5"/>
      <c r="G40" s="5"/>
      <c r="H40" s="5"/>
      <c r="I40" s="5"/>
      <c r="J40" s="5"/>
      <c r="K40" s="5"/>
    </row>
    <row r="41" spans="2:11" ht="15.75" thickBot="1" x14ac:dyDescent="0.3">
      <c r="B41" s="886"/>
      <c r="C41" s="94"/>
      <c r="D41" s="40" t="s">
        <v>43</v>
      </c>
      <c r="E41" s="160" t="s">
        <v>2061</v>
      </c>
      <c r="F41" s="5"/>
      <c r="G41" s="5"/>
      <c r="H41" s="5"/>
      <c r="I41" s="5"/>
      <c r="J41" s="5"/>
      <c r="K41" s="5"/>
    </row>
    <row r="42" spans="2:11" ht="15.75" thickBot="1" x14ac:dyDescent="0.3">
      <c r="B42" s="886"/>
      <c r="C42" s="94"/>
      <c r="D42" s="40" t="s">
        <v>44</v>
      </c>
      <c r="E42" s="160">
        <v>4380200</v>
      </c>
      <c r="F42" s="5"/>
      <c r="G42" s="5"/>
      <c r="H42" s="5"/>
      <c r="I42" s="5"/>
      <c r="J42" s="5"/>
      <c r="K42" s="5"/>
    </row>
    <row r="43" spans="2:11" ht="15.75" thickBot="1" x14ac:dyDescent="0.3">
      <c r="B43" s="887"/>
      <c r="C43" s="2"/>
      <c r="D43" s="40" t="s">
        <v>45</v>
      </c>
      <c r="E43" s="160" t="s">
        <v>1966</v>
      </c>
      <c r="F43" s="5"/>
      <c r="G43" s="5"/>
      <c r="H43" s="5"/>
      <c r="I43" s="5"/>
      <c r="J43" s="5"/>
      <c r="K43" s="5"/>
    </row>
    <row r="44" spans="2:11" ht="15.75" thickBot="1" x14ac:dyDescent="0.3">
      <c r="B44" s="1"/>
      <c r="C44" s="76"/>
      <c r="D44" s="5"/>
      <c r="E44" s="5"/>
      <c r="F44" s="5"/>
      <c r="G44" s="5"/>
      <c r="H44" s="5"/>
      <c r="I44" s="5"/>
      <c r="J44" s="5"/>
      <c r="K44" s="5"/>
    </row>
    <row r="45" spans="2:11" ht="15.75" thickBot="1" x14ac:dyDescent="0.3">
      <c r="B45" s="894" t="s">
        <v>46</v>
      </c>
      <c r="C45" s="895"/>
      <c r="D45" s="895"/>
      <c r="E45" s="896"/>
      <c r="F45" s="5"/>
      <c r="G45" s="5"/>
      <c r="H45" s="5"/>
      <c r="I45" s="5"/>
      <c r="J45" s="5"/>
      <c r="K45" s="5"/>
    </row>
    <row r="46" spans="2:11" ht="15.75" thickBot="1" x14ac:dyDescent="0.3">
      <c r="B46" s="885">
        <v>1</v>
      </c>
      <c r="C46" s="94"/>
      <c r="D46" s="48" t="s">
        <v>39</v>
      </c>
      <c r="E46" s="18" t="s">
        <v>47</v>
      </c>
      <c r="F46" s="5"/>
      <c r="G46" s="5"/>
      <c r="H46" s="5"/>
      <c r="I46" s="5"/>
      <c r="J46" s="5"/>
      <c r="K46" s="5"/>
    </row>
    <row r="47" spans="2:11" ht="15.75" thickBot="1" x14ac:dyDescent="0.3">
      <c r="B47" s="886"/>
      <c r="C47" s="94"/>
      <c r="D47" s="40" t="s">
        <v>40</v>
      </c>
      <c r="E47" s="18" t="s">
        <v>160</v>
      </c>
      <c r="F47" s="5"/>
      <c r="G47" s="5"/>
      <c r="H47" s="5"/>
      <c r="I47" s="5"/>
      <c r="J47" s="5"/>
      <c r="K47" s="5"/>
    </row>
    <row r="48" spans="2:11" ht="15.75" thickBot="1" x14ac:dyDescent="0.3">
      <c r="B48" s="886"/>
      <c r="C48" s="94"/>
      <c r="D48" s="40" t="s">
        <v>41</v>
      </c>
      <c r="E48" s="165"/>
      <c r="F48" s="5"/>
      <c r="G48" s="5"/>
      <c r="H48" s="5"/>
      <c r="I48" s="5"/>
      <c r="J48" s="5"/>
      <c r="K48" s="5"/>
    </row>
    <row r="49" spans="2:11" ht="15.75" thickBot="1" x14ac:dyDescent="0.3">
      <c r="B49" s="886"/>
      <c r="C49" s="94"/>
      <c r="D49" s="40" t="s">
        <v>42</v>
      </c>
      <c r="E49" s="165"/>
      <c r="F49" s="5"/>
      <c r="G49" s="5"/>
      <c r="H49" s="5"/>
      <c r="I49" s="5"/>
      <c r="J49" s="5"/>
      <c r="K49" s="5"/>
    </row>
    <row r="50" spans="2:11" ht="15.75" thickBot="1" x14ac:dyDescent="0.3">
      <c r="B50" s="886"/>
      <c r="C50" s="94"/>
      <c r="D50" s="40" t="s">
        <v>43</v>
      </c>
      <c r="E50" s="165"/>
      <c r="F50" s="5"/>
      <c r="G50" s="5"/>
      <c r="H50" s="5"/>
      <c r="I50" s="5"/>
      <c r="J50" s="5"/>
      <c r="K50" s="5"/>
    </row>
    <row r="51" spans="2:11" ht="15.75" thickBot="1" x14ac:dyDescent="0.3">
      <c r="B51" s="886"/>
      <c r="C51" s="94"/>
      <c r="D51" s="40" t="s">
        <v>44</v>
      </c>
      <c r="E51" s="165"/>
      <c r="F51" s="5"/>
      <c r="G51" s="5"/>
      <c r="H51" s="5"/>
      <c r="I51" s="5"/>
      <c r="J51" s="5"/>
      <c r="K51" s="5"/>
    </row>
    <row r="52" spans="2:11" ht="15.75" thickBot="1" x14ac:dyDescent="0.3">
      <c r="B52" s="887"/>
      <c r="C52" s="2"/>
      <c r="D52" s="40" t="s">
        <v>45</v>
      </c>
      <c r="E52" s="165"/>
      <c r="F52" s="5"/>
      <c r="G52" s="5"/>
      <c r="H52" s="5"/>
      <c r="I52" s="5"/>
      <c r="J52" s="5"/>
      <c r="K52" s="5"/>
    </row>
    <row r="53" spans="2:11" ht="15.75" thickBot="1" x14ac:dyDescent="0.3">
      <c r="B53" s="1"/>
      <c r="C53" s="76"/>
      <c r="D53" s="5"/>
      <c r="E53" s="5"/>
      <c r="F53" s="5"/>
      <c r="G53" s="5"/>
      <c r="H53" s="5"/>
      <c r="I53" s="5"/>
      <c r="J53" s="5"/>
      <c r="K53" s="5"/>
    </row>
    <row r="54" spans="2:11" ht="15" customHeight="1" thickBot="1" x14ac:dyDescent="0.3">
      <c r="B54" s="122" t="s">
        <v>49</v>
      </c>
      <c r="C54" s="123"/>
      <c r="D54" s="123"/>
      <c r="E54" s="124"/>
      <c r="G54" s="5"/>
      <c r="H54" s="5"/>
      <c r="I54" s="5"/>
      <c r="J54" s="5"/>
      <c r="K54" s="5"/>
    </row>
    <row r="55" spans="2:11" ht="24.75" thickBot="1" x14ac:dyDescent="0.3">
      <c r="B55" s="47" t="s">
        <v>50</v>
      </c>
      <c r="C55" s="40" t="s">
        <v>51</v>
      </c>
      <c r="D55" s="40" t="s">
        <v>52</v>
      </c>
      <c r="E55" s="40" t="s">
        <v>53</v>
      </c>
      <c r="F55" s="5"/>
      <c r="G55" s="5"/>
      <c r="H55" s="5"/>
      <c r="I55" s="5"/>
      <c r="J55" s="5"/>
    </row>
    <row r="56" spans="2:11" ht="60.75" thickBot="1" x14ac:dyDescent="0.3">
      <c r="B56" s="49">
        <v>42401</v>
      </c>
      <c r="C56" s="40">
        <v>0.01</v>
      </c>
      <c r="D56" s="50" t="s">
        <v>1120</v>
      </c>
      <c r="E56" s="40"/>
      <c r="F56" s="5"/>
      <c r="G56" s="5"/>
      <c r="H56" s="5"/>
      <c r="I56" s="5"/>
      <c r="J56" s="5"/>
    </row>
    <row r="57" spans="2:11" ht="15.75" thickBot="1" x14ac:dyDescent="0.3">
      <c r="B57" s="3"/>
      <c r="C57" s="95"/>
      <c r="D57" s="5"/>
      <c r="E57" s="5"/>
      <c r="F57" s="5"/>
      <c r="G57" s="5"/>
      <c r="H57" s="5"/>
      <c r="I57" s="5"/>
      <c r="J57" s="5"/>
      <c r="K57" s="5"/>
    </row>
    <row r="58" spans="2:11" ht="15.75" thickBot="1" x14ac:dyDescent="0.3">
      <c r="B58" s="129" t="s">
        <v>55</v>
      </c>
      <c r="C58" s="96"/>
      <c r="D58" s="5"/>
      <c r="E58" s="5"/>
      <c r="F58" s="5"/>
      <c r="G58" s="5"/>
      <c r="H58" s="5"/>
      <c r="I58" s="5"/>
      <c r="J58" s="5"/>
      <c r="K58" s="5"/>
    </row>
    <row r="59" spans="2:11" x14ac:dyDescent="0.25">
      <c r="B59" s="996"/>
      <c r="C59" s="997"/>
      <c r="D59" s="997"/>
      <c r="E59" s="998"/>
      <c r="F59" s="5"/>
      <c r="G59" s="5"/>
      <c r="H59" s="5"/>
      <c r="I59" s="5"/>
      <c r="J59" s="5"/>
      <c r="K59" s="5"/>
    </row>
    <row r="60" spans="2:11" ht="15.75" thickBot="1" x14ac:dyDescent="0.3">
      <c r="B60" s="999"/>
      <c r="C60" s="1000"/>
      <c r="D60" s="1000"/>
      <c r="E60" s="1001"/>
      <c r="F60" s="5"/>
      <c r="G60" s="5"/>
      <c r="H60" s="5"/>
      <c r="I60" s="5"/>
      <c r="J60" s="5"/>
      <c r="K60" s="5"/>
    </row>
    <row r="61" spans="2:11" ht="15.75" thickBot="1" x14ac:dyDescent="0.3">
      <c r="B61" s="5"/>
      <c r="D61" s="5"/>
      <c r="E61" s="5"/>
      <c r="F61" s="5"/>
      <c r="G61" s="5"/>
      <c r="H61" s="5"/>
      <c r="I61" s="5"/>
      <c r="J61" s="5"/>
      <c r="K61" s="5"/>
    </row>
    <row r="62" spans="2:11" ht="24.75" thickBot="1" x14ac:dyDescent="0.3">
      <c r="B62" s="51" t="s">
        <v>56</v>
      </c>
      <c r="C62" s="97"/>
      <c r="D62" s="5"/>
      <c r="E62" s="5"/>
      <c r="F62" s="5"/>
      <c r="G62" s="5"/>
      <c r="H62" s="5"/>
      <c r="I62" s="5"/>
      <c r="J62" s="5"/>
      <c r="K62" s="5"/>
    </row>
    <row r="63" spans="2:11" ht="15.75" thickBot="1" x14ac:dyDescent="0.3">
      <c r="B63" s="1"/>
      <c r="C63" s="76"/>
      <c r="D63" s="5"/>
      <c r="E63" s="5"/>
      <c r="F63" s="5"/>
      <c r="G63" s="5"/>
      <c r="H63" s="5"/>
      <c r="I63" s="5"/>
      <c r="J63" s="5"/>
      <c r="K63" s="5"/>
    </row>
    <row r="64" spans="2:11" ht="60.75" thickBot="1" x14ac:dyDescent="0.3">
      <c r="B64" s="52" t="s">
        <v>57</v>
      </c>
      <c r="C64" s="98"/>
      <c r="D64" s="43" t="s">
        <v>1075</v>
      </c>
      <c r="E64" s="5"/>
      <c r="F64" s="5"/>
      <c r="G64" s="5"/>
      <c r="H64" s="5"/>
      <c r="I64" s="5"/>
      <c r="J64" s="5"/>
      <c r="K64" s="5"/>
    </row>
    <row r="65" spans="2:11" x14ac:dyDescent="0.25">
      <c r="B65" s="885" t="s">
        <v>59</v>
      </c>
      <c r="C65" s="94"/>
      <c r="D65" s="53" t="s">
        <v>60</v>
      </c>
      <c r="E65" s="5"/>
      <c r="F65" s="5"/>
      <c r="G65" s="5"/>
      <c r="H65" s="5"/>
      <c r="I65" s="5"/>
      <c r="J65" s="5"/>
      <c r="K65" s="5"/>
    </row>
    <row r="66" spans="2:11" ht="48" x14ac:dyDescent="0.25">
      <c r="B66" s="886"/>
      <c r="C66" s="94"/>
      <c r="D66" s="46" t="s">
        <v>1076</v>
      </c>
      <c r="E66" s="5"/>
      <c r="F66" s="5"/>
      <c r="G66" s="5"/>
      <c r="H66" s="5"/>
      <c r="I66" s="5"/>
      <c r="J66" s="5"/>
      <c r="K66" s="5"/>
    </row>
    <row r="67" spans="2:11" x14ac:dyDescent="0.25">
      <c r="B67" s="886"/>
      <c r="C67" s="94"/>
      <c r="D67" s="53" t="s">
        <v>134</v>
      </c>
      <c r="E67" s="5"/>
      <c r="F67" s="5"/>
      <c r="G67" s="5"/>
      <c r="H67" s="5"/>
      <c r="I67" s="5"/>
      <c r="J67" s="5"/>
      <c r="K67" s="5"/>
    </row>
    <row r="68" spans="2:11" x14ac:dyDescent="0.25">
      <c r="B68" s="886"/>
      <c r="C68" s="94"/>
      <c r="D68" s="46" t="s">
        <v>65</v>
      </c>
      <c r="E68" s="5"/>
      <c r="F68" s="5"/>
      <c r="G68" s="5"/>
      <c r="H68" s="5"/>
      <c r="I68" s="5"/>
      <c r="J68" s="5"/>
      <c r="K68" s="5"/>
    </row>
    <row r="69" spans="2:11" x14ac:dyDescent="0.25">
      <c r="B69" s="886"/>
      <c r="C69" s="94"/>
      <c r="D69" s="46" t="s">
        <v>1004</v>
      </c>
      <c r="E69" s="5"/>
      <c r="F69" s="5"/>
      <c r="G69" s="5"/>
      <c r="H69" s="5"/>
      <c r="I69" s="5"/>
      <c r="J69" s="5"/>
      <c r="K69" s="5"/>
    </row>
    <row r="70" spans="2:11" ht="48" x14ac:dyDescent="0.25">
      <c r="B70" s="886"/>
      <c r="C70" s="94"/>
      <c r="D70" s="46" t="s">
        <v>1005</v>
      </c>
      <c r="E70" s="5"/>
      <c r="F70" s="5"/>
      <c r="G70" s="5"/>
      <c r="H70" s="5"/>
      <c r="I70" s="5"/>
      <c r="J70" s="5"/>
      <c r="K70" s="5"/>
    </row>
    <row r="71" spans="2:11" ht="24" x14ac:dyDescent="0.25">
      <c r="B71" s="886"/>
      <c r="C71" s="94"/>
      <c r="D71" s="46" t="s">
        <v>1077</v>
      </c>
      <c r="E71" s="5"/>
      <c r="F71" s="5"/>
      <c r="G71" s="5"/>
      <c r="H71" s="5"/>
      <c r="I71" s="5"/>
      <c r="J71" s="5"/>
      <c r="K71" s="5"/>
    </row>
    <row r="72" spans="2:11" x14ac:dyDescent="0.25">
      <c r="B72" s="886"/>
      <c r="C72" s="94"/>
      <c r="D72" s="46" t="s">
        <v>1078</v>
      </c>
      <c r="E72" s="5"/>
      <c r="F72" s="5"/>
      <c r="G72" s="5"/>
      <c r="H72" s="5"/>
      <c r="I72" s="5"/>
      <c r="J72" s="5"/>
      <c r="K72" s="5"/>
    </row>
    <row r="73" spans="2:11" x14ac:dyDescent="0.25">
      <c r="B73" s="886"/>
      <c r="C73" s="94"/>
      <c r="D73" s="53" t="s">
        <v>1079</v>
      </c>
      <c r="E73" s="5"/>
      <c r="F73" s="5"/>
      <c r="G73" s="5"/>
      <c r="H73" s="5"/>
      <c r="I73" s="5"/>
      <c r="J73" s="5"/>
      <c r="K73" s="5"/>
    </row>
    <row r="74" spans="2:11" ht="60" x14ac:dyDescent="0.25">
      <c r="B74" s="886"/>
      <c r="C74" s="94"/>
      <c r="D74" s="46" t="s">
        <v>1080</v>
      </c>
      <c r="E74" s="5"/>
      <c r="F74" s="5"/>
      <c r="G74" s="5"/>
      <c r="H74" s="5"/>
      <c r="I74" s="5"/>
      <c r="J74" s="5"/>
      <c r="K74" s="5"/>
    </row>
    <row r="75" spans="2:11" x14ac:dyDescent="0.25">
      <c r="B75" s="886"/>
      <c r="C75" s="94"/>
      <c r="D75" s="55" t="s">
        <v>1006</v>
      </c>
      <c r="E75" s="5"/>
      <c r="F75" s="5"/>
      <c r="G75" s="5"/>
      <c r="H75" s="5"/>
      <c r="I75" s="5"/>
      <c r="J75" s="5"/>
      <c r="K75" s="5"/>
    </row>
    <row r="76" spans="2:11" ht="15.75" thickBot="1" x14ac:dyDescent="0.3">
      <c r="B76" s="887"/>
      <c r="C76" s="2"/>
      <c r="D76" s="56" t="s">
        <v>1007</v>
      </c>
      <c r="E76" s="5"/>
      <c r="F76" s="5"/>
      <c r="G76" s="5"/>
      <c r="H76" s="5"/>
      <c r="I76" s="5"/>
      <c r="J76" s="5"/>
      <c r="K76" s="5"/>
    </row>
    <row r="77" spans="2:11" ht="24.75" thickBot="1" x14ac:dyDescent="0.3">
      <c r="B77" s="47" t="s">
        <v>72</v>
      </c>
      <c r="C77" s="2"/>
      <c r="D77" s="40" t="s">
        <v>1081</v>
      </c>
      <c r="E77" s="5"/>
      <c r="F77" s="5"/>
      <c r="G77" s="5"/>
      <c r="H77" s="5"/>
      <c r="I77" s="5"/>
      <c r="J77" s="5"/>
      <c r="K77" s="5"/>
    </row>
    <row r="78" spans="2:11" ht="108" x14ac:dyDescent="0.25">
      <c r="B78" s="885" t="s">
        <v>73</v>
      </c>
      <c r="C78" s="94"/>
      <c r="D78" s="46" t="s">
        <v>1082</v>
      </c>
      <c r="E78" s="5"/>
      <c r="F78" s="5"/>
      <c r="G78" s="5"/>
      <c r="H78" s="5"/>
      <c r="I78" s="5"/>
      <c r="J78" s="5"/>
      <c r="K78" s="5"/>
    </row>
    <row r="79" spans="2:11" ht="204" x14ac:dyDescent="0.25">
      <c r="B79" s="886"/>
      <c r="C79" s="94"/>
      <c r="D79" s="46" t="s">
        <v>1083</v>
      </c>
      <c r="E79" s="5"/>
      <c r="F79" s="5"/>
      <c r="G79" s="5"/>
      <c r="H79" s="5"/>
      <c r="I79" s="5"/>
      <c r="J79" s="5"/>
      <c r="K79" s="5"/>
    </row>
    <row r="80" spans="2:11" ht="240" x14ac:dyDescent="0.25">
      <c r="B80" s="886"/>
      <c r="C80" s="94"/>
      <c r="D80" s="46" t="s">
        <v>1084</v>
      </c>
      <c r="E80" s="5"/>
      <c r="F80" s="5"/>
      <c r="G80" s="5"/>
      <c r="H80" s="5"/>
      <c r="I80" s="5"/>
      <c r="J80" s="5"/>
      <c r="K80" s="5"/>
    </row>
    <row r="81" spans="2:11" ht="84" x14ac:dyDescent="0.25">
      <c r="B81" s="886"/>
      <c r="C81" s="94"/>
      <c r="D81" s="46" t="s">
        <v>1085</v>
      </c>
      <c r="E81" s="5"/>
      <c r="F81" s="5"/>
      <c r="G81" s="5"/>
      <c r="H81" s="5"/>
      <c r="I81" s="5"/>
      <c r="J81" s="5"/>
      <c r="K81" s="5"/>
    </row>
    <row r="82" spans="2:11" ht="216" x14ac:dyDescent="0.25">
      <c r="B82" s="886"/>
      <c r="C82" s="94"/>
      <c r="D82" s="46" t="s">
        <v>1011</v>
      </c>
      <c r="E82" s="5"/>
      <c r="F82" s="5"/>
      <c r="G82" s="5"/>
      <c r="H82" s="5"/>
      <c r="I82" s="5"/>
      <c r="J82" s="5"/>
      <c r="K82" s="5"/>
    </row>
    <row r="83" spans="2:11" ht="180" x14ac:dyDescent="0.25">
      <c r="B83" s="886"/>
      <c r="C83" s="94"/>
      <c r="D83" s="46" t="s">
        <v>1086</v>
      </c>
      <c r="E83" s="5"/>
      <c r="F83" s="5"/>
      <c r="G83" s="5"/>
      <c r="H83" s="5"/>
      <c r="I83" s="5"/>
      <c r="J83" s="5"/>
      <c r="K83" s="5"/>
    </row>
    <row r="84" spans="2:11" ht="132.75" thickBot="1" x14ac:dyDescent="0.3">
      <c r="B84" s="887"/>
      <c r="C84" s="2"/>
      <c r="D84" s="40" t="s">
        <v>1087</v>
      </c>
      <c r="E84" s="5"/>
      <c r="F84" s="5"/>
      <c r="G84" s="5"/>
      <c r="H84" s="5"/>
      <c r="I84" s="5"/>
      <c r="J84" s="5"/>
      <c r="K84" s="5"/>
    </row>
    <row r="85" spans="2:11" ht="24" x14ac:dyDescent="0.25">
      <c r="B85" s="885" t="s">
        <v>90</v>
      </c>
      <c r="C85" s="94"/>
      <c r="D85" s="57" t="s">
        <v>1088</v>
      </c>
      <c r="E85" s="5"/>
      <c r="F85" s="5"/>
      <c r="G85" s="5"/>
      <c r="H85" s="5"/>
      <c r="I85" s="5"/>
      <c r="J85" s="5"/>
      <c r="K85" s="5"/>
    </row>
    <row r="86" spans="2:11" x14ac:dyDescent="0.25">
      <c r="B86" s="886"/>
      <c r="C86" s="94"/>
      <c r="D86" s="16"/>
      <c r="E86" s="5"/>
      <c r="F86" s="5"/>
      <c r="G86" s="5"/>
      <c r="H86" s="5"/>
      <c r="I86" s="5"/>
      <c r="J86" s="5"/>
      <c r="K86" s="5"/>
    </row>
    <row r="87" spans="2:11" x14ac:dyDescent="0.25">
      <c r="B87" s="886"/>
      <c r="C87" s="94"/>
      <c r="D87" s="46" t="s">
        <v>91</v>
      </c>
      <c r="E87" s="5"/>
      <c r="F87" s="5"/>
      <c r="G87" s="5"/>
      <c r="H87" s="5"/>
      <c r="I87" s="5"/>
      <c r="J87" s="5"/>
      <c r="K87" s="5"/>
    </row>
    <row r="88" spans="2:11" ht="37.5" x14ac:dyDescent="0.25">
      <c r="B88" s="886"/>
      <c r="C88" s="94"/>
      <c r="D88" s="46" t="s">
        <v>1089</v>
      </c>
      <c r="E88" s="5"/>
      <c r="F88" s="5"/>
      <c r="G88" s="5"/>
      <c r="H88" s="5"/>
      <c r="I88" s="5"/>
      <c r="J88" s="5"/>
      <c r="K88" s="5"/>
    </row>
    <row r="89" spans="2:11" ht="37.5" x14ac:dyDescent="0.25">
      <c r="B89" s="886"/>
      <c r="C89" s="94"/>
      <c r="D89" s="46" t="s">
        <v>1090</v>
      </c>
      <c r="E89" s="5"/>
      <c r="F89" s="5"/>
      <c r="G89" s="5"/>
      <c r="H89" s="5"/>
      <c r="I89" s="5"/>
      <c r="J89" s="5"/>
      <c r="K89" s="5"/>
    </row>
    <row r="90" spans="2:11" x14ac:dyDescent="0.25">
      <c r="B90" s="886"/>
      <c r="C90" s="94"/>
      <c r="D90" s="46" t="s">
        <v>1091</v>
      </c>
      <c r="E90" s="5"/>
      <c r="F90" s="5"/>
      <c r="G90" s="5"/>
      <c r="H90" s="5"/>
      <c r="I90" s="5"/>
      <c r="J90" s="5"/>
      <c r="K90" s="5"/>
    </row>
    <row r="91" spans="2:11" ht="49.5" x14ac:dyDescent="0.25">
      <c r="B91" s="886"/>
      <c r="C91" s="94"/>
      <c r="D91" s="46" t="s">
        <v>1092</v>
      </c>
      <c r="E91" s="5"/>
      <c r="F91" s="5"/>
      <c r="G91" s="5"/>
      <c r="H91" s="5"/>
      <c r="I91" s="5"/>
      <c r="J91" s="5"/>
      <c r="K91" s="5"/>
    </row>
    <row r="92" spans="2:11" ht="60" x14ac:dyDescent="0.25">
      <c r="B92" s="886"/>
      <c r="C92" s="94"/>
      <c r="D92" s="46" t="s">
        <v>1093</v>
      </c>
      <c r="E92" s="5"/>
      <c r="F92" s="5"/>
      <c r="G92" s="5"/>
      <c r="H92" s="5"/>
      <c r="I92" s="5"/>
      <c r="J92" s="5"/>
      <c r="K92" s="5"/>
    </row>
    <row r="93" spans="2:11" ht="48" x14ac:dyDescent="0.25">
      <c r="B93" s="886"/>
      <c r="C93" s="94"/>
      <c r="D93" s="46" t="s">
        <v>1094</v>
      </c>
      <c r="E93" s="5"/>
      <c r="F93" s="5"/>
      <c r="G93" s="5"/>
      <c r="H93" s="5"/>
      <c r="I93" s="5"/>
      <c r="J93" s="5"/>
      <c r="K93" s="5"/>
    </row>
    <row r="94" spans="2:11" ht="24" x14ac:dyDescent="0.25">
      <c r="B94" s="886"/>
      <c r="C94" s="94"/>
      <c r="D94" s="53" t="s">
        <v>1095</v>
      </c>
      <c r="E94" s="5"/>
      <c r="F94" s="5"/>
      <c r="G94" s="5"/>
      <c r="H94" s="5"/>
      <c r="I94" s="5"/>
      <c r="J94" s="5"/>
      <c r="K94" s="5"/>
    </row>
    <row r="95" spans="2:11" x14ac:dyDescent="0.25">
      <c r="B95" s="886"/>
      <c r="C95" s="94"/>
      <c r="D95" s="16"/>
      <c r="E95" s="5"/>
      <c r="F95" s="5"/>
      <c r="G95" s="5"/>
      <c r="H95" s="5"/>
      <c r="I95" s="5"/>
      <c r="J95" s="5"/>
      <c r="K95" s="5"/>
    </row>
    <row r="96" spans="2:11" x14ac:dyDescent="0.25">
      <c r="B96" s="886"/>
      <c r="C96" s="94"/>
      <c r="D96" s="46" t="s">
        <v>91</v>
      </c>
      <c r="E96" s="5"/>
      <c r="F96" s="5"/>
      <c r="G96" s="5"/>
      <c r="H96" s="5"/>
      <c r="I96" s="5"/>
      <c r="J96" s="5"/>
      <c r="K96" s="5"/>
    </row>
    <row r="97" spans="2:11" ht="37.5" x14ac:dyDescent="0.25">
      <c r="B97" s="886"/>
      <c r="C97" s="94"/>
      <c r="D97" s="46" t="s">
        <v>1096</v>
      </c>
      <c r="E97" s="5"/>
      <c r="F97" s="5"/>
      <c r="G97" s="5"/>
      <c r="H97" s="5"/>
      <c r="I97" s="5"/>
      <c r="J97" s="5"/>
      <c r="K97" s="5"/>
    </row>
    <row r="98" spans="2:11" ht="25.5" x14ac:dyDescent="0.25">
      <c r="B98" s="886"/>
      <c r="C98" s="94"/>
      <c r="D98" s="46" t="s">
        <v>1097</v>
      </c>
      <c r="E98" s="5"/>
      <c r="F98" s="5"/>
      <c r="G98" s="5"/>
      <c r="H98" s="5"/>
      <c r="I98" s="5"/>
      <c r="J98" s="5"/>
      <c r="K98" s="5"/>
    </row>
    <row r="99" spans="2:11" ht="37.5" x14ac:dyDescent="0.25">
      <c r="B99" s="886"/>
      <c r="C99" s="94"/>
      <c r="D99" s="46" t="s">
        <v>1098</v>
      </c>
      <c r="E99" s="5"/>
      <c r="F99" s="5"/>
      <c r="G99" s="5"/>
      <c r="H99" s="5"/>
      <c r="I99" s="5"/>
      <c r="J99" s="5"/>
      <c r="K99" s="5"/>
    </row>
    <row r="100" spans="2:11" x14ac:dyDescent="0.25">
      <c r="B100" s="886"/>
      <c r="C100" s="94"/>
      <c r="D100" s="58" t="s">
        <v>1099</v>
      </c>
      <c r="E100" s="5"/>
      <c r="F100" s="5"/>
      <c r="G100" s="5"/>
      <c r="H100" s="5"/>
      <c r="I100" s="5"/>
      <c r="J100" s="5"/>
      <c r="K100" s="5"/>
    </row>
    <row r="101" spans="2:11" ht="72" x14ac:dyDescent="0.25">
      <c r="B101" s="886"/>
      <c r="C101" s="94"/>
      <c r="D101" s="46" t="s">
        <v>1100</v>
      </c>
      <c r="E101" s="5"/>
      <c r="F101" s="5"/>
      <c r="G101" s="5"/>
      <c r="H101" s="5"/>
      <c r="I101" s="5"/>
      <c r="J101" s="5"/>
      <c r="K101" s="5"/>
    </row>
    <row r="102" spans="2:11" ht="36" x14ac:dyDescent="0.25">
      <c r="B102" s="886"/>
      <c r="C102" s="94"/>
      <c r="D102" s="53" t="s">
        <v>1101</v>
      </c>
      <c r="E102" s="5"/>
      <c r="F102" s="5"/>
      <c r="G102" s="5"/>
      <c r="H102" s="5"/>
      <c r="I102" s="5"/>
      <c r="J102" s="5"/>
      <c r="K102" s="5"/>
    </row>
    <row r="103" spans="2:11" x14ac:dyDescent="0.25">
      <c r="B103" s="886"/>
      <c r="C103" s="94"/>
      <c r="D103" s="16"/>
      <c r="E103" s="5"/>
      <c r="F103" s="5"/>
      <c r="G103" s="5"/>
      <c r="H103" s="5"/>
      <c r="I103" s="5"/>
      <c r="J103" s="5"/>
      <c r="K103" s="5"/>
    </row>
    <row r="104" spans="2:11" x14ac:dyDescent="0.25">
      <c r="B104" s="886"/>
      <c r="C104" s="94"/>
      <c r="D104" s="46" t="s">
        <v>91</v>
      </c>
      <c r="E104" s="5"/>
      <c r="F104" s="5"/>
      <c r="G104" s="5"/>
      <c r="H104" s="5"/>
      <c r="I104" s="5"/>
      <c r="J104" s="5"/>
      <c r="K104" s="5"/>
    </row>
    <row r="105" spans="2:11" ht="49.5" x14ac:dyDescent="0.25">
      <c r="B105" s="886"/>
      <c r="C105" s="94"/>
      <c r="D105" s="46" t="s">
        <v>1102</v>
      </c>
      <c r="E105" s="5"/>
      <c r="F105" s="5"/>
      <c r="G105" s="5"/>
      <c r="H105" s="5"/>
      <c r="I105" s="5"/>
      <c r="J105" s="5"/>
      <c r="K105" s="5"/>
    </row>
    <row r="106" spans="2:11" ht="49.5" x14ac:dyDescent="0.25">
      <c r="B106" s="886"/>
      <c r="C106" s="94"/>
      <c r="D106" s="46" t="s">
        <v>1103</v>
      </c>
      <c r="E106" s="5"/>
      <c r="F106" s="5"/>
      <c r="G106" s="5"/>
      <c r="H106" s="5"/>
      <c r="I106" s="5"/>
      <c r="J106" s="5"/>
      <c r="K106" s="5"/>
    </row>
    <row r="107" spans="2:11" ht="37.5" x14ac:dyDescent="0.25">
      <c r="B107" s="886"/>
      <c r="C107" s="94"/>
      <c r="D107" s="46" t="s">
        <v>1104</v>
      </c>
      <c r="E107" s="5"/>
      <c r="F107" s="5"/>
      <c r="G107" s="5"/>
      <c r="H107" s="5"/>
      <c r="I107" s="5"/>
      <c r="J107" s="5"/>
      <c r="K107" s="5"/>
    </row>
    <row r="108" spans="2:11" ht="15.75" thickBot="1" x14ac:dyDescent="0.3">
      <c r="B108" s="887"/>
      <c r="C108" s="2"/>
      <c r="D108" s="40" t="s">
        <v>1105</v>
      </c>
      <c r="E108" s="5"/>
      <c r="F108" s="5"/>
      <c r="G108" s="5"/>
      <c r="H108" s="5"/>
      <c r="I108" s="5"/>
      <c r="J108" s="5"/>
      <c r="K108" s="5"/>
    </row>
    <row r="109" spans="2:11" x14ac:dyDescent="0.25">
      <c r="B109" s="5"/>
      <c r="D109" s="5"/>
      <c r="E109" s="5"/>
      <c r="F109" s="5"/>
      <c r="G109" s="5"/>
      <c r="H109" s="5"/>
      <c r="I109" s="5"/>
      <c r="J109" s="5"/>
      <c r="K109" s="5"/>
    </row>
    <row r="110" spans="2:11" x14ac:dyDescent="0.25">
      <c r="B110" s="5"/>
      <c r="D110" s="5"/>
      <c r="E110" s="5"/>
      <c r="F110" s="5"/>
      <c r="G110" s="5"/>
      <c r="H110" s="5"/>
      <c r="I110" s="5"/>
      <c r="J110" s="5"/>
      <c r="K110" s="5"/>
    </row>
    <row r="111" spans="2:11" x14ac:dyDescent="0.25">
      <c r="B111" s="5"/>
      <c r="D111" s="5"/>
      <c r="E111" s="5"/>
      <c r="F111" s="5"/>
      <c r="G111" s="5"/>
      <c r="H111" s="5"/>
      <c r="I111" s="5"/>
      <c r="J111" s="5"/>
      <c r="K111" s="5"/>
    </row>
    <row r="112" spans="2:11" x14ac:dyDescent="0.25">
      <c r="B112" s="5"/>
      <c r="D112" s="5"/>
      <c r="E112" s="5"/>
      <c r="F112" s="5"/>
      <c r="G112" s="5"/>
      <c r="H112" s="5"/>
      <c r="I112" s="5"/>
      <c r="J112" s="5"/>
      <c r="K112" s="5"/>
    </row>
    <row r="113" spans="2:11" x14ac:dyDescent="0.25">
      <c r="B113" s="5"/>
      <c r="D113" s="5"/>
      <c r="E113" s="5"/>
      <c r="F113" s="5"/>
      <c r="G113" s="5"/>
      <c r="H113" s="5"/>
      <c r="I113" s="5"/>
      <c r="J113" s="5"/>
      <c r="K113" s="5"/>
    </row>
    <row r="114" spans="2:11" x14ac:dyDescent="0.25">
      <c r="B114" s="5"/>
      <c r="D114" s="5"/>
      <c r="E114" s="5"/>
      <c r="F114" s="5"/>
      <c r="G114" s="5"/>
      <c r="H114" s="5"/>
      <c r="I114" s="5"/>
      <c r="J114" s="5"/>
      <c r="K114" s="5"/>
    </row>
    <row r="115" spans="2:11" x14ac:dyDescent="0.25">
      <c r="B115" s="5"/>
      <c r="D115" s="5"/>
      <c r="E115" s="5"/>
      <c r="F115" s="5"/>
      <c r="G115" s="5"/>
      <c r="H115" s="5"/>
      <c r="I115" s="5"/>
      <c r="J115" s="5"/>
      <c r="K115" s="5"/>
    </row>
    <row r="116" spans="2:11" x14ac:dyDescent="0.25">
      <c r="B116" s="5"/>
      <c r="D116" s="5"/>
      <c r="E116" s="5"/>
      <c r="F116" s="5"/>
      <c r="G116" s="5"/>
      <c r="H116" s="5"/>
      <c r="I116" s="5"/>
      <c r="J116" s="5"/>
      <c r="K116" s="5"/>
    </row>
    <row r="117" spans="2:11" x14ac:dyDescent="0.25">
      <c r="B117" s="5"/>
      <c r="D117" s="5"/>
      <c r="E117" s="5"/>
      <c r="F117" s="5"/>
      <c r="G117" s="5"/>
      <c r="H117" s="5"/>
      <c r="I117" s="5"/>
      <c r="J117" s="5"/>
      <c r="K117" s="5"/>
    </row>
    <row r="118" spans="2:11" x14ac:dyDescent="0.25">
      <c r="B118" s="5"/>
      <c r="D118" s="5"/>
      <c r="E118" s="5"/>
      <c r="F118" s="5"/>
      <c r="G118" s="5"/>
      <c r="H118" s="5"/>
      <c r="I118" s="5"/>
      <c r="J118" s="5"/>
      <c r="K118" s="5"/>
    </row>
    <row r="119" spans="2:11" x14ac:dyDescent="0.25">
      <c r="B119" s="5"/>
      <c r="D119" s="5"/>
      <c r="E119" s="5"/>
      <c r="F119" s="5"/>
      <c r="G119" s="5"/>
      <c r="H119" s="5"/>
      <c r="I119" s="5"/>
      <c r="J119" s="5"/>
      <c r="K119" s="5"/>
    </row>
    <row r="120" spans="2:11" x14ac:dyDescent="0.25">
      <c r="B120" s="5"/>
      <c r="D120" s="5"/>
      <c r="E120" s="5"/>
      <c r="F120" s="5"/>
      <c r="G120" s="5"/>
      <c r="H120" s="5"/>
      <c r="I120" s="5"/>
      <c r="J120" s="5"/>
      <c r="K120" s="5"/>
    </row>
    <row r="121" spans="2:11" x14ac:dyDescent="0.25">
      <c r="B121" s="5"/>
      <c r="D121" s="5"/>
      <c r="E121" s="5"/>
      <c r="F121" s="5"/>
      <c r="G121" s="5"/>
      <c r="H121" s="5"/>
      <c r="I121" s="5"/>
      <c r="J121" s="5"/>
      <c r="K121" s="5"/>
    </row>
    <row r="122" spans="2:11" x14ac:dyDescent="0.25">
      <c r="B122" s="5"/>
      <c r="D122" s="5"/>
      <c r="E122" s="5"/>
      <c r="F122" s="5"/>
      <c r="G122" s="5"/>
      <c r="H122" s="5"/>
      <c r="I122" s="5"/>
      <c r="J122" s="5"/>
      <c r="K122" s="5"/>
    </row>
    <row r="123" spans="2:11" x14ac:dyDescent="0.25">
      <c r="B123" s="5"/>
      <c r="D123" s="5"/>
      <c r="E123" s="5"/>
      <c r="F123" s="5"/>
      <c r="G123" s="5"/>
      <c r="H123" s="5"/>
      <c r="I123" s="5"/>
      <c r="J123" s="5"/>
      <c r="K123" s="5"/>
    </row>
    <row r="124" spans="2:11" x14ac:dyDescent="0.25">
      <c r="B124" s="5"/>
      <c r="D124" s="5"/>
      <c r="E124" s="5"/>
      <c r="F124" s="5"/>
      <c r="G124" s="5"/>
      <c r="H124" s="5"/>
      <c r="I124" s="5"/>
      <c r="J124" s="5"/>
      <c r="K124" s="5"/>
    </row>
    <row r="125" spans="2:11" x14ac:dyDescent="0.25">
      <c r="B125" s="5"/>
      <c r="D125" s="5"/>
      <c r="E125" s="5"/>
      <c r="F125" s="5"/>
      <c r="G125" s="5"/>
      <c r="H125" s="5"/>
      <c r="I125" s="5"/>
      <c r="J125" s="5"/>
      <c r="K125" s="5"/>
    </row>
    <row r="126" spans="2:11" x14ac:dyDescent="0.25">
      <c r="B126" s="5"/>
      <c r="D126" s="5"/>
      <c r="E126" s="5"/>
      <c r="F126" s="5"/>
      <c r="G126" s="5"/>
      <c r="H126" s="5"/>
      <c r="I126" s="5"/>
      <c r="J126" s="5"/>
      <c r="K126" s="5"/>
    </row>
    <row r="127" spans="2:11" x14ac:dyDescent="0.25">
      <c r="B127" s="5"/>
      <c r="D127" s="5"/>
      <c r="E127" s="5"/>
      <c r="F127" s="5"/>
      <c r="G127" s="5"/>
      <c r="H127" s="5"/>
      <c r="I127" s="5"/>
      <c r="J127" s="5"/>
      <c r="K127" s="5"/>
    </row>
    <row r="128" spans="2:11" x14ac:dyDescent="0.25">
      <c r="B128" s="5"/>
      <c r="D128" s="5"/>
      <c r="E128" s="5"/>
      <c r="F128" s="5"/>
      <c r="G128" s="5"/>
      <c r="H128" s="5"/>
      <c r="I128" s="5"/>
      <c r="J128" s="5"/>
      <c r="K128" s="5"/>
    </row>
    <row r="129" spans="2:11" x14ac:dyDescent="0.25">
      <c r="B129" s="5"/>
      <c r="D129" s="5"/>
      <c r="E129" s="5"/>
      <c r="F129" s="5"/>
      <c r="G129" s="5"/>
      <c r="H129" s="5"/>
      <c r="I129" s="5"/>
      <c r="J129" s="5"/>
      <c r="K129" s="5"/>
    </row>
    <row r="130" spans="2:11" x14ac:dyDescent="0.25">
      <c r="B130" s="5"/>
      <c r="D130" s="5"/>
      <c r="E130" s="5"/>
      <c r="F130" s="5"/>
      <c r="G130" s="5"/>
      <c r="H130" s="5"/>
      <c r="I130" s="5"/>
      <c r="J130" s="5"/>
      <c r="K130" s="5"/>
    </row>
    <row r="131" spans="2:11" x14ac:dyDescent="0.25">
      <c r="B131" s="5"/>
      <c r="D131" s="5"/>
      <c r="E131" s="5"/>
      <c r="F131" s="5"/>
      <c r="G131" s="5"/>
      <c r="H131" s="5"/>
      <c r="I131" s="5"/>
      <c r="J131" s="5"/>
      <c r="K131" s="5"/>
    </row>
    <row r="132" spans="2:11" x14ac:dyDescent="0.25">
      <c r="B132" s="5"/>
      <c r="D132" s="5"/>
      <c r="E132" s="5"/>
      <c r="F132" s="5"/>
      <c r="G132" s="5"/>
      <c r="H132" s="5"/>
      <c r="I132" s="5"/>
      <c r="J132" s="5"/>
      <c r="K132" s="5"/>
    </row>
    <row r="133" spans="2:11" x14ac:dyDescent="0.25">
      <c r="B133" s="5"/>
      <c r="D133" s="5"/>
      <c r="E133" s="5"/>
      <c r="F133" s="5"/>
      <c r="G133" s="5"/>
      <c r="H133" s="5"/>
      <c r="I133" s="5"/>
      <c r="J133" s="5"/>
      <c r="K133" s="5"/>
    </row>
    <row r="134" spans="2:11" x14ac:dyDescent="0.25">
      <c r="B134" s="5"/>
      <c r="D134" s="5"/>
      <c r="E134" s="5"/>
      <c r="F134" s="5"/>
      <c r="G134" s="5"/>
      <c r="H134" s="5"/>
      <c r="I134" s="5"/>
      <c r="J134" s="5"/>
      <c r="K134" s="5"/>
    </row>
    <row r="135" spans="2:11" x14ac:dyDescent="0.25">
      <c r="B135" s="5"/>
      <c r="D135" s="5"/>
      <c r="E135" s="5"/>
      <c r="F135" s="5"/>
      <c r="G135" s="5"/>
      <c r="H135" s="5"/>
      <c r="I135" s="5"/>
      <c r="J135" s="5"/>
      <c r="K135" s="5"/>
    </row>
    <row r="136" spans="2:11" x14ac:dyDescent="0.25">
      <c r="B136" s="5"/>
      <c r="D136" s="5"/>
      <c r="E136" s="5"/>
      <c r="F136" s="5"/>
      <c r="G136" s="5"/>
      <c r="H136" s="5"/>
      <c r="I136" s="5"/>
      <c r="J136" s="5"/>
      <c r="K136" s="5"/>
    </row>
    <row r="137" spans="2:11" x14ac:dyDescent="0.25">
      <c r="B137" s="5"/>
      <c r="D137" s="5"/>
      <c r="E137" s="5"/>
      <c r="F137" s="5"/>
      <c r="G137" s="5"/>
      <c r="H137" s="5"/>
      <c r="I137" s="5"/>
      <c r="J137" s="5"/>
      <c r="K137" s="5"/>
    </row>
    <row r="138" spans="2:11" x14ac:dyDescent="0.25">
      <c r="B138" s="5"/>
      <c r="D138" s="5"/>
      <c r="E138" s="5"/>
      <c r="F138" s="5"/>
      <c r="G138" s="5"/>
      <c r="H138" s="5"/>
      <c r="I138" s="5"/>
      <c r="J138" s="5"/>
      <c r="K138" s="5"/>
    </row>
    <row r="139" spans="2:11" x14ac:dyDescent="0.25">
      <c r="B139" s="5"/>
      <c r="D139" s="5"/>
      <c r="E139" s="5"/>
      <c r="F139" s="5"/>
      <c r="G139" s="5"/>
      <c r="H139" s="5"/>
      <c r="I139" s="5"/>
      <c r="J139" s="5"/>
      <c r="K139" s="5"/>
    </row>
    <row r="140" spans="2:11" x14ac:dyDescent="0.25">
      <c r="B140" s="5"/>
      <c r="D140" s="5"/>
      <c r="E140" s="5"/>
      <c r="F140" s="5"/>
      <c r="G140" s="5"/>
      <c r="H140" s="5"/>
      <c r="I140" s="5"/>
      <c r="J140" s="5"/>
      <c r="K140" s="5"/>
    </row>
    <row r="141" spans="2:11" x14ac:dyDescent="0.25">
      <c r="B141" s="5"/>
      <c r="D141" s="5"/>
      <c r="E141" s="5"/>
      <c r="F141" s="5"/>
      <c r="G141" s="5"/>
      <c r="H141" s="5"/>
      <c r="I141" s="5"/>
      <c r="J141" s="5"/>
      <c r="K141" s="5"/>
    </row>
    <row r="142" spans="2:11" x14ac:dyDescent="0.25">
      <c r="B142" s="5"/>
      <c r="D142" s="5"/>
      <c r="E142" s="5"/>
      <c r="F142" s="5"/>
      <c r="G142" s="5"/>
      <c r="H142" s="5"/>
      <c r="I142" s="5"/>
      <c r="J142" s="5"/>
      <c r="K142" s="5"/>
    </row>
    <row r="143" spans="2:11" x14ac:dyDescent="0.25">
      <c r="B143" s="5"/>
      <c r="D143" s="5"/>
      <c r="E143" s="5"/>
      <c r="F143" s="5"/>
      <c r="G143" s="5"/>
      <c r="H143" s="5"/>
      <c r="I143" s="5"/>
      <c r="J143" s="5"/>
      <c r="K143" s="5"/>
    </row>
    <row r="144" spans="2:11" x14ac:dyDescent="0.25">
      <c r="B144" s="5"/>
      <c r="D144" s="5"/>
      <c r="E144" s="5"/>
      <c r="F144" s="5"/>
      <c r="G144" s="5"/>
      <c r="H144" s="5"/>
      <c r="I144" s="5"/>
      <c r="J144" s="5"/>
      <c r="K144" s="5"/>
    </row>
    <row r="145" spans="2:11" x14ac:dyDescent="0.25">
      <c r="B145" s="5"/>
      <c r="D145" s="5"/>
      <c r="E145" s="5"/>
      <c r="F145" s="5"/>
      <c r="G145" s="5"/>
      <c r="H145" s="5"/>
      <c r="I145" s="5"/>
      <c r="J145" s="5"/>
      <c r="K145" s="5"/>
    </row>
    <row r="146" spans="2:11" x14ac:dyDescent="0.25">
      <c r="B146" s="5"/>
      <c r="D146" s="5"/>
      <c r="E146" s="5"/>
      <c r="F146" s="5"/>
      <c r="G146" s="5"/>
      <c r="H146" s="5"/>
      <c r="I146" s="5"/>
      <c r="J146" s="5"/>
      <c r="K146" s="5"/>
    </row>
    <row r="147" spans="2:11" x14ac:dyDescent="0.25">
      <c r="B147" s="5"/>
      <c r="D147" s="5"/>
      <c r="E147" s="5"/>
      <c r="F147" s="5"/>
      <c r="G147" s="5"/>
      <c r="H147" s="5"/>
      <c r="I147" s="5"/>
      <c r="J147" s="5"/>
      <c r="K147" s="5"/>
    </row>
    <row r="148" spans="2:11" x14ac:dyDescent="0.25">
      <c r="B148" s="5"/>
      <c r="D148" s="5"/>
      <c r="E148" s="5"/>
      <c r="F148" s="5"/>
      <c r="G148" s="5"/>
      <c r="H148" s="5"/>
      <c r="I148" s="5"/>
      <c r="J148" s="5"/>
      <c r="K148" s="5"/>
    </row>
    <row r="149" spans="2:11" x14ac:dyDescent="0.25">
      <c r="B149" s="5"/>
      <c r="D149" s="5"/>
      <c r="E149" s="5"/>
      <c r="F149" s="5"/>
      <c r="G149" s="5"/>
      <c r="H149" s="5"/>
      <c r="I149" s="5"/>
      <c r="J149" s="5"/>
      <c r="K149" s="5"/>
    </row>
    <row r="150" spans="2:11" x14ac:dyDescent="0.25">
      <c r="B150" s="5"/>
      <c r="D150" s="5"/>
      <c r="E150" s="5"/>
      <c r="F150" s="5"/>
      <c r="G150" s="5"/>
      <c r="H150" s="5"/>
      <c r="I150" s="5"/>
      <c r="J150" s="5"/>
      <c r="K150" s="5"/>
    </row>
    <row r="151" spans="2:11" x14ac:dyDescent="0.25">
      <c r="B151" s="5"/>
      <c r="D151" s="5"/>
      <c r="E151" s="5"/>
      <c r="F151" s="5"/>
      <c r="G151" s="5"/>
      <c r="H151" s="5"/>
      <c r="I151" s="5"/>
      <c r="J151" s="5"/>
      <c r="K151" s="5"/>
    </row>
    <row r="152" spans="2:11" x14ac:dyDescent="0.25">
      <c r="B152" s="5"/>
      <c r="D152" s="5"/>
      <c r="E152" s="5"/>
      <c r="F152" s="5"/>
      <c r="G152" s="5"/>
      <c r="H152" s="5"/>
      <c r="I152" s="5"/>
      <c r="J152" s="5"/>
      <c r="K152" s="5"/>
    </row>
    <row r="153" spans="2:11" x14ac:dyDescent="0.25">
      <c r="B153" s="5"/>
      <c r="D153" s="5"/>
      <c r="E153" s="5"/>
      <c r="F153" s="5"/>
      <c r="G153" s="5"/>
      <c r="H153" s="5"/>
      <c r="I153" s="5"/>
      <c r="J153" s="5"/>
      <c r="K153" s="5"/>
    </row>
    <row r="154" spans="2:11" x14ac:dyDescent="0.25">
      <c r="B154" s="5"/>
      <c r="D154" s="5"/>
      <c r="E154" s="5"/>
      <c r="F154" s="5"/>
      <c r="G154" s="5"/>
      <c r="H154" s="5"/>
      <c r="I154" s="5"/>
      <c r="J154" s="5"/>
      <c r="K154" s="5"/>
    </row>
    <row r="155" spans="2:11" x14ac:dyDescent="0.25">
      <c r="B155" s="5"/>
      <c r="D155" s="5"/>
      <c r="E155" s="5"/>
      <c r="F155" s="5"/>
      <c r="G155" s="5"/>
      <c r="H155" s="5"/>
      <c r="I155" s="5"/>
      <c r="J155" s="5"/>
      <c r="K155" s="5"/>
    </row>
    <row r="156" spans="2:11" x14ac:dyDescent="0.25">
      <c r="B156" s="5"/>
      <c r="D156" s="5"/>
      <c r="E156" s="5"/>
      <c r="F156" s="5"/>
      <c r="G156" s="5"/>
      <c r="H156" s="5"/>
      <c r="I156" s="5"/>
      <c r="J156" s="5"/>
      <c r="K156" s="5"/>
    </row>
    <row r="157" spans="2:11" x14ac:dyDescent="0.25">
      <c r="B157" s="5"/>
      <c r="D157" s="5"/>
      <c r="E157" s="5"/>
      <c r="F157" s="5"/>
      <c r="G157" s="5"/>
      <c r="H157" s="5"/>
      <c r="I157" s="5"/>
      <c r="J157" s="5"/>
      <c r="K157" s="5"/>
    </row>
    <row r="158" spans="2:11" x14ac:dyDescent="0.25">
      <c r="B158" s="5"/>
      <c r="D158" s="5"/>
      <c r="E158" s="5"/>
      <c r="F158" s="5"/>
      <c r="G158" s="5"/>
      <c r="H158" s="5"/>
      <c r="I158" s="5"/>
      <c r="J158" s="5"/>
      <c r="K158" s="5"/>
    </row>
    <row r="159" spans="2:11" x14ac:dyDescent="0.25">
      <c r="B159" s="5"/>
      <c r="D159" s="5"/>
      <c r="E159" s="5"/>
      <c r="F159" s="5"/>
      <c r="G159" s="5"/>
      <c r="H159" s="5"/>
      <c r="I159" s="5"/>
      <c r="J159" s="5"/>
      <c r="K159" s="5"/>
    </row>
    <row r="160" spans="2:11" x14ac:dyDescent="0.25">
      <c r="B160" s="5"/>
      <c r="D160" s="5"/>
      <c r="E160" s="5"/>
      <c r="F160" s="5"/>
      <c r="G160" s="5"/>
      <c r="H160" s="5"/>
      <c r="I160" s="5"/>
      <c r="J160" s="5"/>
      <c r="K160" s="5"/>
    </row>
    <row r="161" spans="2:11" x14ac:dyDescent="0.25">
      <c r="B161" s="5"/>
      <c r="D161" s="5"/>
      <c r="E161" s="5"/>
      <c r="F161" s="5"/>
      <c r="G161" s="5"/>
      <c r="H161" s="5"/>
      <c r="I161" s="5"/>
      <c r="J161" s="5"/>
      <c r="K161" s="5"/>
    </row>
    <row r="162" spans="2:11" x14ac:dyDescent="0.25">
      <c r="B162" s="5"/>
      <c r="D162" s="5"/>
      <c r="E162" s="5"/>
      <c r="F162" s="5"/>
      <c r="G162" s="5"/>
      <c r="H162" s="5"/>
      <c r="I162" s="5"/>
      <c r="J162" s="5"/>
      <c r="K162" s="5"/>
    </row>
    <row r="163" spans="2:11" x14ac:dyDescent="0.25">
      <c r="B163" s="5"/>
      <c r="D163" s="5"/>
      <c r="E163" s="5"/>
      <c r="F163" s="5"/>
      <c r="G163" s="5"/>
      <c r="H163" s="5"/>
      <c r="I163" s="5"/>
      <c r="J163" s="5"/>
      <c r="K163" s="5"/>
    </row>
    <row r="164" spans="2:11" x14ac:dyDescent="0.25">
      <c r="B164" s="5"/>
      <c r="D164" s="5"/>
      <c r="E164" s="5"/>
      <c r="F164" s="5"/>
      <c r="G164" s="5"/>
      <c r="H164" s="5"/>
      <c r="I164" s="5"/>
      <c r="J164" s="5"/>
      <c r="K164" s="5"/>
    </row>
    <row r="165" spans="2:11" x14ac:dyDescent="0.25">
      <c r="B165" s="5"/>
      <c r="D165" s="5"/>
      <c r="E165" s="5"/>
      <c r="F165" s="5"/>
      <c r="G165" s="5"/>
      <c r="H165" s="5"/>
      <c r="I165" s="5"/>
      <c r="J165" s="5"/>
      <c r="K165" s="5"/>
    </row>
    <row r="166" spans="2:11" x14ac:dyDescent="0.25">
      <c r="B166" s="5"/>
      <c r="D166" s="5"/>
      <c r="E166" s="5"/>
      <c r="F166" s="5"/>
      <c r="G166" s="5"/>
      <c r="H166" s="5"/>
      <c r="I166" s="5"/>
      <c r="J166" s="5"/>
      <c r="K166" s="5"/>
    </row>
    <row r="167" spans="2:11" x14ac:dyDescent="0.25">
      <c r="B167" s="5"/>
      <c r="D167" s="5"/>
      <c r="E167" s="5"/>
      <c r="F167" s="5"/>
      <c r="G167" s="5"/>
      <c r="H167" s="5"/>
      <c r="I167" s="5"/>
      <c r="J167" s="5"/>
      <c r="K167" s="5"/>
    </row>
    <row r="168" spans="2:11" x14ac:dyDescent="0.25">
      <c r="B168" s="5"/>
      <c r="D168" s="5"/>
      <c r="E168" s="5"/>
      <c r="F168" s="5"/>
      <c r="G168" s="5"/>
      <c r="H168" s="5"/>
      <c r="I168" s="5"/>
      <c r="J168" s="5"/>
      <c r="K168" s="5"/>
    </row>
    <row r="169" spans="2:11" x14ac:dyDescent="0.25">
      <c r="B169" s="5"/>
      <c r="D169" s="5"/>
      <c r="E169" s="5"/>
      <c r="F169" s="5"/>
      <c r="G169" s="5"/>
      <c r="H169" s="5"/>
      <c r="I169" s="5"/>
      <c r="J169" s="5"/>
      <c r="K169" s="5"/>
    </row>
    <row r="170" spans="2:11" x14ac:dyDescent="0.25">
      <c r="B170" s="5"/>
      <c r="D170" s="5"/>
      <c r="E170" s="5"/>
      <c r="F170" s="5"/>
      <c r="G170" s="5"/>
      <c r="H170" s="5"/>
      <c r="I170" s="5"/>
      <c r="J170" s="5"/>
      <c r="K170" s="5"/>
    </row>
    <row r="171" spans="2:11" x14ac:dyDescent="0.25">
      <c r="B171" s="5"/>
      <c r="D171" s="5"/>
      <c r="E171" s="5"/>
      <c r="F171" s="5"/>
      <c r="G171" s="5"/>
      <c r="H171" s="5"/>
      <c r="I171" s="5"/>
      <c r="J171" s="5"/>
      <c r="K171" s="5"/>
    </row>
    <row r="172" spans="2:11" x14ac:dyDescent="0.25">
      <c r="B172" s="5"/>
      <c r="D172" s="5"/>
      <c r="E172" s="5"/>
      <c r="F172" s="5"/>
      <c r="G172" s="5"/>
      <c r="H172" s="5"/>
      <c r="I172" s="5"/>
      <c r="J172" s="5"/>
      <c r="K172" s="5"/>
    </row>
    <row r="173" spans="2:11" x14ac:dyDescent="0.25">
      <c r="B173" s="5"/>
      <c r="D173" s="5"/>
      <c r="E173" s="5"/>
      <c r="F173" s="5"/>
      <c r="G173" s="5"/>
      <c r="H173" s="5"/>
      <c r="I173" s="5"/>
      <c r="J173" s="5"/>
      <c r="K173" s="5"/>
    </row>
    <row r="174" spans="2:11" x14ac:dyDescent="0.25">
      <c r="B174" s="5"/>
      <c r="D174" s="5"/>
      <c r="E174" s="5"/>
      <c r="F174" s="5"/>
      <c r="G174" s="5"/>
      <c r="H174" s="5"/>
      <c r="I174" s="5"/>
      <c r="J174" s="5"/>
      <c r="K174" s="5"/>
    </row>
    <row r="175" spans="2:11" x14ac:dyDescent="0.25">
      <c r="B175" s="5"/>
      <c r="D175" s="5"/>
      <c r="E175" s="5"/>
      <c r="F175" s="5"/>
      <c r="G175" s="5"/>
      <c r="H175" s="5"/>
      <c r="I175" s="5"/>
      <c r="J175" s="5"/>
      <c r="K175" s="5"/>
    </row>
    <row r="176" spans="2:11" x14ac:dyDescent="0.25">
      <c r="B176" s="5"/>
      <c r="D176" s="5"/>
      <c r="E176" s="5"/>
      <c r="F176" s="5"/>
      <c r="G176" s="5"/>
      <c r="H176" s="5"/>
      <c r="I176" s="5"/>
      <c r="J176" s="5"/>
      <c r="K176" s="5"/>
    </row>
    <row r="177" spans="2:11" x14ac:dyDescent="0.25">
      <c r="B177" s="5"/>
      <c r="D177" s="5"/>
      <c r="E177" s="5"/>
      <c r="F177" s="5"/>
      <c r="G177" s="5"/>
      <c r="H177" s="5"/>
      <c r="I177" s="5"/>
      <c r="J177" s="5"/>
      <c r="K177" s="5"/>
    </row>
    <row r="178" spans="2:11" x14ac:dyDescent="0.25">
      <c r="B178" s="5"/>
      <c r="D178" s="5"/>
      <c r="E178" s="5"/>
      <c r="F178" s="5"/>
      <c r="G178" s="5"/>
      <c r="H178" s="5"/>
      <c r="I178" s="5"/>
      <c r="J178" s="5"/>
      <c r="K178" s="5"/>
    </row>
    <row r="179" spans="2:11" x14ac:dyDescent="0.25">
      <c r="B179" s="5"/>
      <c r="D179" s="5"/>
      <c r="E179" s="5"/>
      <c r="F179" s="5"/>
      <c r="G179" s="5"/>
      <c r="H179" s="5"/>
      <c r="I179" s="5"/>
      <c r="J179" s="5"/>
      <c r="K179" s="5"/>
    </row>
    <row r="180" spans="2:11" x14ac:dyDescent="0.25">
      <c r="B180" s="5"/>
      <c r="D180" s="5"/>
      <c r="E180" s="5"/>
      <c r="F180" s="5"/>
      <c r="G180" s="5"/>
      <c r="H180" s="5"/>
      <c r="I180" s="5"/>
      <c r="J180" s="5"/>
      <c r="K180" s="5"/>
    </row>
    <row r="181" spans="2:11" x14ac:dyDescent="0.25">
      <c r="B181" s="5"/>
      <c r="D181" s="5"/>
      <c r="E181" s="5"/>
      <c r="F181" s="5"/>
      <c r="G181" s="5"/>
      <c r="H181" s="5"/>
      <c r="I181" s="5"/>
      <c r="J181" s="5"/>
      <c r="K181" s="5"/>
    </row>
    <row r="182" spans="2:11" x14ac:dyDescent="0.25">
      <c r="B182" s="5"/>
      <c r="D182" s="5"/>
      <c r="E182" s="5"/>
      <c r="F182" s="5"/>
      <c r="G182" s="5"/>
      <c r="H182" s="5"/>
      <c r="I182" s="5"/>
      <c r="J182" s="5"/>
      <c r="K182" s="5"/>
    </row>
    <row r="183" spans="2:11" x14ac:dyDescent="0.25">
      <c r="B183" s="5"/>
      <c r="D183" s="5"/>
      <c r="E183" s="5"/>
      <c r="F183" s="5"/>
      <c r="G183" s="5"/>
      <c r="H183" s="5"/>
      <c r="I183" s="5"/>
      <c r="J183" s="5"/>
      <c r="K183" s="5"/>
    </row>
  </sheetData>
  <mergeCells count="26">
    <mergeCell ref="A1:P1"/>
    <mergeCell ref="A2:P2"/>
    <mergeCell ref="A3:P3"/>
    <mergeCell ref="A4:D4"/>
    <mergeCell ref="A5:P5"/>
    <mergeCell ref="B10:D10"/>
    <mergeCell ref="F10:S10"/>
    <mergeCell ref="F11:S11"/>
    <mergeCell ref="E12:R12"/>
    <mergeCell ref="E13:R13"/>
    <mergeCell ref="B78:B84"/>
    <mergeCell ref="B85:B108"/>
    <mergeCell ref="B15:B28"/>
    <mergeCell ref="D15:H15"/>
    <mergeCell ref="D16:H16"/>
    <mergeCell ref="D17:H17"/>
    <mergeCell ref="B45:E45"/>
    <mergeCell ref="B46:B52"/>
    <mergeCell ref="D22:H22"/>
    <mergeCell ref="D23:H23"/>
    <mergeCell ref="D33:H33"/>
    <mergeCell ref="B59:E60"/>
    <mergeCell ref="D34:H34"/>
    <mergeCell ref="B36:E36"/>
    <mergeCell ref="B37:B43"/>
    <mergeCell ref="B65:B76"/>
  </mergeCells>
  <conditionalFormatting sqref="F10">
    <cfRule type="notContainsBlanks" dxfId="15" priority="5">
      <formula>LEN(TRIM(F10))&gt;0</formula>
    </cfRule>
  </conditionalFormatting>
  <conditionalFormatting sqref="F11:S11">
    <cfRule type="expression" dxfId="14" priority="3">
      <formula>E11="NO SE REPORTA"</formula>
    </cfRule>
    <cfRule type="expression" dxfId="13" priority="4">
      <formula>E10="NO APLICA"</formula>
    </cfRule>
  </conditionalFormatting>
  <conditionalFormatting sqref="E12:R12">
    <cfRule type="expression" dxfId="12" priority="1">
      <formula>E11="SI SE REPORTA"</formula>
    </cfRule>
  </conditionalFormatting>
  <dataValidations count="4">
    <dataValidation type="whole" operator="greaterThanOrEqual" allowBlank="1" showErrorMessage="1" errorTitle="ERROR" error="Escriba un número igual o mayor que 0" promptTitle="ERROR" prompt="Escriba un número igual o mayor que 0" sqref="E19:G20 E25:F26">
      <formula1>0</formula1>
    </dataValidation>
    <dataValidation allowBlank="1" showInputMessage="1" showErrorMessage="1" promptTitle="OJO" prompt="NO TOCAR" sqref="E21:G21 E27:F27"/>
    <dataValidation type="list" allowBlank="1" showInputMessage="1" showErrorMessage="1" sqref="E11">
      <formula1>REPORTE</formula1>
    </dataValidation>
    <dataValidation type="list" allowBlank="1" showInputMessage="1" showErrorMessage="1" sqref="E10">
      <formula1>SI</formula1>
    </dataValidation>
  </dataValidations>
  <hyperlinks>
    <hyperlink ref="D75" r:id="rId1" display="http://www.sisaire.gov.co/"/>
    <hyperlink ref="D76" r:id="rId2" display="http://www.sirh.ideam.gov.co/"/>
    <hyperlink ref="B9" location="'ANEXO 3'!A1" display="VOLVER AL INDICE"/>
  </hyperlinks>
  <pageMargins left="0.25" right="0.25" top="0.75" bottom="0.75" header="0.3" footer="0.3"/>
  <pageSetup paperSize="178" orientation="landscape" horizontalDpi="1200" verticalDpi="1200"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U124"/>
  <sheetViews>
    <sheetView showGridLines="0" topLeftCell="A13" zoomScale="98" zoomScaleNormal="98" workbookViewId="0">
      <selection activeCell="E27" sqref="E27"/>
    </sheetView>
  </sheetViews>
  <sheetFormatPr baseColWidth="10" defaultRowHeight="15" x14ac:dyDescent="0.25"/>
  <cols>
    <col min="1" max="1" width="1.85546875" customWidth="1"/>
    <col min="2" max="2" width="11.140625" customWidth="1"/>
    <col min="3" max="3" width="5" style="87" bestFit="1" customWidth="1"/>
    <col min="4" max="4" width="34.85546875" customWidth="1"/>
    <col min="5" max="5" width="12.140625" customWidth="1"/>
    <col min="9" max="9" width="13.28515625" customWidth="1"/>
  </cols>
  <sheetData>
    <row r="1" spans="1:21" s="387" customFormat="1" ht="100.5" customHeight="1" thickBot="1" x14ac:dyDescent="0.3">
      <c r="A1" s="844"/>
      <c r="B1" s="845"/>
      <c r="C1" s="845"/>
      <c r="D1" s="845"/>
      <c r="E1" s="845"/>
      <c r="F1" s="845"/>
      <c r="G1" s="845"/>
      <c r="H1" s="845"/>
      <c r="I1" s="845"/>
      <c r="J1" s="845"/>
      <c r="K1" s="845"/>
      <c r="L1" s="845"/>
      <c r="M1" s="845"/>
      <c r="N1" s="845"/>
      <c r="O1" s="845"/>
      <c r="P1" s="846"/>
      <c r="Q1"/>
      <c r="R1"/>
    </row>
    <row r="2" spans="1:21" s="388" customFormat="1" ht="16.5" thickBot="1" x14ac:dyDescent="0.3">
      <c r="A2" s="852" t="str">
        <f>+'Datos Generales'!C5</f>
        <v>Corporación Autónoma Regional del Magdalena – CORPAMAG</v>
      </c>
      <c r="B2" s="853"/>
      <c r="C2" s="853"/>
      <c r="D2" s="853"/>
      <c r="E2" s="853"/>
      <c r="F2" s="853"/>
      <c r="G2" s="853"/>
      <c r="H2" s="853"/>
      <c r="I2" s="853"/>
      <c r="J2" s="853"/>
      <c r="K2" s="853"/>
      <c r="L2" s="853"/>
      <c r="M2" s="853"/>
      <c r="N2" s="853"/>
      <c r="O2" s="853"/>
      <c r="P2" s="854"/>
      <c r="Q2"/>
      <c r="R2"/>
    </row>
    <row r="3" spans="1:21" s="388" customFormat="1" ht="16.5" thickBot="1" x14ac:dyDescent="0.3">
      <c r="A3" s="847" t="s">
        <v>1313</v>
      </c>
      <c r="B3" s="848"/>
      <c r="C3" s="848"/>
      <c r="D3" s="848"/>
      <c r="E3" s="848"/>
      <c r="F3" s="848"/>
      <c r="G3" s="848"/>
      <c r="H3" s="848"/>
      <c r="I3" s="848"/>
      <c r="J3" s="848"/>
      <c r="K3" s="848"/>
      <c r="L3" s="848"/>
      <c r="M3" s="848"/>
      <c r="N3" s="848"/>
      <c r="O3" s="848"/>
      <c r="P3" s="849"/>
      <c r="Q3"/>
      <c r="R3"/>
    </row>
    <row r="4" spans="1:21" s="388" customFormat="1" ht="16.5" thickBot="1" x14ac:dyDescent="0.3">
      <c r="A4" s="850" t="s">
        <v>1312</v>
      </c>
      <c r="B4" s="851"/>
      <c r="C4" s="851"/>
      <c r="D4" s="851"/>
      <c r="E4" s="396" t="str">
        <f>+'Datos Generales'!C6</f>
        <v>2023-II</v>
      </c>
      <c r="F4" s="396"/>
      <c r="G4" s="396"/>
      <c r="H4" s="396"/>
      <c r="I4" s="396"/>
      <c r="J4" s="396"/>
      <c r="K4" s="396"/>
      <c r="L4" s="397"/>
      <c r="M4" s="397"/>
      <c r="N4" s="397"/>
      <c r="O4" s="397"/>
      <c r="P4" s="398"/>
      <c r="Q4"/>
      <c r="R4"/>
    </row>
    <row r="5" spans="1:21" ht="16.5" customHeight="1" thickBot="1" x14ac:dyDescent="0.3">
      <c r="A5" s="847" t="s">
        <v>1121</v>
      </c>
      <c r="B5" s="848"/>
      <c r="C5" s="848"/>
      <c r="D5" s="848"/>
      <c r="E5" s="848"/>
      <c r="F5" s="848"/>
      <c r="G5" s="848"/>
      <c r="H5" s="848"/>
      <c r="I5" s="848"/>
      <c r="J5" s="848"/>
      <c r="K5" s="848"/>
      <c r="L5" s="848"/>
      <c r="M5" s="848"/>
      <c r="N5" s="848"/>
      <c r="O5" s="848"/>
      <c r="P5" s="849"/>
    </row>
    <row r="6" spans="1:21" x14ac:dyDescent="0.25">
      <c r="B6" s="1" t="s">
        <v>1</v>
      </c>
      <c r="C6" s="76"/>
      <c r="D6" s="5"/>
      <c r="E6" s="74"/>
      <c r="F6" s="5" t="s">
        <v>128</v>
      </c>
      <c r="G6" s="5"/>
      <c r="H6" s="5"/>
      <c r="I6" s="5"/>
      <c r="J6" s="5"/>
      <c r="K6" s="5"/>
    </row>
    <row r="7" spans="1:21" ht="15.75" thickBot="1" x14ac:dyDescent="0.3">
      <c r="B7" s="75"/>
      <c r="C7" s="77"/>
      <c r="D7" s="5"/>
      <c r="E7" s="17"/>
      <c r="F7" s="5" t="s">
        <v>129</v>
      </c>
      <c r="G7" s="5"/>
      <c r="H7" s="5"/>
      <c r="I7" s="5"/>
      <c r="J7" s="5"/>
      <c r="K7" s="5"/>
    </row>
    <row r="8" spans="1:21" ht="15.75" thickBot="1" x14ac:dyDescent="0.3">
      <c r="B8" s="170" t="s">
        <v>1192</v>
      </c>
      <c r="C8" s="211">
        <v>2023</v>
      </c>
      <c r="D8" s="216">
        <f>IF(E10="NO APLICA","NO APLICA",IF(E11="NO SE REPORTA","SIN INFORMACION",+E42))</f>
        <v>1</v>
      </c>
      <c r="E8" s="212"/>
      <c r="F8" s="5" t="s">
        <v>130</v>
      </c>
      <c r="G8" s="5"/>
      <c r="H8" s="5"/>
      <c r="I8" s="5"/>
      <c r="J8" s="5"/>
      <c r="K8" s="5"/>
    </row>
    <row r="9" spans="1:21" x14ac:dyDescent="0.25">
      <c r="B9" s="376" t="s">
        <v>1193</v>
      </c>
      <c r="C9" s="88"/>
      <c r="D9" s="5"/>
      <c r="E9" s="5"/>
      <c r="F9" s="5"/>
      <c r="G9" s="5"/>
      <c r="H9" s="5"/>
      <c r="I9" s="5"/>
      <c r="J9" s="5"/>
      <c r="K9" s="5"/>
    </row>
    <row r="10" spans="1:21" x14ac:dyDescent="0.25">
      <c r="B10" s="855" t="s">
        <v>1254</v>
      </c>
      <c r="C10" s="855"/>
      <c r="D10" s="855"/>
      <c r="E10" s="367" t="s">
        <v>1251</v>
      </c>
      <c r="F10" s="862" t="str">
        <f>IF(E10="NO APLICA","      ESCRIBA EL NÚMERO DEL ACUERDO DEL CONSEJO DIRECTIVO EN EL CUAL DECIDE LA NO PROCEDENCIA DE LA APLICACIÓN DEL INDICADOR",IF(E11="NO SE REPORTA","      ESCRIBA EL NÚMERO DEL ACUERDO DEL CONSEJO DIRECTIVO EN LA CUAL SE APRUEBA LA AGENDA DE IMPLEMENTACION DEL INDICADOR",""))</f>
        <v/>
      </c>
      <c r="G10" s="863"/>
      <c r="H10" s="863"/>
      <c r="I10" s="863"/>
      <c r="J10" s="863"/>
      <c r="K10" s="863"/>
      <c r="L10" s="863"/>
      <c r="M10" s="863"/>
      <c r="N10" s="863"/>
      <c r="O10" s="863"/>
      <c r="P10" s="863"/>
      <c r="Q10" s="863"/>
      <c r="R10" s="863"/>
      <c r="S10" s="863"/>
      <c r="T10" s="5"/>
      <c r="U10" s="5"/>
    </row>
    <row r="11" spans="1:21" ht="14.45" customHeight="1" x14ac:dyDescent="0.25">
      <c r="B11" s="377"/>
      <c r="C11" s="88"/>
      <c r="D11" s="171" t="str">
        <f>IF(E10="SI APLICA","¿El indicador no se reporta por limitaciones de información disponible? ","")</f>
        <v xml:space="preserve">¿El indicador no se reporta por limitaciones de información disponible? </v>
      </c>
      <c r="E11" s="368" t="s">
        <v>1253</v>
      </c>
      <c r="F11" s="856"/>
      <c r="G11" s="857"/>
      <c r="H11" s="857"/>
      <c r="I11" s="857"/>
      <c r="J11" s="857"/>
      <c r="K11" s="857"/>
      <c r="L11" s="857"/>
      <c r="M11" s="857"/>
      <c r="N11" s="857"/>
      <c r="O11" s="857"/>
      <c r="P11" s="857"/>
      <c r="Q11" s="857"/>
      <c r="R11" s="857"/>
      <c r="S11" s="857"/>
    </row>
    <row r="12" spans="1:21" ht="23.45" customHeight="1" x14ac:dyDescent="0.25">
      <c r="B12" s="376"/>
      <c r="C12" s="88"/>
      <c r="D12" s="171" t="str">
        <f>IF(E11="SI SE REPORTA","¿Qué programas o proyectos del Plan de Acción están asociados al indicador? ","")</f>
        <v xml:space="preserve">¿Qué programas o proyectos del Plan de Acción están asociados al indicador? </v>
      </c>
      <c r="E12" s="858" t="s">
        <v>2052</v>
      </c>
      <c r="F12" s="858"/>
      <c r="G12" s="858"/>
      <c r="H12" s="858"/>
      <c r="I12" s="858"/>
      <c r="J12" s="858"/>
      <c r="K12" s="858"/>
      <c r="L12" s="858"/>
      <c r="M12" s="858"/>
      <c r="N12" s="858"/>
      <c r="O12" s="858"/>
      <c r="P12" s="858"/>
      <c r="Q12" s="858"/>
      <c r="R12" s="858"/>
    </row>
    <row r="13" spans="1:21" ht="21.95" customHeight="1" x14ac:dyDescent="0.25">
      <c r="B13" s="376"/>
      <c r="C13" s="88"/>
      <c r="D13" s="171" t="s">
        <v>1256</v>
      </c>
      <c r="E13" s="859"/>
      <c r="F13" s="860"/>
      <c r="G13" s="860"/>
      <c r="H13" s="860"/>
      <c r="I13" s="860"/>
      <c r="J13" s="860"/>
      <c r="K13" s="860"/>
      <c r="L13" s="860"/>
      <c r="M13" s="860"/>
      <c r="N13" s="860"/>
      <c r="O13" s="860"/>
      <c r="P13" s="860"/>
      <c r="Q13" s="860"/>
      <c r="R13" s="861"/>
    </row>
    <row r="14" spans="1:21" ht="6.95" customHeight="1" thickBot="1" x14ac:dyDescent="0.3">
      <c r="B14" s="376"/>
      <c r="C14" s="88"/>
      <c r="D14" s="5"/>
      <c r="E14" s="5"/>
      <c r="F14" s="5"/>
      <c r="G14" s="5"/>
      <c r="H14" s="5"/>
      <c r="I14" s="5"/>
      <c r="J14" s="5"/>
      <c r="K14" s="5"/>
    </row>
    <row r="15" spans="1:21" ht="15.75" thickBot="1" x14ac:dyDescent="0.3">
      <c r="B15" s="885" t="s">
        <v>2</v>
      </c>
      <c r="C15" s="89"/>
      <c r="D15" s="876" t="s">
        <v>336</v>
      </c>
      <c r="E15" s="877"/>
      <c r="F15" s="877"/>
      <c r="G15" s="877"/>
      <c r="H15" s="877"/>
      <c r="I15" s="877"/>
      <c r="J15" s="877"/>
      <c r="K15" s="878"/>
      <c r="L15" s="188"/>
      <c r="M15" s="188"/>
      <c r="N15" s="188"/>
      <c r="O15" s="188"/>
      <c r="P15" s="188"/>
      <c r="Q15" s="188"/>
      <c r="R15" s="188"/>
    </row>
    <row r="16" spans="1:21" ht="15.75" thickBot="1" x14ac:dyDescent="0.3">
      <c r="B16" s="886"/>
      <c r="C16" s="90" t="s">
        <v>19</v>
      </c>
      <c r="D16" s="38" t="s">
        <v>253</v>
      </c>
      <c r="E16" s="38" t="s">
        <v>20</v>
      </c>
      <c r="F16" s="38" t="s">
        <v>21</v>
      </c>
      <c r="G16" s="38" t="s">
        <v>22</v>
      </c>
      <c r="H16" s="38" t="s">
        <v>23</v>
      </c>
      <c r="I16" s="38" t="s">
        <v>254</v>
      </c>
      <c r="K16" s="21"/>
      <c r="L16" s="188"/>
      <c r="M16" s="188"/>
      <c r="N16" s="188"/>
      <c r="O16" s="188"/>
      <c r="P16" s="188"/>
      <c r="Q16" s="188"/>
      <c r="R16" s="188"/>
    </row>
    <row r="17" spans="2:18" ht="24.75" thickBot="1" x14ac:dyDescent="0.3">
      <c r="B17" s="886"/>
      <c r="C17" s="91" t="s">
        <v>152</v>
      </c>
      <c r="D17" s="40" t="s">
        <v>1149</v>
      </c>
      <c r="E17" s="6">
        <v>2</v>
      </c>
      <c r="F17" s="6">
        <v>2</v>
      </c>
      <c r="G17" s="6">
        <v>2</v>
      </c>
      <c r="H17" s="6">
        <v>2</v>
      </c>
      <c r="I17" s="42">
        <f>SUM(E17:H17)</f>
        <v>8</v>
      </c>
      <c r="K17" s="21"/>
      <c r="L17" s="188"/>
      <c r="M17" s="188"/>
      <c r="N17" s="188"/>
      <c r="O17" s="188"/>
      <c r="P17" s="188"/>
      <c r="Q17" s="188"/>
      <c r="R17" s="188"/>
    </row>
    <row r="18" spans="2:18" ht="15.75" thickBot="1" x14ac:dyDescent="0.3">
      <c r="B18" s="886"/>
      <c r="C18" s="91" t="s">
        <v>154</v>
      </c>
      <c r="D18" s="40" t="s">
        <v>774</v>
      </c>
      <c r="E18" s="186">
        <v>357921949</v>
      </c>
      <c r="F18" s="186">
        <v>600000000</v>
      </c>
      <c r="G18" s="186">
        <v>730000000</v>
      </c>
      <c r="H18" s="186">
        <v>900000000</v>
      </c>
      <c r="I18" s="134">
        <f>SUM(E18:H18)</f>
        <v>2587921949</v>
      </c>
      <c r="K18" s="21"/>
      <c r="L18" s="188"/>
      <c r="M18" s="188"/>
      <c r="N18" s="188"/>
      <c r="O18" s="188"/>
      <c r="P18" s="188"/>
      <c r="Q18" s="188"/>
      <c r="R18" s="188"/>
    </row>
    <row r="19" spans="2:18" ht="15.75" thickBot="1" x14ac:dyDescent="0.3">
      <c r="B19" s="886"/>
      <c r="C19" s="91" t="s">
        <v>156</v>
      </c>
      <c r="D19" s="40" t="s">
        <v>831</v>
      </c>
      <c r="E19" s="186">
        <v>767921949</v>
      </c>
      <c r="F19" s="186">
        <v>7452317273</v>
      </c>
      <c r="G19" s="186">
        <v>6571099166</v>
      </c>
      <c r="H19" s="186">
        <v>2836379696</v>
      </c>
      <c r="I19" s="134">
        <f>SUM(E19:H19)</f>
        <v>17627718084</v>
      </c>
      <c r="K19" s="21"/>
      <c r="L19" s="188"/>
      <c r="M19" s="188"/>
      <c r="N19" s="188"/>
      <c r="O19" s="188"/>
      <c r="P19" s="188"/>
      <c r="Q19" s="188"/>
      <c r="R19" s="188"/>
    </row>
    <row r="20" spans="2:18" x14ac:dyDescent="0.25">
      <c r="B20" s="886"/>
      <c r="C20" s="92"/>
      <c r="D20" s="867"/>
      <c r="E20" s="868"/>
      <c r="F20" s="868"/>
      <c r="G20" s="868"/>
      <c r="H20" s="868"/>
      <c r="I20" s="868"/>
      <c r="J20" s="868"/>
      <c r="K20" s="869"/>
      <c r="L20" s="188"/>
      <c r="M20" s="188"/>
      <c r="N20" s="188"/>
      <c r="O20" s="188"/>
      <c r="P20" s="188"/>
      <c r="Q20" s="188"/>
      <c r="R20" s="188"/>
    </row>
    <row r="21" spans="2:18" ht="15.75" thickBot="1" x14ac:dyDescent="0.3">
      <c r="B21" s="886"/>
      <c r="C21" s="92"/>
      <c r="D21" s="891" t="s">
        <v>1150</v>
      </c>
      <c r="E21" s="892"/>
      <c r="F21" s="892"/>
      <c r="G21" s="892"/>
      <c r="H21" s="892"/>
      <c r="I21" s="892"/>
      <c r="J21" s="892"/>
      <c r="K21" s="893"/>
      <c r="L21" s="188"/>
      <c r="M21" s="188"/>
      <c r="N21" s="188"/>
      <c r="O21" s="188"/>
      <c r="P21" s="188"/>
      <c r="Q21" s="188"/>
      <c r="R21" s="188"/>
    </row>
    <row r="22" spans="2:18" ht="15.75" thickBot="1" x14ac:dyDescent="0.3">
      <c r="B22" s="886"/>
      <c r="C22" s="933" t="s">
        <v>19</v>
      </c>
      <c r="D22" s="885" t="s">
        <v>270</v>
      </c>
      <c r="E22" s="888" t="s">
        <v>620</v>
      </c>
      <c r="F22" s="890"/>
      <c r="G22" s="888" t="s">
        <v>693</v>
      </c>
      <c r="H22" s="889"/>
      <c r="I22" s="889"/>
      <c r="J22" s="890"/>
      <c r="K22" s="114"/>
      <c r="L22" s="188"/>
      <c r="M22" s="188"/>
      <c r="N22" s="188"/>
      <c r="O22" s="188"/>
      <c r="P22" s="188"/>
      <c r="Q22" s="188"/>
      <c r="R22" s="188"/>
    </row>
    <row r="23" spans="2:18" ht="36.75" thickBot="1" x14ac:dyDescent="0.3">
      <c r="B23" s="886"/>
      <c r="C23" s="934"/>
      <c r="D23" s="887"/>
      <c r="E23" s="40" t="s">
        <v>621</v>
      </c>
      <c r="F23" s="43" t="s">
        <v>622</v>
      </c>
      <c r="G23" s="40" t="s">
        <v>774</v>
      </c>
      <c r="H23" s="40" t="s">
        <v>344</v>
      </c>
      <c r="I23" s="40" t="s">
        <v>274</v>
      </c>
      <c r="J23" s="40" t="s">
        <v>275</v>
      </c>
      <c r="K23" s="40" t="s">
        <v>55</v>
      </c>
      <c r="L23" s="188"/>
      <c r="M23" s="188"/>
      <c r="N23" s="188"/>
      <c r="O23" s="188"/>
      <c r="P23" s="188"/>
      <c r="Q23" s="188"/>
      <c r="R23" s="188"/>
    </row>
    <row r="24" spans="2:18" ht="24.75" thickBot="1" x14ac:dyDescent="0.3">
      <c r="B24" s="886"/>
      <c r="C24" s="91">
        <v>1</v>
      </c>
      <c r="D24" s="339" t="s">
        <v>2053</v>
      </c>
      <c r="E24" s="31">
        <v>1</v>
      </c>
      <c r="F24" s="31">
        <v>1</v>
      </c>
      <c r="G24" s="186">
        <v>500000000</v>
      </c>
      <c r="H24" s="186">
        <v>1634063918</v>
      </c>
      <c r="I24" s="186">
        <v>1481318832</v>
      </c>
      <c r="J24" s="186">
        <v>1478947632</v>
      </c>
      <c r="K24" s="186"/>
      <c r="L24" s="188"/>
      <c r="M24" s="188"/>
      <c r="N24" s="188"/>
      <c r="O24" s="188"/>
      <c r="P24" s="188"/>
      <c r="Q24" s="188"/>
      <c r="R24" s="188"/>
    </row>
    <row r="25" spans="2:18" ht="24.75" thickBot="1" x14ac:dyDescent="0.3">
      <c r="B25" s="886"/>
      <c r="C25" s="91">
        <v>2</v>
      </c>
      <c r="D25" s="339" t="s">
        <v>2054</v>
      </c>
      <c r="E25" s="31">
        <v>1</v>
      </c>
      <c r="F25" s="31">
        <v>1</v>
      </c>
      <c r="G25" s="186">
        <v>400000000</v>
      </c>
      <c r="H25" s="186">
        <v>1202315778</v>
      </c>
      <c r="I25" s="186">
        <v>1202213945</v>
      </c>
      <c r="J25" s="186">
        <v>952244445</v>
      </c>
      <c r="K25" s="186"/>
      <c r="L25" s="188"/>
      <c r="M25" s="188"/>
      <c r="N25" s="188"/>
      <c r="O25" s="188"/>
      <c r="P25" s="188"/>
      <c r="Q25" s="188"/>
      <c r="R25" s="188"/>
    </row>
    <row r="26" spans="2:18" ht="15.75" thickBot="1" x14ac:dyDescent="0.3">
      <c r="B26" s="886"/>
      <c r="C26" s="91">
        <v>3</v>
      </c>
      <c r="D26" s="160"/>
      <c r="E26" s="31"/>
      <c r="F26" s="31"/>
      <c r="G26" s="186"/>
      <c r="H26" s="186"/>
      <c r="I26" s="186"/>
      <c r="J26" s="186"/>
      <c r="K26" s="186"/>
      <c r="L26" s="188"/>
      <c r="M26" s="188"/>
      <c r="N26" s="188"/>
      <c r="O26" s="188"/>
      <c r="P26" s="188"/>
      <c r="Q26" s="188"/>
      <c r="R26" s="188"/>
    </row>
    <row r="27" spans="2:18" ht="15.75" thickBot="1" x14ac:dyDescent="0.3">
      <c r="B27" s="886"/>
      <c r="C27" s="91">
        <v>4</v>
      </c>
      <c r="D27" s="160"/>
      <c r="E27" s="31"/>
      <c r="F27" s="31"/>
      <c r="G27" s="186"/>
      <c r="H27" s="186"/>
      <c r="I27" s="186"/>
      <c r="J27" s="186"/>
      <c r="K27" s="186"/>
      <c r="L27" s="188"/>
      <c r="M27" s="188"/>
      <c r="N27" s="188"/>
      <c r="O27" s="188"/>
      <c r="P27" s="188"/>
      <c r="Q27" s="188"/>
      <c r="R27" s="188"/>
    </row>
    <row r="28" spans="2:18" ht="15.75" thickBot="1" x14ac:dyDescent="0.3">
      <c r="B28" s="886"/>
      <c r="C28" s="91">
        <v>5</v>
      </c>
      <c r="D28" s="160"/>
      <c r="E28" s="31"/>
      <c r="F28" s="31"/>
      <c r="G28" s="186"/>
      <c r="H28" s="186"/>
      <c r="I28" s="186"/>
      <c r="J28" s="186"/>
      <c r="K28" s="186"/>
      <c r="L28" s="188"/>
      <c r="M28" s="188"/>
      <c r="N28" s="188"/>
      <c r="O28" s="188"/>
      <c r="P28" s="188"/>
      <c r="Q28" s="188"/>
      <c r="R28" s="188"/>
    </row>
    <row r="29" spans="2:18" ht="15.75" thickBot="1" x14ac:dyDescent="0.3">
      <c r="B29" s="886"/>
      <c r="C29" s="91">
        <v>6</v>
      </c>
      <c r="D29" s="160"/>
      <c r="E29" s="31"/>
      <c r="F29" s="31"/>
      <c r="G29" s="186"/>
      <c r="H29" s="186"/>
      <c r="I29" s="186"/>
      <c r="J29" s="186"/>
      <c r="K29" s="186"/>
      <c r="L29" s="188"/>
      <c r="M29" s="188"/>
      <c r="N29" s="188"/>
      <c r="O29" s="188"/>
      <c r="P29" s="188"/>
      <c r="Q29" s="188"/>
      <c r="R29" s="188"/>
    </row>
    <row r="30" spans="2:18" ht="15.75" thickBot="1" x14ac:dyDescent="0.3">
      <c r="B30" s="886"/>
      <c r="C30" s="76"/>
      <c r="D30" s="45" t="s">
        <v>151</v>
      </c>
      <c r="E30" s="1"/>
      <c r="F30" s="1"/>
      <c r="G30" s="135">
        <f>SUM(G24:G29)</f>
        <v>900000000</v>
      </c>
      <c r="H30" s="135">
        <f>SUM(H24:H29)</f>
        <v>2836379696</v>
      </c>
      <c r="I30" s="135">
        <f>SUM(I24:I29)</f>
        <v>2683532777</v>
      </c>
      <c r="J30" s="135">
        <f>SUM(J24:J29)</f>
        <v>2431192077</v>
      </c>
      <c r="K30" s="186"/>
      <c r="L30" s="188"/>
      <c r="M30" s="188"/>
      <c r="N30" s="188"/>
      <c r="O30" s="188"/>
      <c r="P30" s="188"/>
      <c r="Q30" s="188"/>
      <c r="R30" s="188"/>
    </row>
    <row r="31" spans="2:18" x14ac:dyDescent="0.25">
      <c r="B31" s="886"/>
      <c r="C31" s="92"/>
      <c r="D31" s="867" t="s">
        <v>833</v>
      </c>
      <c r="E31" s="868"/>
      <c r="F31" s="868"/>
      <c r="G31" s="868"/>
      <c r="H31" s="868"/>
      <c r="I31" s="868"/>
      <c r="J31" s="868"/>
      <c r="K31" s="869"/>
      <c r="L31" s="188"/>
      <c r="M31" s="188"/>
      <c r="N31" s="188"/>
      <c r="O31" s="188"/>
      <c r="P31" s="188"/>
      <c r="Q31" s="188"/>
      <c r="R31" s="188"/>
    </row>
    <row r="32" spans="2:18" ht="15.75" thickBot="1" x14ac:dyDescent="0.3">
      <c r="B32" s="886"/>
      <c r="C32" s="92"/>
      <c r="D32" s="867" t="s">
        <v>1151</v>
      </c>
      <c r="E32" s="868"/>
      <c r="F32" s="868"/>
      <c r="G32" s="868"/>
      <c r="H32" s="868"/>
      <c r="I32" s="868"/>
      <c r="J32" s="868"/>
      <c r="K32" s="869"/>
      <c r="L32" s="188"/>
      <c r="M32" s="188"/>
      <c r="N32" s="188"/>
      <c r="O32" s="188"/>
      <c r="P32" s="188"/>
      <c r="Q32" s="188"/>
      <c r="R32" s="188"/>
    </row>
    <row r="33" spans="2:18" ht="15.75" thickBot="1" x14ac:dyDescent="0.3">
      <c r="B33" s="886"/>
      <c r="C33" s="933" t="s">
        <v>19</v>
      </c>
      <c r="D33" s="1062" t="s">
        <v>698</v>
      </c>
      <c r="E33" s="38" t="s">
        <v>835</v>
      </c>
      <c r="F33" s="976" t="s">
        <v>699</v>
      </c>
      <c r="G33" s="985"/>
      <c r="H33" s="43"/>
      <c r="I33" s="5"/>
      <c r="K33" s="21"/>
      <c r="L33" s="188"/>
      <c r="M33" s="188"/>
      <c r="N33" s="188"/>
      <c r="O33" s="188"/>
      <c r="P33" s="188"/>
      <c r="Q33" s="188"/>
      <c r="R33" s="188"/>
    </row>
    <row r="34" spans="2:18" x14ac:dyDescent="0.25">
      <c r="B34" s="886"/>
      <c r="C34" s="1061"/>
      <c r="D34" s="1063"/>
      <c r="E34" s="885" t="s">
        <v>1152</v>
      </c>
      <c r="F34" s="885" t="s">
        <v>700</v>
      </c>
      <c r="G34" s="46" t="s">
        <v>701</v>
      </c>
      <c r="H34" s="885" t="s">
        <v>55</v>
      </c>
      <c r="I34" s="5"/>
      <c r="K34" s="21"/>
      <c r="L34" s="188"/>
      <c r="M34" s="188"/>
      <c r="N34" s="188"/>
      <c r="O34" s="188"/>
      <c r="P34" s="188"/>
      <c r="Q34" s="188"/>
      <c r="R34" s="188"/>
    </row>
    <row r="35" spans="2:18" ht="24.75" thickBot="1" x14ac:dyDescent="0.3">
      <c r="B35" s="886"/>
      <c r="C35" s="934"/>
      <c r="D35" s="1064"/>
      <c r="E35" s="887"/>
      <c r="F35" s="887"/>
      <c r="G35" s="40" t="s">
        <v>695</v>
      </c>
      <c r="H35" s="887"/>
      <c r="I35" s="5"/>
      <c r="K35" s="21"/>
      <c r="L35" s="188"/>
      <c r="M35" s="188"/>
      <c r="N35" s="188"/>
      <c r="O35" s="188"/>
      <c r="P35" s="188"/>
      <c r="Q35" s="188"/>
      <c r="R35" s="188"/>
    </row>
    <row r="36" spans="2:18" ht="15.75" thickBot="1" x14ac:dyDescent="0.3">
      <c r="B36" s="886"/>
      <c r="C36" s="2">
        <v>1</v>
      </c>
      <c r="D36" s="157">
        <v>0.5</v>
      </c>
      <c r="E36" s="263">
        <f>+F24</f>
        <v>1</v>
      </c>
      <c r="F36" s="378">
        <f>IFERROR(I24/H24,0)</f>
        <v>0.90652441173356846</v>
      </c>
      <c r="G36" s="378">
        <f>IFERROR(J24/I24,0)</f>
        <v>0.99839926425778402</v>
      </c>
      <c r="H36" s="30"/>
      <c r="I36" s="5"/>
      <c r="J36" s="379"/>
      <c r="K36" s="21"/>
      <c r="L36" s="188"/>
      <c r="M36" s="188"/>
      <c r="N36" s="188"/>
      <c r="O36" s="188"/>
      <c r="P36" s="188"/>
      <c r="Q36" s="188"/>
      <c r="R36" s="188"/>
    </row>
    <row r="37" spans="2:18" ht="15.75" thickBot="1" x14ac:dyDescent="0.3">
      <c r="B37" s="886"/>
      <c r="C37" s="2">
        <v>2</v>
      </c>
      <c r="D37" s="157">
        <v>0.5</v>
      </c>
      <c r="E37" s="263">
        <f>+F25</f>
        <v>1</v>
      </c>
      <c r="F37" s="378">
        <f>IFERROR(I25/H25,0)</f>
        <v>0.99991530261694694</v>
      </c>
      <c r="G37" s="378">
        <f t="shared" ref="G37:G42" si="0">IFERROR(J25/I25,0)</f>
        <v>0.79207569414776668</v>
      </c>
      <c r="H37" s="30"/>
      <c r="I37" s="5"/>
      <c r="K37" s="21"/>
      <c r="L37" s="188"/>
      <c r="M37" s="188"/>
      <c r="N37" s="188"/>
      <c r="O37" s="188"/>
      <c r="P37" s="188"/>
      <c r="Q37" s="188"/>
      <c r="R37" s="188"/>
    </row>
    <row r="38" spans="2:18" ht="15.75" thickBot="1" x14ac:dyDescent="0.3">
      <c r="B38" s="886"/>
      <c r="C38" s="2">
        <v>3</v>
      </c>
      <c r="D38" s="157"/>
      <c r="E38" s="263">
        <v>0.7</v>
      </c>
      <c r="F38" s="378">
        <v>0.8</v>
      </c>
      <c r="G38" s="378">
        <f t="shared" si="0"/>
        <v>0</v>
      </c>
      <c r="H38" s="30"/>
      <c r="I38" s="5"/>
      <c r="K38" s="21"/>
      <c r="L38" s="188"/>
      <c r="M38" s="188"/>
      <c r="N38" s="188"/>
      <c r="O38" s="188"/>
      <c r="P38" s="188"/>
      <c r="Q38" s="188"/>
      <c r="R38" s="188"/>
    </row>
    <row r="39" spans="2:18" ht="15.75" thickBot="1" x14ac:dyDescent="0.3">
      <c r="B39" s="886"/>
      <c r="C39" s="2">
        <v>4</v>
      </c>
      <c r="D39" s="157"/>
      <c r="E39" s="263">
        <f>+F27</f>
        <v>0</v>
      </c>
      <c r="F39" s="378">
        <f>IFERROR(I27/H27,0)</f>
        <v>0</v>
      </c>
      <c r="G39" s="378">
        <f t="shared" si="0"/>
        <v>0</v>
      </c>
      <c r="H39" s="30"/>
      <c r="I39" s="5"/>
      <c r="K39" s="21"/>
      <c r="L39" s="188"/>
      <c r="M39" s="188"/>
      <c r="N39" s="188"/>
      <c r="O39" s="188"/>
      <c r="P39" s="188"/>
      <c r="Q39" s="188"/>
      <c r="R39" s="188"/>
    </row>
    <row r="40" spans="2:18" ht="15.75" thickBot="1" x14ac:dyDescent="0.3">
      <c r="B40" s="886"/>
      <c r="C40" s="2">
        <v>5</v>
      </c>
      <c r="D40" s="157"/>
      <c r="E40" s="263">
        <f>+F28</f>
        <v>0</v>
      </c>
      <c r="F40" s="378">
        <f>IFERROR(I28/H28,0)</f>
        <v>0</v>
      </c>
      <c r="G40" s="378">
        <f t="shared" si="0"/>
        <v>0</v>
      </c>
      <c r="H40" s="30"/>
      <c r="I40" s="5"/>
      <c r="K40" s="21"/>
      <c r="L40" s="188"/>
      <c r="M40" s="188"/>
      <c r="N40" s="188"/>
      <c r="O40" s="188"/>
      <c r="P40" s="188"/>
      <c r="Q40" s="188"/>
      <c r="R40" s="188"/>
    </row>
    <row r="41" spans="2:18" ht="15.75" thickBot="1" x14ac:dyDescent="0.3">
      <c r="B41" s="886"/>
      <c r="C41" s="2">
        <v>6</v>
      </c>
      <c r="D41" s="157"/>
      <c r="E41" s="263">
        <f>+F29</f>
        <v>0</v>
      </c>
      <c r="F41" s="378">
        <f>IFERROR(I29/H29,0)</f>
        <v>0</v>
      </c>
      <c r="G41" s="378">
        <f t="shared" si="0"/>
        <v>0</v>
      </c>
      <c r="H41" s="30"/>
      <c r="I41" s="5"/>
      <c r="K41" s="21"/>
      <c r="L41" s="188"/>
      <c r="M41" s="188"/>
      <c r="N41" s="188"/>
      <c r="O41" s="188"/>
      <c r="P41" s="188"/>
      <c r="Q41" s="188"/>
      <c r="R41" s="188"/>
    </row>
    <row r="42" spans="2:18" ht="15.75" thickBot="1" x14ac:dyDescent="0.3">
      <c r="B42" s="887"/>
      <c r="C42" s="2"/>
      <c r="D42" s="158">
        <f>+Formulas!D31</f>
        <v>1</v>
      </c>
      <c r="E42" s="380">
        <f>+D36*E36+D37*E37+D38*E38+D39*E39+D40*E40+D41*E41</f>
        <v>1</v>
      </c>
      <c r="F42" s="380">
        <f>+D36*F36+D37*F37+D38*F38+D39*F39+D40*F40+D41*F41</f>
        <v>0.9532198571752577</v>
      </c>
      <c r="G42" s="378">
        <f t="shared" si="0"/>
        <v>0.90596697675438898</v>
      </c>
      <c r="H42" s="30"/>
      <c r="I42" s="22"/>
      <c r="K42" s="23"/>
      <c r="L42" s="188"/>
      <c r="M42" s="188" t="s">
        <v>1202</v>
      </c>
      <c r="N42" s="188"/>
      <c r="O42" s="188"/>
      <c r="P42" s="188"/>
      <c r="Q42" s="188"/>
      <c r="R42" s="188"/>
    </row>
    <row r="43" spans="2:18" ht="24" customHeight="1" thickBot="1" x14ac:dyDescent="0.3">
      <c r="B43" s="179" t="s">
        <v>34</v>
      </c>
      <c r="C43" s="86"/>
      <c r="D43" s="1068" t="s">
        <v>1153</v>
      </c>
      <c r="E43" s="1069"/>
      <c r="F43" s="1069"/>
      <c r="G43" s="1069"/>
      <c r="H43" s="1069"/>
      <c r="I43" s="1069"/>
      <c r="J43" s="1069"/>
      <c r="K43" s="1070"/>
      <c r="L43" s="188"/>
      <c r="M43" s="188"/>
      <c r="N43" s="188"/>
      <c r="O43" s="188"/>
      <c r="P43" s="188"/>
      <c r="Q43" s="188"/>
      <c r="R43" s="188"/>
    </row>
    <row r="44" spans="2:18" ht="36.75" thickBot="1" x14ac:dyDescent="0.3">
      <c r="B44" s="179" t="s">
        <v>36</v>
      </c>
      <c r="C44" s="86"/>
      <c r="D44" s="1068" t="s">
        <v>346</v>
      </c>
      <c r="E44" s="1069"/>
      <c r="F44" s="1069"/>
      <c r="G44" s="1069"/>
      <c r="H44" s="1069"/>
      <c r="I44" s="1069"/>
      <c r="J44" s="1069"/>
      <c r="K44" s="1070"/>
      <c r="L44" s="188"/>
      <c r="M44" s="188"/>
      <c r="N44" s="188"/>
      <c r="O44" s="188"/>
      <c r="P44" s="188"/>
      <c r="Q44" s="188"/>
      <c r="R44" s="188"/>
    </row>
    <row r="45" spans="2:18" ht="15.75" thickBot="1" x14ac:dyDescent="0.3">
      <c r="B45" s="7"/>
      <c r="C45" s="81"/>
      <c r="D45" s="18"/>
      <c r="E45" s="18"/>
      <c r="F45" s="18"/>
      <c r="G45" s="18"/>
      <c r="H45" s="18"/>
      <c r="I45" s="18"/>
      <c r="J45" s="18"/>
      <c r="K45" s="18"/>
      <c r="L45" s="188"/>
      <c r="M45" s="188"/>
      <c r="N45" s="188"/>
      <c r="O45" s="188"/>
      <c r="P45" s="188"/>
      <c r="Q45" s="188"/>
      <c r="R45" s="188"/>
    </row>
    <row r="46" spans="2:18" ht="24" customHeight="1" thickBot="1" x14ac:dyDescent="0.3">
      <c r="B46" s="1065" t="s">
        <v>38</v>
      </c>
      <c r="C46" s="1066"/>
      <c r="D46" s="1066"/>
      <c r="E46" s="1067"/>
      <c r="F46" s="18"/>
      <c r="G46" s="18"/>
      <c r="H46" s="18"/>
      <c r="I46" s="18"/>
      <c r="J46" s="18"/>
      <c r="K46" s="18"/>
      <c r="L46" s="188"/>
      <c r="M46" s="188"/>
      <c r="N46" s="188"/>
      <c r="O46" s="188"/>
      <c r="P46" s="188"/>
      <c r="Q46" s="188"/>
      <c r="R46" s="188"/>
    </row>
    <row r="47" spans="2:18" ht="15.75" thickBot="1" x14ac:dyDescent="0.3">
      <c r="B47" s="1058">
        <v>1</v>
      </c>
      <c r="C47" s="82"/>
      <c r="D47" s="33" t="s">
        <v>39</v>
      </c>
      <c r="E47" s="160" t="s">
        <v>1962</v>
      </c>
      <c r="F47" s="18"/>
      <c r="G47" s="18"/>
      <c r="H47" s="18"/>
      <c r="I47" s="18"/>
      <c r="J47" s="18"/>
      <c r="K47" s="18"/>
      <c r="L47" s="188"/>
      <c r="M47" s="188"/>
      <c r="N47" s="188"/>
      <c r="O47" s="188"/>
      <c r="P47" s="188"/>
      <c r="Q47" s="188"/>
      <c r="R47" s="188"/>
    </row>
    <row r="48" spans="2:18" ht="15.75" thickBot="1" x14ac:dyDescent="0.3">
      <c r="B48" s="1059"/>
      <c r="C48" s="82"/>
      <c r="D48" s="181" t="s">
        <v>40</v>
      </c>
      <c r="E48" s="160" t="s">
        <v>2055</v>
      </c>
      <c r="F48" s="18"/>
      <c r="G48" s="18"/>
      <c r="H48" s="18"/>
      <c r="I48" s="18"/>
      <c r="J48" s="18"/>
      <c r="K48" s="18"/>
      <c r="L48" s="188"/>
      <c r="M48" s="188"/>
      <c r="N48" s="188"/>
      <c r="O48" s="188"/>
      <c r="P48" s="188"/>
      <c r="Q48" s="188"/>
      <c r="R48" s="188"/>
    </row>
    <row r="49" spans="2:18" ht="15.75" thickBot="1" x14ac:dyDescent="0.3">
      <c r="B49" s="1059"/>
      <c r="C49" s="82"/>
      <c r="D49" s="181" t="s">
        <v>41</v>
      </c>
      <c r="E49" s="160" t="s">
        <v>2056</v>
      </c>
      <c r="F49" s="18"/>
      <c r="G49" s="18"/>
      <c r="H49" s="18"/>
      <c r="I49" s="18"/>
      <c r="J49" s="18"/>
      <c r="K49" s="18"/>
      <c r="L49" s="188"/>
      <c r="M49" s="188"/>
      <c r="N49" s="188"/>
      <c r="O49" s="188"/>
      <c r="P49" s="188"/>
      <c r="Q49" s="188"/>
      <c r="R49" s="188"/>
    </row>
    <row r="50" spans="2:18" ht="15.75" thickBot="1" x14ac:dyDescent="0.3">
      <c r="B50" s="1059"/>
      <c r="C50" s="82"/>
      <c r="D50" s="181" t="s">
        <v>42</v>
      </c>
      <c r="E50" s="160" t="s">
        <v>1958</v>
      </c>
      <c r="F50" s="18"/>
      <c r="G50" s="18"/>
      <c r="H50" s="18"/>
      <c r="I50" s="18"/>
      <c r="J50" s="18"/>
      <c r="K50" s="18"/>
      <c r="L50" s="188"/>
      <c r="M50" s="188"/>
      <c r="N50" s="188"/>
      <c r="O50" s="188"/>
      <c r="P50" s="188"/>
      <c r="Q50" s="188"/>
      <c r="R50" s="188"/>
    </row>
    <row r="51" spans="2:18" ht="15.75" thickBot="1" x14ac:dyDescent="0.3">
      <c r="B51" s="1059"/>
      <c r="C51" s="82"/>
      <c r="D51" s="181" t="s">
        <v>43</v>
      </c>
      <c r="E51" s="532" t="s">
        <v>2057</v>
      </c>
      <c r="F51" s="18"/>
      <c r="G51" s="18"/>
      <c r="H51" s="18"/>
      <c r="I51" s="18"/>
      <c r="J51" s="18"/>
      <c r="K51" s="18"/>
      <c r="L51" s="188"/>
      <c r="M51" s="188"/>
      <c r="N51" s="188"/>
      <c r="O51" s="188"/>
      <c r="P51" s="188"/>
      <c r="Q51" s="188"/>
      <c r="R51" s="188"/>
    </row>
    <row r="52" spans="2:18" ht="15.75" thickBot="1" x14ac:dyDescent="0.3">
      <c r="B52" s="1059"/>
      <c r="C52" s="82"/>
      <c r="D52" s="181" t="s">
        <v>44</v>
      </c>
      <c r="E52" s="160">
        <v>4380200</v>
      </c>
      <c r="F52" s="18"/>
      <c r="G52" s="18"/>
      <c r="H52" s="18"/>
      <c r="I52" s="18"/>
      <c r="J52" s="18"/>
      <c r="K52" s="18"/>
      <c r="L52" s="188"/>
      <c r="M52" s="188"/>
      <c r="N52" s="188"/>
      <c r="O52" s="188"/>
      <c r="P52" s="188"/>
      <c r="Q52" s="188"/>
      <c r="R52" s="188"/>
    </row>
    <row r="53" spans="2:18" ht="15.75" thickBot="1" x14ac:dyDescent="0.3">
      <c r="B53" s="1060"/>
      <c r="C53" s="8"/>
      <c r="D53" s="181" t="s">
        <v>45</v>
      </c>
      <c r="E53" s="160" t="s">
        <v>1966</v>
      </c>
      <c r="F53" s="18"/>
      <c r="G53" s="18"/>
      <c r="H53" s="18"/>
      <c r="I53" s="18"/>
      <c r="J53" s="18"/>
      <c r="K53" s="18"/>
      <c r="L53" s="188"/>
      <c r="M53" s="188"/>
      <c r="N53" s="188"/>
      <c r="O53" s="188"/>
      <c r="P53" s="188"/>
      <c r="Q53" s="188"/>
      <c r="R53" s="188"/>
    </row>
    <row r="54" spans="2:18" ht="15.75" thickBot="1" x14ac:dyDescent="0.3">
      <c r="B54" s="7"/>
      <c r="C54" s="81"/>
      <c r="D54" s="18"/>
      <c r="E54" s="18"/>
      <c r="F54" s="18"/>
      <c r="G54" s="18"/>
      <c r="H54" s="18"/>
      <c r="I54" s="18"/>
      <c r="J54" s="18"/>
      <c r="K54" s="18"/>
      <c r="L54" s="188"/>
      <c r="M54" s="188"/>
      <c r="N54" s="188"/>
      <c r="O54" s="188"/>
      <c r="P54" s="188"/>
      <c r="Q54" s="188"/>
      <c r="R54" s="188"/>
    </row>
    <row r="55" spans="2:18" ht="15.75" thickBot="1" x14ac:dyDescent="0.3">
      <c r="B55" s="1065" t="s">
        <v>46</v>
      </c>
      <c r="C55" s="1066"/>
      <c r="D55" s="1066"/>
      <c r="E55" s="1067"/>
      <c r="F55" s="18"/>
      <c r="G55" s="18"/>
      <c r="H55" s="18"/>
      <c r="I55" s="18"/>
      <c r="J55" s="18"/>
      <c r="K55" s="18"/>
      <c r="L55" s="188"/>
      <c r="M55" s="188"/>
      <c r="N55" s="188"/>
      <c r="O55" s="188"/>
      <c r="P55" s="188"/>
      <c r="Q55" s="188"/>
      <c r="R55" s="188"/>
    </row>
    <row r="56" spans="2:18" ht="15.75" thickBot="1" x14ac:dyDescent="0.3">
      <c r="B56" s="1058">
        <v>1</v>
      </c>
      <c r="C56" s="82"/>
      <c r="D56" s="33" t="s">
        <v>39</v>
      </c>
      <c r="E56" s="28" t="s">
        <v>47</v>
      </c>
      <c r="F56" s="18"/>
      <c r="G56" s="18"/>
      <c r="H56" s="18"/>
      <c r="I56" s="18"/>
      <c r="J56" s="18"/>
      <c r="K56" s="18"/>
      <c r="L56" s="188"/>
      <c r="M56" s="188"/>
      <c r="N56" s="188"/>
      <c r="O56" s="188"/>
      <c r="P56" s="188"/>
      <c r="Q56" s="188"/>
      <c r="R56" s="188"/>
    </row>
    <row r="57" spans="2:18" ht="15.75" thickBot="1" x14ac:dyDescent="0.3">
      <c r="B57" s="1059"/>
      <c r="C57" s="82"/>
      <c r="D57" s="181" t="s">
        <v>40</v>
      </c>
      <c r="E57" s="28" t="s">
        <v>48</v>
      </c>
      <c r="F57" s="18"/>
      <c r="G57" s="18"/>
      <c r="H57" s="18"/>
      <c r="I57" s="18"/>
      <c r="J57" s="18"/>
      <c r="K57" s="18"/>
      <c r="L57" s="188"/>
      <c r="M57" s="188"/>
      <c r="N57" s="188"/>
      <c r="O57" s="188"/>
      <c r="P57" s="188"/>
      <c r="Q57" s="188"/>
      <c r="R57" s="188"/>
    </row>
    <row r="58" spans="2:18" ht="15.75" thickBot="1" x14ac:dyDescent="0.3">
      <c r="B58" s="1059"/>
      <c r="C58" s="82"/>
      <c r="D58" s="181" t="s">
        <v>41</v>
      </c>
      <c r="E58" s="165"/>
      <c r="F58" s="18"/>
      <c r="G58" s="18"/>
      <c r="H58" s="18"/>
      <c r="I58" s="18"/>
      <c r="J58" s="18"/>
      <c r="K58" s="18"/>
      <c r="L58" s="188"/>
      <c r="M58" s="188"/>
      <c r="N58" s="188"/>
      <c r="O58" s="188"/>
      <c r="P58" s="188"/>
      <c r="Q58" s="188"/>
      <c r="R58" s="188"/>
    </row>
    <row r="59" spans="2:18" ht="15.75" thickBot="1" x14ac:dyDescent="0.3">
      <c r="B59" s="1059"/>
      <c r="C59" s="82"/>
      <c r="D59" s="181" t="s">
        <v>42</v>
      </c>
      <c r="E59" s="165"/>
      <c r="F59" s="18"/>
      <c r="G59" s="18"/>
      <c r="H59" s="18"/>
      <c r="I59" s="18"/>
      <c r="J59" s="18"/>
      <c r="K59" s="18"/>
      <c r="L59" s="188"/>
      <c r="M59" s="188"/>
      <c r="N59" s="188"/>
      <c r="O59" s="188"/>
      <c r="P59" s="188"/>
      <c r="Q59" s="188"/>
      <c r="R59" s="188"/>
    </row>
    <row r="60" spans="2:18" ht="15.75" thickBot="1" x14ac:dyDescent="0.3">
      <c r="B60" s="1059"/>
      <c r="C60" s="82"/>
      <c r="D60" s="181" t="s">
        <v>43</v>
      </c>
      <c r="E60" s="165"/>
      <c r="F60" s="18"/>
      <c r="G60" s="18"/>
      <c r="H60" s="18"/>
      <c r="I60" s="18"/>
      <c r="J60" s="18"/>
      <c r="K60" s="18"/>
      <c r="L60" s="188"/>
      <c r="M60" s="188"/>
      <c r="N60" s="188"/>
      <c r="O60" s="188"/>
      <c r="P60" s="188"/>
      <c r="Q60" s="188"/>
      <c r="R60" s="188"/>
    </row>
    <row r="61" spans="2:18" ht="15.75" thickBot="1" x14ac:dyDescent="0.3">
      <c r="B61" s="1059"/>
      <c r="C61" s="82"/>
      <c r="D61" s="181" t="s">
        <v>44</v>
      </c>
      <c r="E61" s="165"/>
      <c r="F61" s="18"/>
      <c r="G61" s="18"/>
      <c r="H61" s="18"/>
      <c r="I61" s="18"/>
      <c r="J61" s="18"/>
      <c r="K61" s="18"/>
      <c r="L61" s="188"/>
      <c r="M61" s="188"/>
      <c r="N61" s="188"/>
      <c r="O61" s="188"/>
      <c r="P61" s="188"/>
      <c r="Q61" s="188"/>
      <c r="R61" s="188"/>
    </row>
    <row r="62" spans="2:18" ht="15.75" thickBot="1" x14ac:dyDescent="0.3">
      <c r="B62" s="1060"/>
      <c r="C62" s="8"/>
      <c r="D62" s="181" t="s">
        <v>45</v>
      </c>
      <c r="E62" s="165"/>
      <c r="F62" s="18"/>
      <c r="G62" s="18"/>
      <c r="H62" s="18"/>
      <c r="I62" s="18"/>
      <c r="J62" s="18"/>
      <c r="K62" s="18"/>
      <c r="L62" s="188"/>
      <c r="M62" s="188"/>
      <c r="N62" s="188"/>
      <c r="O62" s="188"/>
      <c r="P62" s="188"/>
      <c r="Q62" s="188"/>
      <c r="R62" s="188"/>
    </row>
    <row r="63" spans="2:18" ht="15.75" thickBot="1" x14ac:dyDescent="0.3">
      <c r="B63" s="7"/>
      <c r="C63" s="81"/>
      <c r="D63" s="18"/>
      <c r="E63" s="18"/>
      <c r="F63" s="18"/>
      <c r="G63" s="18"/>
      <c r="H63" s="18"/>
      <c r="I63" s="18"/>
      <c r="J63" s="18"/>
      <c r="K63" s="18"/>
      <c r="L63" s="188"/>
      <c r="M63" s="188"/>
      <c r="N63" s="188"/>
      <c r="O63" s="188"/>
      <c r="P63" s="188"/>
      <c r="Q63" s="188"/>
      <c r="R63" s="188"/>
    </row>
    <row r="64" spans="2:18" ht="15" customHeight="1" thickBot="1" x14ac:dyDescent="0.3">
      <c r="B64" s="182" t="s">
        <v>49</v>
      </c>
      <c r="C64" s="183"/>
      <c r="D64" s="183"/>
      <c r="E64" s="184"/>
      <c r="F64" s="188"/>
      <c r="G64" s="18"/>
      <c r="H64" s="18"/>
      <c r="I64" s="18"/>
      <c r="J64" s="18"/>
      <c r="K64" s="18"/>
      <c r="L64" s="188"/>
      <c r="M64" s="188"/>
      <c r="N64" s="188"/>
      <c r="O64" s="188"/>
      <c r="P64" s="188"/>
      <c r="Q64" s="188"/>
      <c r="R64" s="188"/>
    </row>
    <row r="65" spans="2:18" ht="24.75" thickBot="1" x14ac:dyDescent="0.3">
      <c r="B65" s="179" t="s">
        <v>50</v>
      </c>
      <c r="C65" s="181" t="s">
        <v>51</v>
      </c>
      <c r="D65" s="181" t="s">
        <v>52</v>
      </c>
      <c r="E65" s="181" t="s">
        <v>53</v>
      </c>
      <c r="F65" s="18"/>
      <c r="G65" s="18"/>
      <c r="H65" s="18"/>
      <c r="I65" s="18"/>
      <c r="J65" s="18"/>
      <c r="K65" s="188"/>
      <c r="L65" s="188"/>
      <c r="M65" s="188"/>
      <c r="N65" s="188"/>
      <c r="O65" s="188"/>
      <c r="P65" s="188"/>
      <c r="Q65" s="188"/>
      <c r="R65" s="188"/>
    </row>
    <row r="66" spans="2:18" ht="60.75" thickBot="1" x14ac:dyDescent="0.3">
      <c r="B66" s="35">
        <v>42401</v>
      </c>
      <c r="C66" s="181">
        <v>0.01</v>
      </c>
      <c r="D66" s="175" t="s">
        <v>1154</v>
      </c>
      <c r="E66" s="181"/>
      <c r="F66" s="18"/>
      <c r="G66" s="18"/>
      <c r="H66" s="18"/>
      <c r="I66" s="18"/>
      <c r="J66" s="18"/>
      <c r="K66" s="188"/>
      <c r="L66" s="188"/>
      <c r="M66" s="188"/>
      <c r="N66" s="188"/>
      <c r="O66" s="188"/>
      <c r="P66" s="188"/>
      <c r="Q66" s="188"/>
      <c r="R66" s="188"/>
    </row>
    <row r="67" spans="2:18" ht="15.75" thickBot="1" x14ac:dyDescent="0.3">
      <c r="B67" s="9"/>
      <c r="C67" s="83"/>
      <c r="D67" s="18"/>
      <c r="E67" s="18"/>
      <c r="F67" s="18"/>
      <c r="G67" s="18"/>
      <c r="H67" s="18"/>
      <c r="I67" s="18"/>
      <c r="J67" s="18"/>
      <c r="K67" s="18"/>
      <c r="L67" s="188"/>
      <c r="M67" s="188"/>
      <c r="N67" s="188"/>
      <c r="O67" s="188"/>
      <c r="P67" s="188"/>
      <c r="Q67" s="188"/>
      <c r="R67" s="188"/>
    </row>
    <row r="68" spans="2:18" ht="24.75" thickBot="1" x14ac:dyDescent="0.3">
      <c r="B68" s="362" t="s">
        <v>55</v>
      </c>
      <c r="C68" s="84"/>
      <c r="D68" s="18"/>
      <c r="E68" s="18"/>
      <c r="F68" s="18"/>
      <c r="G68" s="18"/>
      <c r="H68" s="18"/>
      <c r="I68" s="18"/>
      <c r="J68" s="18"/>
      <c r="K68" s="18"/>
      <c r="L68" s="188"/>
      <c r="M68" s="188"/>
      <c r="N68" s="188"/>
      <c r="O68" s="188"/>
      <c r="P68" s="188"/>
      <c r="Q68" s="188"/>
      <c r="R68" s="188"/>
    </row>
    <row r="69" spans="2:18" x14ac:dyDescent="0.25">
      <c r="B69" s="1036"/>
      <c r="C69" s="1037"/>
      <c r="D69" s="1037"/>
      <c r="E69" s="1037"/>
      <c r="F69" s="1037"/>
      <c r="G69" s="1038"/>
      <c r="H69" s="18"/>
      <c r="I69" s="18"/>
      <c r="J69" s="18"/>
      <c r="K69" s="18"/>
      <c r="L69" s="188"/>
      <c r="M69" s="188"/>
      <c r="N69" s="188"/>
      <c r="O69" s="188"/>
      <c r="P69" s="188"/>
      <c r="Q69" s="188"/>
      <c r="R69" s="188"/>
    </row>
    <row r="70" spans="2:18" ht="15.75" thickBot="1" x14ac:dyDescent="0.3">
      <c r="B70" s="1039"/>
      <c r="C70" s="1040"/>
      <c r="D70" s="1040"/>
      <c r="E70" s="1040"/>
      <c r="F70" s="1040"/>
      <c r="G70" s="1041"/>
      <c r="H70" s="18"/>
      <c r="I70" s="18"/>
      <c r="J70" s="18"/>
      <c r="K70" s="18"/>
      <c r="L70" s="188"/>
      <c r="M70" s="188"/>
      <c r="N70" s="188"/>
      <c r="O70" s="188"/>
      <c r="P70" s="188"/>
      <c r="Q70" s="188"/>
      <c r="R70" s="188"/>
    </row>
    <row r="71" spans="2:18" x14ac:dyDescent="0.25">
      <c r="B71" s="7"/>
      <c r="C71" s="81"/>
      <c r="D71" s="18"/>
      <c r="E71" s="18"/>
      <c r="F71" s="18"/>
      <c r="G71" s="18"/>
      <c r="H71" s="18"/>
      <c r="I71" s="18"/>
      <c r="J71" s="18"/>
      <c r="K71" s="18"/>
      <c r="L71" s="188"/>
      <c r="M71" s="188"/>
      <c r="N71" s="188"/>
      <c r="O71" s="188"/>
      <c r="P71" s="188"/>
      <c r="Q71" s="188"/>
      <c r="R71" s="188"/>
    </row>
    <row r="72" spans="2:18" ht="15.75" thickBot="1" x14ac:dyDescent="0.3">
      <c r="B72" s="18"/>
      <c r="C72" s="80"/>
      <c r="D72" s="18"/>
      <c r="E72" s="18"/>
      <c r="F72" s="18"/>
      <c r="G72" s="18"/>
      <c r="H72" s="18"/>
      <c r="I72" s="18"/>
      <c r="J72" s="18"/>
      <c r="K72" s="18"/>
      <c r="L72" s="188"/>
      <c r="M72" s="188"/>
      <c r="N72" s="188"/>
      <c r="O72" s="188"/>
      <c r="P72" s="188"/>
      <c r="Q72" s="188"/>
      <c r="R72" s="188"/>
    </row>
    <row r="73" spans="2:18" ht="24.75" thickBot="1" x14ac:dyDescent="0.3">
      <c r="B73" s="192" t="s">
        <v>56</v>
      </c>
      <c r="C73" s="85"/>
      <c r="D73" s="18"/>
      <c r="E73" s="18"/>
      <c r="F73" s="18"/>
      <c r="G73" s="18"/>
      <c r="H73" s="18"/>
      <c r="I73" s="18"/>
      <c r="J73" s="18"/>
      <c r="K73" s="18"/>
      <c r="L73" s="188"/>
      <c r="M73" s="188"/>
      <c r="N73" s="188"/>
      <c r="O73" s="188"/>
      <c r="P73" s="188"/>
      <c r="Q73" s="188"/>
      <c r="R73" s="188"/>
    </row>
    <row r="74" spans="2:18" ht="15.75" thickBot="1" x14ac:dyDescent="0.3">
      <c r="B74" s="28"/>
      <c r="C74" s="78"/>
      <c r="D74" s="18"/>
      <c r="E74" s="18"/>
      <c r="F74" s="18"/>
      <c r="G74" s="18"/>
      <c r="H74" s="18"/>
      <c r="I74" s="18"/>
      <c r="J74" s="18"/>
      <c r="K74" s="18"/>
      <c r="L74" s="188"/>
      <c r="M74" s="188"/>
      <c r="N74" s="188"/>
      <c r="O74" s="188"/>
      <c r="P74" s="188"/>
      <c r="Q74" s="188"/>
      <c r="R74" s="188"/>
    </row>
    <row r="75" spans="2:18" ht="60.75" thickBot="1" x14ac:dyDescent="0.3">
      <c r="B75" s="36" t="s">
        <v>57</v>
      </c>
      <c r="C75" s="20"/>
      <c r="D75" s="180" t="s">
        <v>1122</v>
      </c>
      <c r="E75" s="18"/>
      <c r="F75" s="18"/>
      <c r="G75" s="18"/>
      <c r="H75" s="18"/>
      <c r="I75" s="18"/>
      <c r="J75" s="18"/>
      <c r="K75" s="18"/>
      <c r="L75" s="188"/>
      <c r="M75" s="188"/>
      <c r="N75" s="188"/>
      <c r="O75" s="188"/>
      <c r="P75" s="188"/>
      <c r="Q75" s="188"/>
      <c r="R75" s="188"/>
    </row>
    <row r="76" spans="2:18" x14ac:dyDescent="0.25">
      <c r="B76" s="1058" t="s">
        <v>59</v>
      </c>
      <c r="C76" s="82"/>
      <c r="D76" s="176" t="s">
        <v>60</v>
      </c>
      <c r="E76" s="18"/>
      <c r="F76" s="18"/>
      <c r="G76" s="18"/>
      <c r="H76" s="18"/>
      <c r="I76" s="18"/>
      <c r="J76" s="18"/>
      <c r="K76" s="18"/>
      <c r="L76" s="188"/>
      <c r="M76" s="188"/>
      <c r="N76" s="188"/>
      <c r="O76" s="188"/>
      <c r="P76" s="188"/>
      <c r="Q76" s="188"/>
      <c r="R76" s="188"/>
    </row>
    <row r="77" spans="2:18" ht="84" x14ac:dyDescent="0.25">
      <c r="B77" s="1059"/>
      <c r="C77" s="82"/>
      <c r="D77" s="177" t="s">
        <v>1123</v>
      </c>
      <c r="E77" s="18"/>
      <c r="F77" s="18"/>
      <c r="G77" s="18"/>
      <c r="H77" s="18"/>
      <c r="I77" s="18"/>
      <c r="J77" s="18"/>
      <c r="K77" s="18"/>
      <c r="L77" s="188"/>
      <c r="M77" s="188"/>
      <c r="N77" s="188"/>
      <c r="O77" s="188"/>
      <c r="P77" s="188"/>
      <c r="Q77" s="188"/>
      <c r="R77" s="188"/>
    </row>
    <row r="78" spans="2:18" x14ac:dyDescent="0.25">
      <c r="B78" s="1059"/>
      <c r="C78" s="82"/>
      <c r="D78" s="176" t="s">
        <v>63</v>
      </c>
      <c r="E78" s="18"/>
      <c r="F78" s="18"/>
      <c r="G78" s="18"/>
      <c r="H78" s="18"/>
      <c r="I78" s="18"/>
      <c r="J78" s="18"/>
      <c r="K78" s="18"/>
      <c r="L78" s="188"/>
      <c r="M78" s="188"/>
      <c r="N78" s="188"/>
      <c r="O78" s="188"/>
      <c r="P78" s="188"/>
      <c r="Q78" s="188"/>
      <c r="R78" s="188"/>
    </row>
    <row r="79" spans="2:18" x14ac:dyDescent="0.25">
      <c r="B79" s="1059"/>
      <c r="C79" s="82"/>
      <c r="D79" s="177" t="s">
        <v>1124</v>
      </c>
      <c r="E79" s="18"/>
      <c r="F79" s="18"/>
      <c r="G79" s="18"/>
      <c r="H79" s="18"/>
      <c r="I79" s="18"/>
      <c r="J79" s="18"/>
      <c r="K79" s="18"/>
      <c r="L79" s="188"/>
      <c r="M79" s="188"/>
      <c r="N79" s="188"/>
      <c r="O79" s="188"/>
      <c r="P79" s="188"/>
      <c r="Q79" s="188"/>
      <c r="R79" s="188"/>
    </row>
    <row r="80" spans="2:18" x14ac:dyDescent="0.25">
      <c r="B80" s="1059"/>
      <c r="C80" s="82"/>
      <c r="D80" s="177" t="s">
        <v>65</v>
      </c>
      <c r="E80" s="18"/>
      <c r="F80" s="18"/>
      <c r="G80" s="18"/>
      <c r="H80" s="18"/>
      <c r="I80" s="18"/>
      <c r="J80" s="18"/>
      <c r="K80" s="18"/>
      <c r="L80" s="188"/>
      <c r="M80" s="188"/>
      <c r="N80" s="188"/>
      <c r="O80" s="188"/>
      <c r="P80" s="188"/>
      <c r="Q80" s="188"/>
      <c r="R80" s="188"/>
    </row>
    <row r="81" spans="2:18" x14ac:dyDescent="0.25">
      <c r="B81" s="1059"/>
      <c r="C81" s="82"/>
      <c r="D81" s="176" t="s">
        <v>288</v>
      </c>
      <c r="E81" s="18"/>
      <c r="F81" s="18"/>
      <c r="G81" s="18"/>
      <c r="H81" s="18"/>
      <c r="I81" s="18"/>
      <c r="J81" s="18"/>
      <c r="K81" s="18"/>
      <c r="L81" s="188"/>
      <c r="M81" s="188"/>
      <c r="N81" s="188"/>
      <c r="O81" s="188"/>
      <c r="P81" s="188"/>
      <c r="Q81" s="188"/>
      <c r="R81" s="188"/>
    </row>
    <row r="82" spans="2:18" ht="15.75" thickBot="1" x14ac:dyDescent="0.3">
      <c r="B82" s="1060"/>
      <c r="C82" s="8"/>
      <c r="D82" s="181" t="s">
        <v>1125</v>
      </c>
      <c r="E82" s="18"/>
      <c r="F82" s="18"/>
      <c r="G82" s="18"/>
      <c r="H82" s="18"/>
      <c r="I82" s="18"/>
      <c r="J82" s="18"/>
      <c r="K82" s="18"/>
      <c r="L82" s="188"/>
      <c r="M82" s="188"/>
      <c r="N82" s="188"/>
      <c r="O82" s="188"/>
      <c r="P82" s="188"/>
      <c r="Q82" s="188"/>
      <c r="R82" s="188"/>
    </row>
    <row r="83" spans="2:18" x14ac:dyDescent="0.25">
      <c r="B83" s="1058" t="s">
        <v>72</v>
      </c>
      <c r="C83" s="193"/>
      <c r="D83" s="1058"/>
      <c r="E83" s="18"/>
      <c r="F83" s="18"/>
      <c r="G83" s="18"/>
      <c r="H83" s="18"/>
      <c r="I83" s="18"/>
      <c r="J83" s="18"/>
      <c r="K83" s="18"/>
      <c r="L83" s="188"/>
      <c r="M83" s="188"/>
      <c r="N83" s="188"/>
      <c r="O83" s="188"/>
      <c r="P83" s="188"/>
      <c r="Q83" s="188"/>
      <c r="R83" s="188"/>
    </row>
    <row r="84" spans="2:18" ht="15.75" thickBot="1" x14ac:dyDescent="0.3">
      <c r="B84" s="1060"/>
      <c r="C84" s="79"/>
      <c r="D84" s="1060"/>
      <c r="E84" s="18"/>
      <c r="F84" s="18"/>
      <c r="G84" s="18"/>
      <c r="H84" s="18"/>
      <c r="I84" s="18"/>
      <c r="J84" s="18"/>
      <c r="K84" s="18"/>
      <c r="L84" s="188"/>
      <c r="M84" s="188"/>
      <c r="N84" s="188"/>
      <c r="O84" s="188"/>
      <c r="P84" s="188"/>
      <c r="Q84" s="188"/>
      <c r="R84" s="188"/>
    </row>
    <row r="85" spans="2:18" ht="96" x14ac:dyDescent="0.25">
      <c r="B85" s="1058" t="s">
        <v>73</v>
      </c>
      <c r="C85" s="82"/>
      <c r="D85" s="177" t="s">
        <v>1126</v>
      </c>
      <c r="E85" s="18"/>
      <c r="F85" s="18"/>
      <c r="G85" s="18"/>
      <c r="H85" s="18"/>
      <c r="I85" s="18"/>
      <c r="J85" s="18"/>
      <c r="K85" s="18"/>
      <c r="L85" s="188"/>
      <c r="M85" s="188"/>
      <c r="N85" s="188"/>
      <c r="O85" s="188"/>
      <c r="P85" s="188"/>
      <c r="Q85" s="188"/>
      <c r="R85" s="188"/>
    </row>
    <row r="86" spans="2:18" ht="204" x14ac:dyDescent="0.25">
      <c r="B86" s="1059"/>
      <c r="C86" s="82"/>
      <c r="D86" s="177" t="s">
        <v>1127</v>
      </c>
      <c r="E86" s="18"/>
      <c r="F86" s="18"/>
      <c r="G86" s="18"/>
      <c r="H86" s="18"/>
      <c r="I86" s="18"/>
      <c r="J86" s="18"/>
      <c r="K86" s="18"/>
      <c r="L86" s="188"/>
      <c r="M86" s="188"/>
      <c r="N86" s="188"/>
      <c r="O86" s="188"/>
      <c r="P86" s="188"/>
      <c r="Q86" s="188"/>
      <c r="R86" s="188"/>
    </row>
    <row r="87" spans="2:18" ht="228" x14ac:dyDescent="0.25">
      <c r="B87" s="1059"/>
      <c r="C87" s="82"/>
      <c r="D87" s="177" t="s">
        <v>1128</v>
      </c>
      <c r="E87" s="18"/>
      <c r="F87" s="18"/>
      <c r="G87" s="18"/>
      <c r="H87" s="18"/>
      <c r="I87" s="18"/>
      <c r="J87" s="18"/>
      <c r="K87" s="18"/>
    </row>
    <row r="88" spans="2:18" ht="96" x14ac:dyDescent="0.25">
      <c r="B88" s="1059"/>
      <c r="C88" s="82"/>
      <c r="D88" s="177" t="s">
        <v>1129</v>
      </c>
      <c r="E88" s="18"/>
      <c r="F88" s="18"/>
      <c r="G88" s="18"/>
      <c r="H88" s="18"/>
      <c r="I88" s="18"/>
      <c r="J88" s="18"/>
      <c r="K88" s="18"/>
    </row>
    <row r="89" spans="2:18" ht="36" x14ac:dyDescent="0.25">
      <c r="B89" s="1059"/>
      <c r="C89" s="82"/>
      <c r="D89" s="177" t="s">
        <v>1130</v>
      </c>
      <c r="E89" s="18"/>
      <c r="F89" s="18"/>
      <c r="G89" s="18"/>
      <c r="H89" s="18"/>
      <c r="I89" s="18"/>
      <c r="J89" s="18"/>
      <c r="K89" s="18"/>
    </row>
    <row r="90" spans="2:18" ht="36" x14ac:dyDescent="0.25">
      <c r="B90" s="1059"/>
      <c r="C90" s="82"/>
      <c r="D90" s="177" t="s">
        <v>1131</v>
      </c>
      <c r="E90" s="18"/>
      <c r="F90" s="18"/>
      <c r="G90" s="18"/>
      <c r="H90" s="18"/>
      <c r="I90" s="18"/>
      <c r="J90" s="18"/>
      <c r="K90" s="18"/>
    </row>
    <row r="91" spans="2:18" ht="36" x14ac:dyDescent="0.25">
      <c r="B91" s="1059"/>
      <c r="C91" s="82"/>
      <c r="D91" s="177" t="s">
        <v>1132</v>
      </c>
      <c r="E91" s="18"/>
      <c r="F91" s="18"/>
      <c r="G91" s="18"/>
      <c r="H91" s="18"/>
      <c r="I91" s="18"/>
      <c r="J91" s="18"/>
      <c r="K91" s="18"/>
    </row>
    <row r="92" spans="2:18" ht="24" x14ac:dyDescent="0.25">
      <c r="B92" s="1059"/>
      <c r="C92" s="82"/>
      <c r="D92" s="177" t="s">
        <v>1133</v>
      </c>
      <c r="E92" s="18"/>
      <c r="F92" s="18"/>
      <c r="G92" s="18"/>
      <c r="H92" s="18"/>
      <c r="I92" s="18"/>
      <c r="J92" s="18"/>
      <c r="K92" s="18"/>
    </row>
    <row r="93" spans="2:18" ht="36" x14ac:dyDescent="0.25">
      <c r="B93" s="1059"/>
      <c r="C93" s="82"/>
      <c r="D93" s="177" t="s">
        <v>1134</v>
      </c>
      <c r="E93" s="18"/>
      <c r="F93" s="18"/>
      <c r="G93" s="18"/>
      <c r="H93" s="18"/>
      <c r="I93" s="18"/>
      <c r="J93" s="18"/>
      <c r="K93" s="18"/>
    </row>
    <row r="94" spans="2:18" ht="36" x14ac:dyDescent="0.25">
      <c r="B94" s="1059"/>
      <c r="C94" s="82"/>
      <c r="D94" s="177" t="s">
        <v>1135</v>
      </c>
      <c r="E94" s="18"/>
      <c r="F94" s="18"/>
      <c r="G94" s="18"/>
      <c r="H94" s="18"/>
      <c r="I94" s="18"/>
      <c r="J94" s="18"/>
      <c r="K94" s="18"/>
    </row>
    <row r="95" spans="2:18" ht="72.75" thickBot="1" x14ac:dyDescent="0.3">
      <c r="B95" s="1060"/>
      <c r="C95" s="8"/>
      <c r="D95" s="181" t="s">
        <v>1136</v>
      </c>
      <c r="E95" s="18"/>
      <c r="F95" s="18"/>
      <c r="G95" s="18"/>
      <c r="H95" s="18"/>
      <c r="I95" s="18"/>
      <c r="J95" s="18"/>
      <c r="K95" s="18"/>
    </row>
    <row r="96" spans="2:18" ht="24" x14ac:dyDescent="0.25">
      <c r="B96" s="1058" t="s">
        <v>90</v>
      </c>
      <c r="C96" s="82"/>
      <c r="D96" s="176" t="s">
        <v>1137</v>
      </c>
      <c r="E96" s="18"/>
      <c r="F96" s="18"/>
      <c r="G96" s="18"/>
      <c r="H96" s="18"/>
      <c r="I96" s="18"/>
      <c r="J96" s="18"/>
      <c r="K96" s="18"/>
    </row>
    <row r="97" spans="2:11" x14ac:dyDescent="0.25">
      <c r="B97" s="1059"/>
      <c r="C97" s="82"/>
      <c r="D97" s="178"/>
      <c r="E97" s="18"/>
      <c r="F97" s="18"/>
      <c r="G97" s="18"/>
      <c r="H97" s="18"/>
      <c r="I97" s="18"/>
      <c r="J97" s="18"/>
      <c r="K97" s="18"/>
    </row>
    <row r="98" spans="2:11" x14ac:dyDescent="0.25">
      <c r="B98" s="1059"/>
      <c r="C98" s="82"/>
      <c r="D98" s="177" t="s">
        <v>91</v>
      </c>
      <c r="E98" s="18"/>
      <c r="F98" s="18"/>
      <c r="G98" s="18"/>
      <c r="H98" s="18"/>
      <c r="I98" s="18"/>
      <c r="J98" s="18"/>
      <c r="K98" s="18"/>
    </row>
    <row r="99" spans="2:11" ht="25.5" x14ac:dyDescent="0.25">
      <c r="B99" s="1059"/>
      <c r="C99" s="82"/>
      <c r="D99" s="177" t="s">
        <v>1138</v>
      </c>
      <c r="E99" s="18"/>
      <c r="F99" s="18"/>
      <c r="G99" s="18"/>
      <c r="H99" s="18"/>
      <c r="I99" s="18"/>
      <c r="J99" s="18"/>
      <c r="K99" s="18"/>
    </row>
    <row r="100" spans="2:11" ht="37.5" x14ac:dyDescent="0.25">
      <c r="B100" s="1059"/>
      <c r="C100" s="82"/>
      <c r="D100" s="177" t="s">
        <v>1139</v>
      </c>
      <c r="E100" s="18"/>
      <c r="F100" s="18"/>
      <c r="G100" s="18"/>
      <c r="H100" s="18"/>
      <c r="I100" s="18"/>
      <c r="J100" s="18"/>
      <c r="K100" s="18"/>
    </row>
    <row r="101" spans="2:11" ht="37.5" x14ac:dyDescent="0.25">
      <c r="B101" s="1059"/>
      <c r="C101" s="82"/>
      <c r="D101" s="177" t="s">
        <v>1140</v>
      </c>
      <c r="E101" s="18"/>
      <c r="F101" s="18"/>
      <c r="G101" s="18"/>
      <c r="H101" s="18"/>
      <c r="I101" s="18"/>
      <c r="J101" s="18"/>
      <c r="K101" s="18"/>
    </row>
    <row r="102" spans="2:11" ht="37.5" x14ac:dyDescent="0.25">
      <c r="B102" s="1059"/>
      <c r="C102" s="82"/>
      <c r="D102" s="177" t="s">
        <v>1141</v>
      </c>
      <c r="E102" s="18"/>
      <c r="F102" s="18"/>
      <c r="G102" s="18"/>
      <c r="H102" s="18"/>
      <c r="I102" s="18"/>
      <c r="J102" s="18"/>
      <c r="K102" s="18"/>
    </row>
    <row r="103" spans="2:11" x14ac:dyDescent="0.25">
      <c r="B103" s="1059"/>
      <c r="C103" s="82"/>
      <c r="D103" s="177" t="s">
        <v>1142</v>
      </c>
      <c r="E103" s="18"/>
      <c r="F103" s="18"/>
      <c r="G103" s="18"/>
      <c r="H103" s="18"/>
      <c r="I103" s="18"/>
      <c r="J103" s="18"/>
      <c r="K103" s="18"/>
    </row>
    <row r="104" spans="2:11" x14ac:dyDescent="0.25">
      <c r="B104" s="1059"/>
      <c r="C104" s="82"/>
      <c r="D104" s="177" t="s">
        <v>1143</v>
      </c>
      <c r="E104" s="18"/>
      <c r="F104" s="18"/>
      <c r="G104" s="18"/>
      <c r="H104" s="18"/>
      <c r="I104" s="18"/>
      <c r="J104" s="18"/>
      <c r="K104" s="18"/>
    </row>
    <row r="105" spans="2:11" x14ac:dyDescent="0.25">
      <c r="B105" s="1059"/>
      <c r="C105" s="82"/>
      <c r="D105" s="177" t="s">
        <v>1144</v>
      </c>
      <c r="E105" s="18"/>
      <c r="F105" s="18"/>
      <c r="G105" s="18"/>
      <c r="H105" s="18"/>
      <c r="I105" s="18"/>
      <c r="J105" s="18"/>
      <c r="K105" s="18"/>
    </row>
    <row r="106" spans="2:11" x14ac:dyDescent="0.25">
      <c r="B106" s="1059"/>
      <c r="C106" s="82"/>
      <c r="D106" s="177" t="s">
        <v>825</v>
      </c>
      <c r="E106" s="18"/>
      <c r="F106" s="18"/>
      <c r="G106" s="18"/>
      <c r="H106" s="18"/>
      <c r="I106" s="18"/>
      <c r="J106" s="18"/>
      <c r="K106" s="18"/>
    </row>
    <row r="107" spans="2:11" ht="84" x14ac:dyDescent="0.25">
      <c r="B107" s="1059"/>
      <c r="C107" s="82"/>
      <c r="D107" s="194" t="s">
        <v>235</v>
      </c>
      <c r="E107" s="18"/>
      <c r="F107" s="18"/>
      <c r="G107" s="18"/>
      <c r="H107" s="18"/>
      <c r="I107" s="18"/>
      <c r="J107" s="18"/>
      <c r="K107" s="18"/>
    </row>
    <row r="108" spans="2:11" x14ac:dyDescent="0.25">
      <c r="B108" s="1059"/>
      <c r="C108" s="82"/>
      <c r="D108" s="177" t="s">
        <v>246</v>
      </c>
      <c r="E108" s="18"/>
      <c r="F108" s="18"/>
      <c r="G108" s="18"/>
      <c r="H108" s="18"/>
      <c r="I108" s="18"/>
      <c r="J108" s="18"/>
      <c r="K108" s="18"/>
    </row>
    <row r="109" spans="2:11" ht="24" x14ac:dyDescent="0.25">
      <c r="B109" s="1059"/>
      <c r="C109" s="82"/>
      <c r="D109" s="176" t="s">
        <v>1145</v>
      </c>
      <c r="E109" s="18"/>
      <c r="F109" s="18"/>
      <c r="G109" s="18"/>
      <c r="H109" s="18"/>
      <c r="I109" s="18"/>
      <c r="J109" s="18"/>
      <c r="K109" s="18"/>
    </row>
    <row r="110" spans="2:11" x14ac:dyDescent="0.25">
      <c r="B110" s="1059"/>
      <c r="C110" s="82"/>
      <c r="D110" s="178"/>
      <c r="E110" s="18"/>
      <c r="F110" s="18"/>
      <c r="G110" s="18"/>
      <c r="H110" s="18"/>
      <c r="I110" s="18"/>
      <c r="J110" s="18"/>
      <c r="K110" s="18"/>
    </row>
    <row r="111" spans="2:11" x14ac:dyDescent="0.25">
      <c r="B111" s="1059"/>
      <c r="C111" s="82"/>
      <c r="D111" s="177" t="s">
        <v>91</v>
      </c>
      <c r="E111" s="18"/>
      <c r="F111" s="18"/>
      <c r="G111" s="18"/>
      <c r="H111" s="18"/>
      <c r="I111" s="18"/>
      <c r="J111" s="18"/>
      <c r="K111" s="18"/>
    </row>
    <row r="112" spans="2:11" ht="37.5" x14ac:dyDescent="0.25">
      <c r="B112" s="1059"/>
      <c r="C112" s="82"/>
      <c r="D112" s="177" t="s">
        <v>1146</v>
      </c>
      <c r="E112" s="18"/>
      <c r="F112" s="18"/>
      <c r="G112" s="18"/>
      <c r="H112" s="18"/>
      <c r="I112" s="18"/>
      <c r="J112" s="18"/>
      <c r="K112" s="18"/>
    </row>
    <row r="113" spans="2:11" ht="37.5" x14ac:dyDescent="0.25">
      <c r="B113" s="1059"/>
      <c r="C113" s="82"/>
      <c r="D113" s="177" t="s">
        <v>1147</v>
      </c>
      <c r="E113" s="18"/>
      <c r="F113" s="18"/>
      <c r="G113" s="18"/>
      <c r="H113" s="18"/>
      <c r="I113" s="18"/>
      <c r="J113" s="18"/>
      <c r="K113" s="18"/>
    </row>
    <row r="114" spans="2:11" ht="38.25" thickBot="1" x14ac:dyDescent="0.3">
      <c r="B114" s="1060"/>
      <c r="C114" s="8"/>
      <c r="D114" s="181" t="s">
        <v>1148</v>
      </c>
      <c r="E114" s="18"/>
      <c r="F114" s="18"/>
      <c r="G114" s="18"/>
      <c r="H114" s="18"/>
      <c r="I114" s="18"/>
      <c r="J114" s="18"/>
      <c r="K114" s="18"/>
    </row>
    <row r="115" spans="2:11" x14ac:dyDescent="0.25">
      <c r="B115" s="18"/>
      <c r="C115" s="80"/>
      <c r="D115" s="18"/>
      <c r="E115" s="18"/>
      <c r="F115" s="18"/>
      <c r="G115" s="18"/>
      <c r="H115" s="18"/>
      <c r="I115" s="18"/>
      <c r="J115" s="18"/>
      <c r="K115" s="18"/>
    </row>
    <row r="116" spans="2:11" s="188" customFormat="1" x14ac:dyDescent="0.25">
      <c r="C116" s="80"/>
    </row>
    <row r="117" spans="2:11" s="188" customFormat="1" x14ac:dyDescent="0.25">
      <c r="C117" s="80"/>
    </row>
    <row r="118" spans="2:11" s="188" customFormat="1" x14ac:dyDescent="0.25">
      <c r="C118" s="80"/>
    </row>
    <row r="119" spans="2:11" s="188" customFormat="1" x14ac:dyDescent="0.25">
      <c r="C119" s="80"/>
    </row>
    <row r="120" spans="2:11" s="188" customFormat="1" x14ac:dyDescent="0.25">
      <c r="C120" s="80"/>
    </row>
    <row r="121" spans="2:11" s="188" customFormat="1" x14ac:dyDescent="0.25">
      <c r="C121" s="80"/>
    </row>
    <row r="122" spans="2:11" s="188" customFormat="1" x14ac:dyDescent="0.25">
      <c r="C122" s="80"/>
    </row>
    <row r="123" spans="2:11" s="188" customFormat="1" x14ac:dyDescent="0.25">
      <c r="C123" s="80"/>
    </row>
    <row r="124" spans="2:11" s="188" customFormat="1" x14ac:dyDescent="0.25">
      <c r="C124" s="80"/>
    </row>
  </sheetData>
  <sheetProtection formatCells="0" formatRows="0" insertColumns="0" insertRows="0" deleteColumns="0" deleteRows="0"/>
  <mergeCells count="38">
    <mergeCell ref="A1:P1"/>
    <mergeCell ref="A2:P2"/>
    <mergeCell ref="A3:P3"/>
    <mergeCell ref="A4:D4"/>
    <mergeCell ref="A5:P5"/>
    <mergeCell ref="B10:D10"/>
    <mergeCell ref="F10:S10"/>
    <mergeCell ref="F11:S11"/>
    <mergeCell ref="E12:R12"/>
    <mergeCell ref="E13:R13"/>
    <mergeCell ref="B85:B95"/>
    <mergeCell ref="B96:B114"/>
    <mergeCell ref="B69:G70"/>
    <mergeCell ref="H34:H35"/>
    <mergeCell ref="D31:K31"/>
    <mergeCell ref="F33:G33"/>
    <mergeCell ref="E34:E35"/>
    <mergeCell ref="F34:F35"/>
    <mergeCell ref="D32:K32"/>
    <mergeCell ref="D43:K43"/>
    <mergeCell ref="D44:K44"/>
    <mergeCell ref="B46:E46"/>
    <mergeCell ref="B47:B53"/>
    <mergeCell ref="B15:B42"/>
    <mergeCell ref="D15:K15"/>
    <mergeCell ref="D20:K20"/>
    <mergeCell ref="B76:B82"/>
    <mergeCell ref="B83:B84"/>
    <mergeCell ref="D83:D84"/>
    <mergeCell ref="C33:C35"/>
    <mergeCell ref="D33:D35"/>
    <mergeCell ref="B56:B62"/>
    <mergeCell ref="B55:E55"/>
    <mergeCell ref="D21:K21"/>
    <mergeCell ref="D22:D23"/>
    <mergeCell ref="E22:F22"/>
    <mergeCell ref="G22:J22"/>
    <mergeCell ref="C22:C23"/>
  </mergeCells>
  <conditionalFormatting sqref="D42">
    <cfRule type="containsText" dxfId="11" priority="5" operator="containsText" text="ERROR">
      <formula>NOT(ISERROR(SEARCH("ERROR",D42)))</formula>
    </cfRule>
  </conditionalFormatting>
  <conditionalFormatting sqref="E12:R12">
    <cfRule type="expression" dxfId="10" priority="1">
      <formula>E11="SI SE REPORTA"</formula>
    </cfRule>
  </conditionalFormatting>
  <conditionalFormatting sqref="F10">
    <cfRule type="notContainsBlanks" dxfId="9" priority="4">
      <formula>LEN(TRIM(F10))&gt;0</formula>
    </cfRule>
  </conditionalFormatting>
  <conditionalFormatting sqref="F11:S11">
    <cfRule type="expression" dxfId="8" priority="2">
      <formula>E11="NO SE REPORTA"</formula>
    </cfRule>
    <cfRule type="expression" dxfId="7" priority="3">
      <formula>E10="NO APLICA"</formula>
    </cfRule>
  </conditionalFormatting>
  <dataValidations count="6">
    <dataValidation type="whole" operator="greaterThanOrEqual" allowBlank="1" showErrorMessage="1" errorTitle="ERROR" error="Escriba un número igual o mayor que 0" promptTitle="ERROR" prompt="Escriba un número igual o mayor que 0" sqref="E17:H17">
      <formula1>0</formula1>
    </dataValidation>
    <dataValidation type="whole" operator="greaterThanOrEqual" allowBlank="1" showInputMessage="1" showErrorMessage="1" errorTitle="ERROR" error="Valor en PESOS (sin centavos)" sqref="G24:J29 E18:H19">
      <formula1>0</formula1>
    </dataValidation>
    <dataValidation type="decimal" allowBlank="1" showInputMessage="1" showErrorMessage="1" errorTitle="ERROR" error="Escriba un valor entre 0% y 100%" sqref="E24:F29 D36:D41">
      <formula1>0</formula1>
      <formula2>1</formula2>
    </dataValidation>
    <dataValidation allowBlank="1" showInputMessage="1" showErrorMessage="1" sqref="D42 E36:G42 G30:J30"/>
    <dataValidation type="list" allowBlank="1" showInputMessage="1" showErrorMessage="1" sqref="E11">
      <formula1>REPORTE</formula1>
    </dataValidation>
    <dataValidation type="list" allowBlank="1" showInputMessage="1" showErrorMessage="1" sqref="E10">
      <formula1>SI</formula1>
    </dataValidation>
  </dataValidations>
  <hyperlinks>
    <hyperlink ref="B9" location="'ANEXO 3'!A1" display="VOLVER AL INDICE"/>
    <hyperlink ref="E51" r:id="rId1"/>
  </hyperlinks>
  <pageMargins left="0.25" right="0.25" top="0.75" bottom="0.75" header="0.3" footer="0.3"/>
  <pageSetup paperSize="178" orientation="landscape" horizontalDpi="1200" verticalDpi="1200"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C28"/>
  <sheetViews>
    <sheetView showGridLines="0" zoomScale="98" zoomScaleNormal="98" workbookViewId="0"/>
  </sheetViews>
  <sheetFormatPr baseColWidth="10" defaultRowHeight="15" x14ac:dyDescent="0.25"/>
  <cols>
    <col min="1" max="1" width="8.140625" bestFit="1" customWidth="1"/>
    <col min="2" max="2" width="12.85546875" bestFit="1" customWidth="1"/>
    <col min="3" max="3" width="68.85546875" customWidth="1"/>
  </cols>
  <sheetData>
    <row r="1" spans="1:3" x14ac:dyDescent="0.25">
      <c r="A1" s="383" t="s">
        <v>1193</v>
      </c>
    </row>
    <row r="3" spans="1:3" x14ac:dyDescent="0.25">
      <c r="B3" s="174" t="s">
        <v>1191</v>
      </c>
    </row>
    <row r="5" spans="1:3" x14ac:dyDescent="0.25">
      <c r="B5" s="131"/>
      <c r="C5" s="173"/>
    </row>
    <row r="6" spans="1:3" x14ac:dyDescent="0.25">
      <c r="A6" s="159" t="s">
        <v>1189</v>
      </c>
      <c r="B6" s="159" t="s">
        <v>1190</v>
      </c>
      <c r="C6" s="159" t="s">
        <v>1188</v>
      </c>
    </row>
    <row r="7" spans="1:3" x14ac:dyDescent="0.25">
      <c r="A7" s="381"/>
      <c r="B7" s="381"/>
      <c r="C7" s="382"/>
    </row>
    <row r="8" spans="1:3" x14ac:dyDescent="0.25">
      <c r="A8" s="381"/>
      <c r="B8" s="381"/>
      <c r="C8" s="382"/>
    </row>
    <row r="9" spans="1:3" x14ac:dyDescent="0.25">
      <c r="A9" s="381"/>
      <c r="B9" s="381"/>
      <c r="C9" s="382"/>
    </row>
    <row r="10" spans="1:3" x14ac:dyDescent="0.25">
      <c r="A10" s="381"/>
      <c r="B10" s="381"/>
      <c r="C10" s="382"/>
    </row>
    <row r="11" spans="1:3" x14ac:dyDescent="0.25">
      <c r="A11" s="381"/>
      <c r="B11" s="381"/>
      <c r="C11" s="382"/>
    </row>
    <row r="12" spans="1:3" x14ac:dyDescent="0.25">
      <c r="A12" s="381"/>
      <c r="B12" s="381"/>
      <c r="C12" s="382"/>
    </row>
    <row r="13" spans="1:3" x14ac:dyDescent="0.25">
      <c r="A13" s="381"/>
      <c r="B13" s="381"/>
      <c r="C13" s="382"/>
    </row>
    <row r="14" spans="1:3" x14ac:dyDescent="0.25">
      <c r="A14" s="381"/>
      <c r="B14" s="381"/>
      <c r="C14" s="382"/>
    </row>
    <row r="15" spans="1:3" x14ac:dyDescent="0.25">
      <c r="A15" s="381"/>
      <c r="B15" s="381"/>
      <c r="C15" s="382"/>
    </row>
    <row r="16" spans="1:3" x14ac:dyDescent="0.25">
      <c r="A16" s="381"/>
      <c r="B16" s="381"/>
      <c r="C16" s="382"/>
    </row>
    <row r="17" spans="1:3" x14ac:dyDescent="0.25">
      <c r="A17" s="381"/>
      <c r="B17" s="381"/>
      <c r="C17" s="382"/>
    </row>
    <row r="18" spans="1:3" x14ac:dyDescent="0.25">
      <c r="A18" s="381"/>
      <c r="B18" s="381"/>
      <c r="C18" s="382"/>
    </row>
    <row r="19" spans="1:3" x14ac:dyDescent="0.25">
      <c r="A19" s="381"/>
      <c r="B19" s="381"/>
      <c r="C19" s="382"/>
    </row>
    <row r="20" spans="1:3" x14ac:dyDescent="0.25">
      <c r="A20" s="381"/>
      <c r="B20" s="381"/>
      <c r="C20" s="382"/>
    </row>
    <row r="21" spans="1:3" x14ac:dyDescent="0.25">
      <c r="A21" s="381"/>
      <c r="B21" s="381"/>
      <c r="C21" s="382"/>
    </row>
    <row r="22" spans="1:3" x14ac:dyDescent="0.25">
      <c r="A22" s="381"/>
      <c r="B22" s="381"/>
      <c r="C22" s="382"/>
    </row>
    <row r="23" spans="1:3" x14ac:dyDescent="0.25">
      <c r="A23" s="381"/>
      <c r="B23" s="381"/>
      <c r="C23" s="382"/>
    </row>
    <row r="24" spans="1:3" x14ac:dyDescent="0.25">
      <c r="A24" s="381"/>
      <c r="B24" s="381"/>
      <c r="C24" s="382"/>
    </row>
    <row r="25" spans="1:3" x14ac:dyDescent="0.25">
      <c r="A25" s="381"/>
      <c r="B25" s="381"/>
      <c r="C25" s="382"/>
    </row>
    <row r="26" spans="1:3" x14ac:dyDescent="0.25">
      <c r="A26" s="381"/>
      <c r="B26" s="381"/>
      <c r="C26" s="382"/>
    </row>
    <row r="27" spans="1:3" x14ac:dyDescent="0.25">
      <c r="A27" s="381"/>
      <c r="B27" s="381"/>
      <c r="C27" s="382"/>
    </row>
    <row r="28" spans="1:3" x14ac:dyDescent="0.25">
      <c r="A28" s="381"/>
      <c r="B28" s="381"/>
      <c r="C28" s="382"/>
    </row>
  </sheetData>
  <sheetProtection algorithmName="SHA-512" hashValue="LsnBJXmF304FiPr1vA0a5rRfeZFGbgpnlSc9fTyRIFlPev88PLUPhKsvVS+n3OoPIPMczgV6lZGm4lrL5GD64A==" saltValue="gNzDjeN2t6lPfjcwAmMMFw==" spinCount="100000" sheet="1" objects="1" scenarios="1" insertHyperlinks="0" selectLockedCells="1"/>
  <hyperlinks>
    <hyperlink ref="A1" location="'ANEXO 3'!A1" display="VOLVER AL INDICE"/>
  </hyperlinks>
  <pageMargins left="0.7" right="0.7" top="0.75" bottom="0.75" header="0.3" footer="0.3"/>
  <pageSetup paperSize="178"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I42"/>
  <sheetViews>
    <sheetView topLeftCell="A4" workbookViewId="0">
      <selection activeCell="B3" sqref="B3"/>
    </sheetView>
  </sheetViews>
  <sheetFormatPr baseColWidth="10" defaultRowHeight="15" x14ac:dyDescent="0.25"/>
  <cols>
    <col min="1" max="1" width="3.42578125" bestFit="1" customWidth="1"/>
    <col min="2" max="2" width="42.85546875" customWidth="1"/>
    <col min="3" max="3" width="1" customWidth="1"/>
    <col min="6" max="6" width="11.140625" customWidth="1"/>
    <col min="9" max="9" width="11.5703125"/>
  </cols>
  <sheetData>
    <row r="1" spans="1:9" x14ac:dyDescent="0.25">
      <c r="A1" s="364" t="s">
        <v>1193</v>
      </c>
    </row>
    <row r="2" spans="1:9" x14ac:dyDescent="0.25">
      <c r="B2" t="s">
        <v>1195</v>
      </c>
    </row>
    <row r="3" spans="1:9" x14ac:dyDescent="0.25">
      <c r="C3" t="s">
        <v>888</v>
      </c>
    </row>
    <row r="5" spans="1:9" x14ac:dyDescent="0.25">
      <c r="A5" s="198" t="s">
        <v>1155</v>
      </c>
      <c r="B5" s="198" t="s">
        <v>1156</v>
      </c>
      <c r="C5" t="s">
        <v>888</v>
      </c>
      <c r="D5" s="319">
        <f>IF(SUM('1POMCAS'!E97:E99)=1,SUM('1POMCAS'!E97:E99),"ERROR: LA SUMA DE LA COLUMNA DEBE SER 100%")</f>
        <v>1</v>
      </c>
      <c r="E5" s="320" t="str">
        <f ca="1">IF(+'1POMCAS'!G97*'1POMCAS'!$E97+'1POMCAS'!G98*'1POMCAS'!$E98+'1POMCAS'!G99*'1POMCAS'!$E99=0,"N.A.",'1POMCAS'!G97*'1POMCAS'!$E97+'1POMCAS'!G98*'1POMCAS'!$E98+'1POMCAS'!G99*'1POMCAS'!$E99)</f>
        <v>N.A.</v>
      </c>
      <c r="F5" s="320">
        <f ca="1">IF(+'1POMCAS'!H97*'1POMCAS'!$E97+'1POMCAS'!H98*'1POMCAS'!$E98+'1POMCAS'!H99*'1POMCAS'!$E99=0,"N.A.",'1POMCAS'!H97*'1POMCAS'!$E97+'1POMCAS'!H98*'1POMCAS'!$E98+'1POMCAS'!H99*'1POMCAS'!$E99)</f>
        <v>0.8</v>
      </c>
      <c r="G5" s="320">
        <f ca="1">IF(+'1POMCAS'!I97*'1POMCAS'!$E97+'1POMCAS'!I98*'1POMCAS'!$E98+'1POMCAS'!I99*'1POMCAS'!$E99=0,"N.A.",'1POMCAS'!I97*'1POMCAS'!$E97+'1POMCAS'!I98*'1POMCAS'!$E98+'1POMCAS'!I99*'1POMCAS'!$E99)</f>
        <v>0.2</v>
      </c>
      <c r="H5" s="320">
        <f ca="1">IF(+'1POMCAS'!J97*'1POMCAS'!$E97+'1POMCAS'!J98*'1POMCAS'!$E98+'1POMCAS'!J99*'1POMCAS'!$E99=0,"N.A.",'1POMCAS'!J97*'1POMCAS'!$E97+'1POMCAS'!J98*'1POMCAS'!$E98+'1POMCAS'!J99*'1POMCAS'!$E99)</f>
        <v>7.4999999999999997E-2</v>
      </c>
      <c r="I5" s="320"/>
    </row>
    <row r="6" spans="1:9" x14ac:dyDescent="0.25">
      <c r="A6" s="198" t="s">
        <v>1157</v>
      </c>
      <c r="B6" s="198" t="s">
        <v>131</v>
      </c>
      <c r="C6" t="s">
        <v>888</v>
      </c>
      <c r="D6" s="321"/>
      <c r="E6" s="321"/>
      <c r="F6" s="321"/>
      <c r="G6" s="321"/>
      <c r="H6" s="321"/>
      <c r="I6" s="321"/>
    </row>
    <row r="7" spans="1:9" x14ac:dyDescent="0.25">
      <c r="A7" s="198" t="s">
        <v>1158</v>
      </c>
      <c r="B7" s="198" t="s">
        <v>162</v>
      </c>
      <c r="C7" t="s">
        <v>888</v>
      </c>
      <c r="D7" s="321"/>
      <c r="E7" s="321"/>
      <c r="F7" s="321"/>
      <c r="G7" s="321"/>
      <c r="H7" s="321"/>
      <c r="I7" s="321"/>
    </row>
    <row r="8" spans="1:9" x14ac:dyDescent="0.25">
      <c r="A8" s="198" t="s">
        <v>1159</v>
      </c>
      <c r="B8" s="198" t="s">
        <v>183</v>
      </c>
      <c r="C8" t="s">
        <v>888</v>
      </c>
      <c r="D8" s="321"/>
      <c r="E8" s="321"/>
      <c r="F8" s="321"/>
      <c r="G8" s="321"/>
      <c r="H8" s="321"/>
      <c r="I8" s="321"/>
    </row>
    <row r="9" spans="1:9" x14ac:dyDescent="0.25">
      <c r="A9" s="198" t="s">
        <v>1160</v>
      </c>
      <c r="B9" s="198" t="s">
        <v>200</v>
      </c>
      <c r="C9" t="s">
        <v>888</v>
      </c>
      <c r="D9" s="321"/>
      <c r="E9" s="321"/>
      <c r="F9" s="321"/>
      <c r="G9" s="321"/>
      <c r="H9" s="321"/>
      <c r="I9" s="321"/>
    </row>
    <row r="10" spans="1:9" x14ac:dyDescent="0.25">
      <c r="A10" s="198" t="s">
        <v>1161</v>
      </c>
      <c r="B10" s="198" t="s">
        <v>220</v>
      </c>
      <c r="C10" t="s">
        <v>888</v>
      </c>
      <c r="D10" s="321"/>
      <c r="E10" s="321"/>
      <c r="F10" s="321"/>
      <c r="G10" s="321"/>
      <c r="H10" s="321"/>
      <c r="I10" s="321"/>
    </row>
    <row r="11" spans="1:9" x14ac:dyDescent="0.25">
      <c r="A11" s="198" t="s">
        <v>1162</v>
      </c>
      <c r="B11" s="198" t="s">
        <v>280</v>
      </c>
      <c r="C11" t="s">
        <v>888</v>
      </c>
      <c r="D11" s="321"/>
      <c r="E11" s="321"/>
      <c r="F11" s="321"/>
      <c r="G11" s="321"/>
      <c r="H11" s="321"/>
      <c r="I11" s="321"/>
    </row>
    <row r="12" spans="1:9" x14ac:dyDescent="0.25">
      <c r="A12" s="198" t="s">
        <v>1163</v>
      </c>
      <c r="B12" s="198" t="s">
        <v>314</v>
      </c>
      <c r="C12" t="s">
        <v>888</v>
      </c>
      <c r="D12" s="321"/>
      <c r="E12" s="321"/>
      <c r="F12" s="321"/>
      <c r="G12" s="321"/>
      <c r="H12" s="321"/>
      <c r="I12" s="321"/>
    </row>
    <row r="13" spans="1:9" x14ac:dyDescent="0.25">
      <c r="A13" s="198" t="s">
        <v>1164</v>
      </c>
      <c r="B13" s="198" t="s">
        <v>348</v>
      </c>
      <c r="C13" t="s">
        <v>888</v>
      </c>
      <c r="D13" s="321"/>
      <c r="E13" s="321"/>
      <c r="F13" s="321"/>
      <c r="G13" s="321"/>
      <c r="H13" s="321"/>
      <c r="I13" s="321"/>
    </row>
    <row r="14" spans="1:9" x14ac:dyDescent="0.25">
      <c r="A14" s="198" t="s">
        <v>1165</v>
      </c>
      <c r="B14" s="198" t="s">
        <v>396</v>
      </c>
      <c r="C14" t="s">
        <v>888</v>
      </c>
      <c r="D14" s="322"/>
      <c r="E14" s="322"/>
      <c r="F14" s="322"/>
      <c r="G14" s="322"/>
      <c r="H14" s="322"/>
      <c r="I14" s="322"/>
    </row>
    <row r="15" spans="1:9" x14ac:dyDescent="0.25">
      <c r="A15" s="198" t="s">
        <v>1166</v>
      </c>
      <c r="B15" s="198" t="s">
        <v>418</v>
      </c>
      <c r="C15" t="s">
        <v>888</v>
      </c>
      <c r="D15" s="295">
        <f>IF(SUM('11Forest'!E26:E29)='11Forest'!E20,SUM('11Forest'!E26:E29),"ERROR: LA SUMA DE LA COLUMNA DEBE SER IGUAL A LA META ANUAL")</f>
        <v>0</v>
      </c>
      <c r="E15" s="295">
        <f>IF(SUM('11Forest'!F26:F29)='11Forest'!E20,SUM('11Forest'!F26:F29),"ERROR: LA SUMA DE LA COLUMNA DEBE SER IGUAL A LA META ANUAL")</f>
        <v>0</v>
      </c>
      <c r="F15" s="295">
        <f>IF(SUM('11Forest'!G26:G29)='11Forest'!E20,SUM('11Forest'!G26:G29),"ERROR: LA SUMA DE LA COLUMNA DEBE SER IGUAL A LA META ANUAL")</f>
        <v>0</v>
      </c>
      <c r="G15" s="295">
        <f>IF(SUM('11Forest'!H26:H29)='11Forest'!E20,SUM('11Forest'!H26:H29),"ERROR: LA SUMA DE LA COLUMNA DEBE SER IGUAL A LA META ANUAL")</f>
        <v>0</v>
      </c>
      <c r="H15" s="295"/>
      <c r="I15" s="295">
        <f>IF(SUM('11Forest'!E25:H25)='11Forest'!E20,SUM('11Forest'!E25:H25),"ERROR: LA SUMA DE LA COLUMNA DEBE SER IGUAL A LA META ANUAL")</f>
        <v>0</v>
      </c>
    </row>
    <row r="16" spans="1:9" x14ac:dyDescent="0.25">
      <c r="A16" s="198" t="s">
        <v>1167</v>
      </c>
      <c r="B16" s="198" t="s">
        <v>449</v>
      </c>
      <c r="C16" t="s">
        <v>888</v>
      </c>
      <c r="D16" s="323"/>
      <c r="E16" s="323"/>
      <c r="F16" s="323"/>
      <c r="G16" s="323"/>
      <c r="H16" s="323"/>
      <c r="I16" s="323"/>
    </row>
    <row r="17" spans="1:9" x14ac:dyDescent="0.25">
      <c r="A17" s="198" t="s">
        <v>1168</v>
      </c>
      <c r="B17" s="198" t="s">
        <v>480</v>
      </c>
      <c r="C17" t="s">
        <v>888</v>
      </c>
      <c r="D17" s="321"/>
      <c r="E17" s="321"/>
      <c r="F17" s="321"/>
      <c r="G17" s="321"/>
      <c r="H17" s="321"/>
      <c r="I17" s="321"/>
    </row>
    <row r="18" spans="1:9" x14ac:dyDescent="0.25">
      <c r="A18" s="198" t="s">
        <v>1169</v>
      </c>
      <c r="B18" s="198" t="s">
        <v>526</v>
      </c>
      <c r="C18" t="s">
        <v>888</v>
      </c>
      <c r="D18" s="321"/>
      <c r="E18" s="321"/>
      <c r="F18" s="321"/>
      <c r="G18" s="321"/>
      <c r="H18" s="321"/>
      <c r="I18" s="321"/>
    </row>
    <row r="19" spans="1:9" x14ac:dyDescent="0.25">
      <c r="A19" s="198" t="s">
        <v>1170</v>
      </c>
      <c r="B19" s="198" t="s">
        <v>557</v>
      </c>
      <c r="C19" t="s">
        <v>888</v>
      </c>
      <c r="D19" s="321"/>
      <c r="E19" s="321"/>
      <c r="F19" s="321"/>
      <c r="G19" s="321"/>
      <c r="H19" s="321"/>
      <c r="I19" s="321"/>
    </row>
    <row r="20" spans="1:9" x14ac:dyDescent="0.25">
      <c r="A20" s="198" t="s">
        <v>1171</v>
      </c>
      <c r="B20" s="198" t="s">
        <v>585</v>
      </c>
      <c r="C20" t="s">
        <v>888</v>
      </c>
      <c r="D20" s="319">
        <f>IF(SUM('16MIZC'!H22:H29)=1,SUM('16MIZC'!H22:H29),"ERROR: LA SUMA DE LA COLUMNA DEBE SER 100%")</f>
        <v>1</v>
      </c>
      <c r="E20" s="324">
        <f>SUM('16MIZC'!I22:I29)</f>
        <v>1</v>
      </c>
      <c r="F20" s="321"/>
      <c r="G20" s="321"/>
      <c r="H20" s="321"/>
      <c r="I20" s="321"/>
    </row>
    <row r="21" spans="1:9" x14ac:dyDescent="0.25">
      <c r="A21" s="198" t="s">
        <v>1172</v>
      </c>
      <c r="B21" s="198" t="s">
        <v>634</v>
      </c>
      <c r="C21" t="s">
        <v>888</v>
      </c>
      <c r="D21" s="321"/>
      <c r="E21" s="321"/>
      <c r="F21" s="321"/>
      <c r="G21" s="321"/>
      <c r="H21" s="321"/>
      <c r="I21" s="321"/>
    </row>
    <row r="22" spans="1:9" x14ac:dyDescent="0.25">
      <c r="A22" s="198" t="s">
        <v>1173</v>
      </c>
      <c r="B22" s="198" t="s">
        <v>655</v>
      </c>
      <c r="C22" t="s">
        <v>888</v>
      </c>
      <c r="D22" s="319" t="str">
        <f>IF(SUM('18Sector'!D37:D44)=1,SUM('18Sector'!D37:D44),"ERROR: LA SUMA DE LA COLUMNA DEBE SER 100%")</f>
        <v>ERROR: LA SUMA DE LA COLUMNA DEBE SER 100%</v>
      </c>
      <c r="E22" s="321"/>
      <c r="F22" s="321"/>
      <c r="G22" s="321"/>
      <c r="H22" s="321"/>
      <c r="I22" s="321"/>
    </row>
    <row r="23" spans="1:9" x14ac:dyDescent="0.25">
      <c r="A23" s="198" t="s">
        <v>1174</v>
      </c>
      <c r="B23" s="198" t="s">
        <v>704</v>
      </c>
      <c r="C23" t="s">
        <v>888</v>
      </c>
      <c r="D23" s="319">
        <f>IF(SUM('19GAU'!H23:H29)=1,SUM('19GAU'!H23:H29),"ERROR: LA SUMA DE LA COLUMNA DEBE SER 100%")</f>
        <v>1</v>
      </c>
      <c r="E23" s="324">
        <f>SUM('19GAU'!I22:I29)</f>
        <v>1</v>
      </c>
      <c r="F23" s="321"/>
      <c r="G23" s="321"/>
      <c r="H23" s="321"/>
      <c r="I23" s="321"/>
    </row>
    <row r="24" spans="1:9" x14ac:dyDescent="0.25">
      <c r="A24" s="198" t="s">
        <v>1175</v>
      </c>
      <c r="B24" s="198" t="s">
        <v>779</v>
      </c>
      <c r="C24" t="s">
        <v>888</v>
      </c>
      <c r="D24" s="319">
        <f>IF(SUM('20Negoc'!D36:D41)=1,SUM('20Negoc'!D36:D41),"ERROR: LA SUMA DE LA COLUMNA DEBE SER 100%")</f>
        <v>1</v>
      </c>
      <c r="E24" s="325">
        <f>+'20Negoc'!J30/'20Negoc'!I30</f>
        <v>0.98117480000000001</v>
      </c>
      <c r="F24" s="325">
        <f>+'20Negoc'!K30/'20Negoc'!J30</f>
        <v>1</v>
      </c>
      <c r="G24" s="321"/>
      <c r="H24" s="321"/>
      <c r="I24" s="321"/>
    </row>
    <row r="25" spans="1:9" x14ac:dyDescent="0.25">
      <c r="A25" s="198" t="s">
        <v>1176</v>
      </c>
      <c r="B25" s="198" t="s">
        <v>839</v>
      </c>
      <c r="C25" t="s">
        <v>888</v>
      </c>
      <c r="D25" s="321"/>
      <c r="E25" s="321"/>
      <c r="F25" s="321"/>
      <c r="G25" s="321"/>
      <c r="H25" s="321"/>
      <c r="I25" s="321"/>
    </row>
    <row r="26" spans="1:9" x14ac:dyDescent="0.25">
      <c r="A26" s="198" t="s">
        <v>1177</v>
      </c>
      <c r="B26" s="198" t="s">
        <v>887</v>
      </c>
      <c r="C26" t="s">
        <v>888</v>
      </c>
      <c r="D26" s="319">
        <f>IF(SUM('22Autor'!F117:F121)=1,SUM('22Autor'!F117:F121),"ERROR: LA SUMA DE LA COLUMNA DEBE SER 100%")</f>
        <v>1</v>
      </c>
      <c r="E26" s="321"/>
      <c r="F26" s="321"/>
      <c r="G26" s="321"/>
      <c r="H26" s="321"/>
      <c r="I26" s="321"/>
    </row>
    <row r="27" spans="1:9" x14ac:dyDescent="0.25">
      <c r="A27" s="198" t="s">
        <v>1178</v>
      </c>
      <c r="B27" s="198" t="s">
        <v>951</v>
      </c>
      <c r="C27" t="s">
        <v>888</v>
      </c>
      <c r="D27" s="321"/>
      <c r="E27" s="321"/>
      <c r="F27" s="321"/>
      <c r="G27" s="321"/>
      <c r="H27" s="321"/>
      <c r="I27" s="321"/>
    </row>
    <row r="28" spans="1:9" ht="15.75" thickBot="1" x14ac:dyDescent="0.3">
      <c r="A28" s="198" t="s">
        <v>1179</v>
      </c>
      <c r="B28" s="198" t="s">
        <v>972</v>
      </c>
      <c r="C28" t="s">
        <v>888</v>
      </c>
      <c r="D28" s="321"/>
      <c r="E28" s="321"/>
      <c r="F28" s="321"/>
      <c r="G28" s="321"/>
      <c r="H28" s="321"/>
      <c r="I28" s="321"/>
    </row>
    <row r="29" spans="1:9" ht="15.75" thickBot="1" x14ac:dyDescent="0.3">
      <c r="A29" s="198" t="s">
        <v>1180</v>
      </c>
      <c r="B29" s="198" t="s">
        <v>1001</v>
      </c>
      <c r="C29" t="s">
        <v>888</v>
      </c>
      <c r="D29" s="309" t="str">
        <f>IF(SUM('25Redes'!F79:F80)=1,"","ERROR: LA SUMA DE LAS PONDERACIONES DEBE SER 100%")</f>
        <v>ERROR: LA SUMA DE LAS PONDERACIONES DEBE SER 100%</v>
      </c>
      <c r="E29" s="319">
        <f>+'25Redes'!E79*'25Redes'!F79+'25Redes'!E80*'25Redes'!F80</f>
        <v>0</v>
      </c>
      <c r="F29" s="321"/>
      <c r="G29" s="321"/>
      <c r="H29" s="321"/>
      <c r="I29" s="321"/>
    </row>
    <row r="30" spans="1:9" x14ac:dyDescent="0.25">
      <c r="A30" s="198" t="s">
        <v>1181</v>
      </c>
      <c r="B30" s="198" t="s">
        <v>1074</v>
      </c>
      <c r="C30" t="s">
        <v>888</v>
      </c>
      <c r="D30" s="321"/>
      <c r="E30" s="321"/>
      <c r="F30" s="321"/>
      <c r="G30" s="321"/>
      <c r="H30" s="321"/>
      <c r="I30" s="321"/>
    </row>
    <row r="31" spans="1:9" x14ac:dyDescent="0.25">
      <c r="A31" s="198" t="s">
        <v>1182</v>
      </c>
      <c r="B31" s="198" t="s">
        <v>1121</v>
      </c>
      <c r="C31" t="s">
        <v>888</v>
      </c>
      <c r="D31" s="319">
        <f>IF(SUM('27Educa'!D36:D41)=1,SUM('27Educa'!D36:D41),"ERROR: LA SUMA DE LA COLUMNA DEBE SER 100%")</f>
        <v>1</v>
      </c>
      <c r="E31" s="321"/>
      <c r="F31" s="321"/>
      <c r="G31" s="321"/>
      <c r="H31" s="321"/>
      <c r="I31" s="321"/>
    </row>
    <row r="32" spans="1:9" x14ac:dyDescent="0.25">
      <c r="C32" t="s">
        <v>888</v>
      </c>
    </row>
    <row r="33" spans="3:6" x14ac:dyDescent="0.25">
      <c r="C33" t="s">
        <v>888</v>
      </c>
      <c r="D33" s="365" t="s">
        <v>1251</v>
      </c>
      <c r="F33" s="369" t="s">
        <v>1253</v>
      </c>
    </row>
    <row r="34" spans="3:6" x14ac:dyDescent="0.25">
      <c r="C34" t="s">
        <v>888</v>
      </c>
      <c r="D34" s="365" t="s">
        <v>1250</v>
      </c>
      <c r="F34" s="369" t="s">
        <v>1252</v>
      </c>
    </row>
    <row r="35" spans="3:6" x14ac:dyDescent="0.25">
      <c r="C35" t="s">
        <v>888</v>
      </c>
    </row>
    <row r="36" spans="3:6" x14ac:dyDescent="0.25">
      <c r="C36" t="s">
        <v>888</v>
      </c>
    </row>
    <row r="37" spans="3:6" x14ac:dyDescent="0.25">
      <c r="C37" t="s">
        <v>888</v>
      </c>
    </row>
    <row r="38" spans="3:6" x14ac:dyDescent="0.25">
      <c r="C38" t="s">
        <v>888</v>
      </c>
    </row>
    <row r="39" spans="3:6" x14ac:dyDescent="0.25">
      <c r="C39" t="s">
        <v>888</v>
      </c>
    </row>
    <row r="40" spans="3:6" x14ac:dyDescent="0.25">
      <c r="C40" t="s">
        <v>888</v>
      </c>
    </row>
    <row r="41" spans="3:6" x14ac:dyDescent="0.25">
      <c r="C41" t="s">
        <v>888</v>
      </c>
    </row>
    <row r="42" spans="3:6" x14ac:dyDescent="0.25">
      <c r="C42" t="s">
        <v>888</v>
      </c>
    </row>
  </sheetData>
  <sheetProtection algorithmName="SHA-512" hashValue="E7iSHRO0micllmrxNii03RvnOJK5hLyQjLoWlEvyS8BhlibykYKuwLSgWDIe9bKr0rgV7o/z4gJUJvMIxFrKgw==" saltValue="GBnvGum2z3e+EKxTTYtstw==" spinCount="100000" sheet="1" objects="1" scenarios="1" insertHyperlinks="0" selectLockedCells="1" selectUnlockedCells="1"/>
  <conditionalFormatting sqref="D5">
    <cfRule type="containsText" dxfId="6" priority="11" operator="containsText" text="ERROR">
      <formula>NOT(ISERROR(SEARCH("ERROR",D5)))</formula>
    </cfRule>
  </conditionalFormatting>
  <conditionalFormatting sqref="D20">
    <cfRule type="containsText" dxfId="5" priority="10" operator="containsText" text="ERROR">
      <formula>NOT(ISERROR(SEARCH("ERROR",D20)))</formula>
    </cfRule>
  </conditionalFormatting>
  <conditionalFormatting sqref="D22:D24">
    <cfRule type="containsText" dxfId="4" priority="7" operator="containsText" text="ERROR">
      <formula>NOT(ISERROR(SEARCH("ERROR",D22)))</formula>
    </cfRule>
  </conditionalFormatting>
  <conditionalFormatting sqref="D26">
    <cfRule type="containsText" dxfId="3" priority="2" operator="containsText" text="ERROR">
      <formula>NOT(ISERROR(SEARCH("ERROR",D26)))</formula>
    </cfRule>
  </conditionalFormatting>
  <conditionalFormatting sqref="D29">
    <cfRule type="containsText" dxfId="2" priority="3" operator="containsText" text="ERROR">
      <formula>NOT(ISERROR(SEARCH("ERROR",D29)))</formula>
    </cfRule>
  </conditionalFormatting>
  <conditionalFormatting sqref="D31">
    <cfRule type="containsText" dxfId="1" priority="12" operator="containsText" text="ERROR">
      <formula>NOT(ISERROR(SEARCH("ERROR",D31)))</formula>
    </cfRule>
  </conditionalFormatting>
  <conditionalFormatting sqref="D15:I15">
    <cfRule type="containsText" dxfId="0" priority="1" operator="containsText" text="ERROR">
      <formula>NOT(ISERROR(SEARCH("ERROR",D15)))</formula>
    </cfRule>
  </conditionalFormatting>
  <hyperlinks>
    <hyperlink ref="A1" location="'ANEXO 3'!A1" display="VOLVER AL INDICE"/>
  </hyperlinks>
  <pageMargins left="0.7" right="0.7" top="0.75" bottom="0.75" header="0.3" footer="0.3"/>
  <pageSetup paperSize="1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8</vt:i4>
      </vt:variant>
    </vt:vector>
  </HeadingPairs>
  <TitlesOfParts>
    <vt:vector size="44" baseType="lpstr">
      <vt:lpstr>Hoja1</vt:lpstr>
      <vt:lpstr>Informe Ingresos</vt:lpstr>
      <vt:lpstr>PROTOCOLO INGRESOS</vt:lpstr>
      <vt:lpstr>Datos Generales</vt:lpstr>
      <vt:lpstr>Anexo 1 Matriz Inf Gestión CARd</vt:lpstr>
      <vt:lpstr>Protocolo Inf Gestión</vt:lpstr>
      <vt:lpstr>Anexo 3 Matriz IMG</vt:lpstr>
      <vt:lpstr>1POMCAS</vt:lpstr>
      <vt:lpstr>2PORH</vt:lpstr>
      <vt:lpstr>3PSMV</vt:lpstr>
      <vt:lpstr>4UsoAguas</vt:lpstr>
      <vt:lpstr>5PUEAA</vt:lpstr>
      <vt:lpstr>6POMCASejec</vt:lpstr>
      <vt:lpstr>7Clima</vt:lpstr>
      <vt:lpstr>8Suelo</vt:lpstr>
      <vt:lpstr>9RUNAP</vt:lpstr>
      <vt:lpstr>10Paramos</vt:lpstr>
      <vt:lpstr>11Forest</vt:lpstr>
      <vt:lpstr>12PlanesAP</vt:lpstr>
      <vt:lpstr>13Amenaz</vt:lpstr>
      <vt:lpstr>14Invasor</vt:lpstr>
      <vt:lpstr>15Restaura</vt:lpstr>
      <vt:lpstr>16MIZC</vt:lpstr>
      <vt:lpstr>17PGIRS</vt:lpstr>
      <vt:lpstr>18Sector</vt:lpstr>
      <vt:lpstr>19GAU</vt:lpstr>
      <vt:lpstr>20Negoc</vt:lpstr>
      <vt:lpstr>21TiempoT</vt:lpstr>
      <vt:lpstr>22Autor</vt:lpstr>
      <vt:lpstr>23Sanc</vt:lpstr>
      <vt:lpstr>24POT</vt:lpstr>
      <vt:lpstr>25Redes</vt:lpstr>
      <vt:lpstr>26SIAC</vt:lpstr>
      <vt:lpstr>27Educa</vt:lpstr>
      <vt:lpstr>Observa</vt:lpstr>
      <vt:lpstr>Formulas</vt:lpstr>
      <vt:lpstr>'9RUNAP'!_Toc467769476</vt:lpstr>
      <vt:lpstr>'Anexo 1 Matriz Inf Gestión CARd'!Área_de_impresión</vt:lpstr>
      <vt:lpstr>'Protocolo Inf Gestión'!Área_de_impresión</vt:lpstr>
      <vt:lpstr>'Datos Generales'!Lista_CAR</vt:lpstr>
      <vt:lpstr>REPORTE</vt:lpstr>
      <vt:lpstr>SI</vt:lpstr>
      <vt:lpstr>'Anexo 1 Matriz Inf Gestión CARd'!Títulos_a_imprimir</vt:lpstr>
      <vt:lpstr>'Datos Generales'!Vigencias</vt:lpstr>
    </vt:vector>
  </TitlesOfParts>
  <Manager>nortiz@claro.net.co</Manager>
  <Company>Derechos protegidos de autor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creator>Usuario</dc:creator>
  <cp:keywords>Documento No Oficial</cp:keywords>
  <dc:description>Matriz elaborada por Néstor Ortiz Pérez, Consultor GIZ-MADS en el marco de PROMAC</dc:description>
  <cp:lastModifiedBy>Carlos Augusto Santodomingo Vega</cp:lastModifiedBy>
  <cp:lastPrinted>2016-11-27T02:57:50Z</cp:lastPrinted>
  <dcterms:created xsi:type="dcterms:W3CDTF">2016-11-26T19:57:08Z</dcterms:created>
  <dcterms:modified xsi:type="dcterms:W3CDTF">2024-02-26T22:24:50Z</dcterms:modified>
  <cp:category>Capacitación</cp:category>
  <cp:contentStatus>Preliminar</cp:contentStatus>
</cp:coreProperties>
</file>