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rlos A\Documents\PC CARLOS\CORPAMAG\SEGUIMIENTO METAS PAI 2024-2027\INFORMES SEGUIMIENTO 2025 PAI\SEGUNDO SEMESTRE 2025\"/>
    </mc:Choice>
  </mc:AlternateContent>
  <bookViews>
    <workbookView xWindow="0" yWindow="0" windowWidth="14370" windowHeight="11460" tabRatio="795" firstSheet="1" activeTab="1"/>
  </bookViews>
  <sheets>
    <sheet name="Hoja1" sheetId="41" state="hidden" r:id="rId1"/>
    <sheet name="Datos Generales." sheetId="45" r:id="rId2"/>
    <sheet name="Anexo 1 Matriz Inf Gestión CARd" sheetId="46" r:id="rId3"/>
    <sheet name="Protocolo Inf Gestión" sheetId="47" r:id="rId4"/>
    <sheet name="Matriz Seguimiento IMG" sheetId="19" r:id="rId5"/>
    <sheet name="1POMCAS" sheetId="1" r:id="rId6"/>
    <sheet name="2PORH" sheetId="2" r:id="rId7"/>
    <sheet name="3PSMV" sheetId="3" r:id="rId8"/>
    <sheet name="4UsoAguas" sheetId="4" r:id="rId9"/>
    <sheet name="5PUEAA" sheetId="5" r:id="rId10"/>
    <sheet name="6POMCASejec" sheetId="6" r:id="rId11"/>
    <sheet name="7Clima" sheetId="8" r:id="rId12"/>
    <sheet name="8Suelo" sheetId="9" r:id="rId13"/>
    <sheet name="9RUNAP" sheetId="10" r:id="rId14"/>
    <sheet name="10Paramos" sheetId="11" r:id="rId15"/>
    <sheet name="11Forest" sheetId="12" r:id="rId16"/>
    <sheet name="12PlanesAP" sheetId="13" r:id="rId17"/>
    <sheet name="13Amenaz" sheetId="14" r:id="rId18"/>
    <sheet name="14Invasor" sheetId="15" r:id="rId19"/>
    <sheet name="15Restaura" sheetId="16" r:id="rId20"/>
    <sheet name="16MIZC" sheetId="17" r:id="rId21"/>
    <sheet name="17PGIRS" sheetId="18" r:id="rId22"/>
    <sheet name="18Sector" sheetId="20" r:id="rId23"/>
    <sheet name="19GAU" sheetId="21" r:id="rId24"/>
    <sheet name="20Negoc" sheetId="22" r:id="rId25"/>
    <sheet name="21TiempoT" sheetId="23" r:id="rId26"/>
    <sheet name="22Autor" sheetId="24" r:id="rId27"/>
    <sheet name="23Sanc" sheetId="25" r:id="rId28"/>
    <sheet name="24POT" sheetId="26" r:id="rId29"/>
    <sheet name="25Redes" sheetId="27" r:id="rId30"/>
    <sheet name="26SIAC" sheetId="28" r:id="rId31"/>
    <sheet name="27Educa" sheetId="29" r:id="rId32"/>
    <sheet name="Observa" sheetId="32" r:id="rId33"/>
    <sheet name="Formulas" sheetId="33" state="hidden" r:id="rId34"/>
  </sheets>
  <externalReferences>
    <externalReference r:id="rId35"/>
    <externalReference r:id="rId36"/>
    <externalReference r:id="rId37"/>
    <externalReference r:id="rId38"/>
    <externalReference r:id="rId39"/>
  </externalReferences>
  <definedNames>
    <definedName name="_xlnm._FilterDatabase" localSheetId="7" hidden="1">'3PSMV'!$E$6:$E$75</definedName>
    <definedName name="_xlnm._FilterDatabase" localSheetId="2" hidden="1">'Anexo 1 Matriz Inf Gestión CARd'!$A$7:$BS$166</definedName>
    <definedName name="_Toc467769469" localSheetId="6">'2PORH'!#REF!</definedName>
    <definedName name="_Toc467769470" localSheetId="7">'3PSMV'!#REF!</definedName>
    <definedName name="_Toc467769471" localSheetId="8">'4UsoAguas'!#REF!</definedName>
    <definedName name="_Toc467769472" localSheetId="9">'5PUEAA'!#REF!</definedName>
    <definedName name="_Toc467769473" localSheetId="10">'6POMCASejec'!#REF!</definedName>
    <definedName name="_Toc467769474" localSheetId="11">'7Clima'!#REF!</definedName>
    <definedName name="_Toc467769475" localSheetId="12">'8Suelo'!#REF!</definedName>
    <definedName name="_Toc467769476" localSheetId="13">'9RUNAP'!$B$6</definedName>
    <definedName name="_Toc467769477" localSheetId="14">'10Paramos'!#REF!</definedName>
    <definedName name="_Toc467769478" localSheetId="15">'11Forest'!#REF!</definedName>
    <definedName name="_Toc467769479" localSheetId="16">'12PlanesAP'!#REF!</definedName>
    <definedName name="_Toc467769480" localSheetId="17">'13Amenaz'!#REF!</definedName>
    <definedName name="_Toc467769481" localSheetId="18">'14Invasor'!#REF!</definedName>
    <definedName name="_Toc467769482" localSheetId="19">'15Restaura'!#REF!</definedName>
    <definedName name="_Toc467769483" localSheetId="20">'16MIZC'!#REF!</definedName>
    <definedName name="_Toc467769484" localSheetId="21">'17PGIRS'!#REF!</definedName>
    <definedName name="_Toc467769485" localSheetId="22">'18Sector'!#REF!</definedName>
    <definedName name="_Toc467769486" localSheetId="23">'19GAU'!#REF!</definedName>
    <definedName name="_Toc467769487" localSheetId="24">'20Negoc'!#REF!</definedName>
    <definedName name="_Toc467769488" localSheetId="25">'21TiempoT'!#REF!</definedName>
    <definedName name="_Toc467769489" localSheetId="26">'22Autor'!#REF!</definedName>
    <definedName name="_Toc467769490" localSheetId="27">'23Sanc'!#REF!</definedName>
    <definedName name="_Toc467769491" localSheetId="28">'24POT'!#REF!</definedName>
    <definedName name="_Toc467769492" localSheetId="29">'25Redes'!#REF!</definedName>
    <definedName name="_Toc467769493" localSheetId="30">'26SIAC'!#REF!</definedName>
    <definedName name="_Toc467769494" localSheetId="31">'27Educa'!#REF!</definedName>
    <definedName name="_xlnm.Print_Area" localSheetId="2">'Anexo 1 Matriz Inf Gestión CARd'!$A$1:$BR$165</definedName>
    <definedName name="_xlnm.Print_Area" localSheetId="3">'Protocolo Inf Gestión'!$A$1:$B$45</definedName>
    <definedName name="GASTOS" comment="OPCION SI O NO">[1]Formulas!$D$33:$D$34</definedName>
    <definedName name="Informe" comment="OPCION SI O NO">[1]Formulas!$D$33:$D$34</definedName>
    <definedName name="ing">'[2]Datos Generales'!$H$5:$H$36</definedName>
    <definedName name="Lista_CAR" localSheetId="2">'[3]Datos Generales'!$H$5:$H$36</definedName>
    <definedName name="Lista_CAR" localSheetId="1">'Datos Generales.'!$H$5:$H$37</definedName>
    <definedName name="Lista_CAR" localSheetId="3">'[4]Datos Generales'!$H$5:$H$36</definedName>
    <definedName name="Lista_CAR">#REF!</definedName>
    <definedName name="REPORTE" comment="SI SE REPORTA" localSheetId="2">#REF!</definedName>
    <definedName name="REPORTE" comment="SI SE REPORTA" localSheetId="1">[5]Formulas!$F$33:$F$34</definedName>
    <definedName name="REPORTE" comment="SI SE REPORTA" localSheetId="3">[4]Formulas!$F$33:$F$34</definedName>
    <definedName name="REPORTE" comment="SI SE REPORTA">Formulas!$F$33:$F$34</definedName>
    <definedName name="SI" comment="OPCION SI O NO" localSheetId="2">#REF!</definedName>
    <definedName name="SI" comment="OPCION SI O NO" localSheetId="1">[5]Formulas!$D$33:$D$34</definedName>
    <definedName name="SI" comment="OPCION SI O NO" localSheetId="3">[4]Formulas!$D$33:$D$34</definedName>
    <definedName name="SI" comment="OPCION SI O NO">Formulas!$D$33:$D$34</definedName>
    <definedName name="_xlnm.Print_Titles" localSheetId="2">'Anexo 1 Matriz Inf Gestión CARd'!$1:$6</definedName>
    <definedName name="Vigencias" localSheetId="2">'[3]Datos Generales'!$H$38:$H$45</definedName>
    <definedName name="Vigencias" localSheetId="1">'Datos Generales.'!$H$39:$H$46</definedName>
    <definedName name="Vigencias" localSheetId="3">'[4]Datos Generales'!$H$38:$H$45</definedName>
    <definedName name="Vigencia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Y56" i="46" l="1"/>
  <c r="AY126" i="46"/>
  <c r="AY127" i="46"/>
  <c r="D7" i="26" l="1"/>
  <c r="H19" i="8" l="1"/>
  <c r="G19" i="8"/>
  <c r="F19" i="8"/>
  <c r="AQ31" i="46" l="1"/>
  <c r="AI31" i="46"/>
  <c r="AE31" i="46"/>
  <c r="D32" i="19" l="1"/>
  <c r="D31" i="19"/>
  <c r="D30" i="19"/>
  <c r="D21" i="19"/>
  <c r="D16" i="19" l="1"/>
  <c r="L122" i="24"/>
  <c r="J121" i="24"/>
  <c r="J120" i="24"/>
  <c r="J119" i="24"/>
  <c r="J118" i="24"/>
  <c r="J117" i="24"/>
  <c r="D121" i="24"/>
  <c r="D120" i="24"/>
  <c r="D119" i="24"/>
  <c r="D118" i="24"/>
  <c r="D117" i="24"/>
  <c r="C27" i="19"/>
  <c r="C26" i="19"/>
  <c r="J56" i="23"/>
  <c r="J55" i="23"/>
  <c r="J54" i="23"/>
  <c r="J53" i="23"/>
  <c r="J52" i="23"/>
  <c r="L57" i="23"/>
  <c r="D25" i="19"/>
  <c r="D24" i="19"/>
  <c r="D19" i="19"/>
  <c r="D18" i="19"/>
  <c r="D17" i="19"/>
  <c r="D8" i="4"/>
  <c r="D8" i="20" l="1"/>
  <c r="D8" i="16"/>
  <c r="D8" i="6"/>
  <c r="D8" i="2" l="1"/>
  <c r="BM160" i="46" l="1"/>
  <c r="BM159" i="46"/>
  <c r="BM158" i="46"/>
  <c r="BM157" i="46"/>
  <c r="BM156" i="46"/>
  <c r="BM155" i="46"/>
  <c r="BM154" i="46"/>
  <c r="BM152" i="46"/>
  <c r="BM151" i="46"/>
  <c r="BM150" i="46"/>
  <c r="BM149" i="46"/>
  <c r="BM148" i="46"/>
  <c r="BM146" i="46"/>
  <c r="BM145" i="46"/>
  <c r="BM144" i="46"/>
  <c r="BM143" i="46"/>
  <c r="BM142" i="46"/>
  <c r="BM140" i="46"/>
  <c r="BM139" i="46"/>
  <c r="BM138" i="46"/>
  <c r="BM137" i="46"/>
  <c r="BM136" i="46"/>
  <c r="BM132" i="46"/>
  <c r="BM131" i="46"/>
  <c r="BM129" i="46"/>
  <c r="BM128" i="46"/>
  <c r="BM125" i="46"/>
  <c r="BM124" i="46"/>
  <c r="BM122" i="46"/>
  <c r="BM121" i="46"/>
  <c r="BM120" i="46"/>
  <c r="BM117" i="46"/>
  <c r="BM116" i="46"/>
  <c r="BM114" i="46"/>
  <c r="BM113" i="46"/>
  <c r="BM111" i="46"/>
  <c r="BM110" i="46"/>
  <c r="BM109" i="46"/>
  <c r="BM107" i="46"/>
  <c r="BM106" i="46"/>
  <c r="BM103" i="46"/>
  <c r="BM102" i="46"/>
  <c r="BM101" i="46"/>
  <c r="BM100" i="46"/>
  <c r="BM99" i="46"/>
  <c r="BM96" i="46"/>
  <c r="BM95" i="46"/>
  <c r="BM94" i="46"/>
  <c r="BM93" i="46"/>
  <c r="BM92" i="46"/>
  <c r="BM91" i="46"/>
  <c r="BM90" i="46"/>
  <c r="BM89" i="46"/>
  <c r="BM88" i="46"/>
  <c r="BM87" i="46"/>
  <c r="BM86" i="46"/>
  <c r="BM85" i="46"/>
  <c r="BM83" i="46"/>
  <c r="BM82" i="46"/>
  <c r="BM81" i="46"/>
  <c r="BM80" i="46"/>
  <c r="BM79" i="46"/>
  <c r="BM78" i="46"/>
  <c r="BM77" i="46"/>
  <c r="BM76" i="46"/>
  <c r="BM73" i="46"/>
  <c r="BM72" i="46"/>
  <c r="BM71" i="46"/>
  <c r="BM70" i="46"/>
  <c r="BM69" i="46"/>
  <c r="BM67" i="46"/>
  <c r="BM66" i="46"/>
  <c r="BM64" i="46"/>
  <c r="BM63" i="46"/>
  <c r="BM62" i="46"/>
  <c r="BM61" i="46"/>
  <c r="BM59" i="46"/>
  <c r="BM58" i="46"/>
  <c r="BM55" i="46"/>
  <c r="BM54" i="46"/>
  <c r="BM53" i="46"/>
  <c r="BM52" i="46"/>
  <c r="BM51" i="46"/>
  <c r="BM50" i="46"/>
  <c r="BM49" i="46"/>
  <c r="BM47" i="46"/>
  <c r="BM46" i="46"/>
  <c r="BM44" i="46"/>
  <c r="BM43" i="46"/>
  <c r="BM42" i="46"/>
  <c r="BM41" i="46"/>
  <c r="BM40" i="46"/>
  <c r="BM39" i="46"/>
  <c r="BM38" i="46"/>
  <c r="BM36" i="46"/>
  <c r="BM35" i="46"/>
  <c r="BM34" i="46"/>
  <c r="BM33" i="46"/>
  <c r="BM31" i="46"/>
  <c r="BM30" i="46"/>
  <c r="BM28" i="46"/>
  <c r="BM27" i="46"/>
  <c r="BM26" i="46"/>
  <c r="BM25" i="46"/>
  <c r="BM24" i="46"/>
  <c r="BM20" i="46"/>
  <c r="BM19" i="46"/>
  <c r="BM18" i="46"/>
  <c r="BM17" i="46"/>
  <c r="BM15" i="46"/>
  <c r="BM14" i="46"/>
  <c r="BM13" i="46"/>
  <c r="BM12" i="46"/>
  <c r="BM11" i="46"/>
  <c r="BJ160" i="46"/>
  <c r="BJ159" i="46"/>
  <c r="BJ158" i="46"/>
  <c r="BJ157" i="46"/>
  <c r="BJ156" i="46"/>
  <c r="BJ155" i="46"/>
  <c r="BJ154" i="46"/>
  <c r="BJ152" i="46"/>
  <c r="BJ151" i="46"/>
  <c r="BJ150" i="46"/>
  <c r="BJ149" i="46"/>
  <c r="BJ148" i="46"/>
  <c r="BJ146" i="46"/>
  <c r="BJ145" i="46"/>
  <c r="BJ144" i="46"/>
  <c r="BJ143" i="46"/>
  <c r="BJ142" i="46"/>
  <c r="BJ140" i="46"/>
  <c r="BJ139" i="46"/>
  <c r="BJ138" i="46"/>
  <c r="BJ137" i="46"/>
  <c r="BJ136" i="46"/>
  <c r="BJ132" i="46"/>
  <c r="BJ131" i="46"/>
  <c r="BJ129" i="46"/>
  <c r="BJ128" i="46"/>
  <c r="BJ125" i="46"/>
  <c r="BJ124" i="46"/>
  <c r="BJ122" i="46"/>
  <c r="BJ121" i="46"/>
  <c r="BJ120" i="46"/>
  <c r="BJ117" i="46"/>
  <c r="BJ116" i="46"/>
  <c r="BJ114" i="46"/>
  <c r="BJ113" i="46"/>
  <c r="BJ111" i="46"/>
  <c r="BJ110" i="46"/>
  <c r="BJ109" i="46"/>
  <c r="BJ107" i="46"/>
  <c r="BJ106" i="46"/>
  <c r="BJ103" i="46"/>
  <c r="BJ102" i="46"/>
  <c r="BJ101" i="46"/>
  <c r="BJ100" i="46"/>
  <c r="BJ99" i="46"/>
  <c r="BJ96" i="46"/>
  <c r="BJ95" i="46"/>
  <c r="BJ94" i="46"/>
  <c r="BJ93" i="46"/>
  <c r="BJ92" i="46"/>
  <c r="BJ91" i="46"/>
  <c r="BJ90" i="46"/>
  <c r="BJ89" i="46"/>
  <c r="BJ88" i="46"/>
  <c r="BJ87" i="46"/>
  <c r="BJ86" i="46"/>
  <c r="BJ85" i="46"/>
  <c r="BJ83" i="46"/>
  <c r="BJ82" i="46"/>
  <c r="BJ81" i="46"/>
  <c r="BJ80" i="46"/>
  <c r="BJ79" i="46"/>
  <c r="BJ78" i="46"/>
  <c r="BJ77" i="46"/>
  <c r="BJ76" i="46"/>
  <c r="BJ73" i="46"/>
  <c r="BJ72" i="46"/>
  <c r="BJ71" i="46"/>
  <c r="BJ70" i="46"/>
  <c r="BJ69" i="46"/>
  <c r="BJ67" i="46"/>
  <c r="BJ66" i="46"/>
  <c r="BJ64" i="46"/>
  <c r="BJ63" i="46"/>
  <c r="BJ62" i="46"/>
  <c r="BJ61" i="46"/>
  <c r="BJ59" i="46"/>
  <c r="BJ58" i="46"/>
  <c r="BJ55" i="46"/>
  <c r="BJ54" i="46"/>
  <c r="BJ53" i="46"/>
  <c r="BJ52" i="46"/>
  <c r="BJ51" i="46"/>
  <c r="BJ50" i="46"/>
  <c r="BJ49" i="46"/>
  <c r="BJ47" i="46"/>
  <c r="BJ46" i="46"/>
  <c r="BJ44" i="46"/>
  <c r="BJ43" i="46"/>
  <c r="BJ42" i="46"/>
  <c r="BJ41" i="46"/>
  <c r="BJ40" i="46"/>
  <c r="BJ39" i="46"/>
  <c r="BJ38" i="46"/>
  <c r="BJ36" i="46"/>
  <c r="BJ35" i="46"/>
  <c r="BJ34" i="46"/>
  <c r="BJ33" i="46"/>
  <c r="BJ31" i="46"/>
  <c r="BJ30" i="46"/>
  <c r="BJ28" i="46"/>
  <c r="BJ27" i="46"/>
  <c r="BJ26" i="46"/>
  <c r="BJ25" i="46"/>
  <c r="BJ24" i="46"/>
  <c r="BJ20" i="46"/>
  <c r="BJ19" i="46"/>
  <c r="BJ18" i="46"/>
  <c r="BJ17" i="46"/>
  <c r="BJ15" i="46"/>
  <c r="BJ14" i="46"/>
  <c r="BJ13" i="46"/>
  <c r="BJ12" i="46"/>
  <c r="BJ11" i="46"/>
  <c r="BI164" i="46"/>
  <c r="BI163" i="46"/>
  <c r="BH163" i="46"/>
  <c r="BG163" i="46"/>
  <c r="BF163" i="46"/>
  <c r="BI162" i="46"/>
  <c r="BH162" i="46"/>
  <c r="BG162" i="46"/>
  <c r="BF162" i="46"/>
  <c r="BI161" i="46"/>
  <c r="BH161" i="46"/>
  <c r="BG161" i="46"/>
  <c r="BF161" i="46"/>
  <c r="BI160" i="46"/>
  <c r="BH160" i="46"/>
  <c r="BG160" i="46"/>
  <c r="BF160" i="46"/>
  <c r="BI159" i="46"/>
  <c r="BH159" i="46"/>
  <c r="BG159" i="46"/>
  <c r="BF159" i="46"/>
  <c r="BI158" i="46"/>
  <c r="BH158" i="46"/>
  <c r="BG158" i="46"/>
  <c r="BF158" i="46"/>
  <c r="BI157" i="46"/>
  <c r="BH157" i="46"/>
  <c r="BG157" i="46"/>
  <c r="BF157" i="46"/>
  <c r="BI156" i="46"/>
  <c r="BH156" i="46"/>
  <c r="BG156" i="46"/>
  <c r="BF156" i="46"/>
  <c r="BI155" i="46"/>
  <c r="BH155" i="46"/>
  <c r="BF155" i="46"/>
  <c r="BI154" i="46"/>
  <c r="BH154" i="46"/>
  <c r="BG154" i="46"/>
  <c r="BF154" i="46"/>
  <c r="BI153" i="46"/>
  <c r="BH153" i="46"/>
  <c r="BG153" i="46"/>
  <c r="BF153" i="46"/>
  <c r="BI152" i="46"/>
  <c r="BH152" i="46"/>
  <c r="BG152" i="46"/>
  <c r="BF152" i="46"/>
  <c r="BI151" i="46"/>
  <c r="BH151" i="46"/>
  <c r="BF151" i="46"/>
  <c r="BI150" i="46"/>
  <c r="BH150" i="46"/>
  <c r="BF150" i="46"/>
  <c r="BI149" i="46"/>
  <c r="BH149" i="46"/>
  <c r="BF149" i="46"/>
  <c r="BI148" i="46"/>
  <c r="BH148" i="46"/>
  <c r="BF148" i="46"/>
  <c r="BI147" i="46"/>
  <c r="BH147" i="46"/>
  <c r="BF147" i="46"/>
  <c r="BI146" i="46"/>
  <c r="BH146" i="46"/>
  <c r="BF146" i="46"/>
  <c r="BI145" i="46"/>
  <c r="BH145" i="46"/>
  <c r="BG145" i="46"/>
  <c r="BF145" i="46"/>
  <c r="BI144" i="46"/>
  <c r="BH144" i="46"/>
  <c r="BG144" i="46"/>
  <c r="BF144" i="46"/>
  <c r="BI143" i="46"/>
  <c r="BH143" i="46"/>
  <c r="BG143" i="46"/>
  <c r="BF143" i="46"/>
  <c r="BI142" i="46"/>
  <c r="BH142" i="46"/>
  <c r="BG142" i="46"/>
  <c r="BF142" i="46"/>
  <c r="BI141" i="46"/>
  <c r="BH141" i="46"/>
  <c r="BF141" i="46"/>
  <c r="BI140" i="46"/>
  <c r="BH140" i="46"/>
  <c r="BG140" i="46"/>
  <c r="BF140" i="46"/>
  <c r="BI139" i="46"/>
  <c r="BH139" i="46"/>
  <c r="BG139" i="46"/>
  <c r="BF139" i="46"/>
  <c r="BI138" i="46"/>
  <c r="BH138" i="46"/>
  <c r="BG138" i="46"/>
  <c r="BF138" i="46"/>
  <c r="BI137" i="46"/>
  <c r="BH137" i="46"/>
  <c r="BF137" i="46"/>
  <c r="BI136" i="46"/>
  <c r="BH136" i="46"/>
  <c r="BG136" i="46"/>
  <c r="BF136" i="46"/>
  <c r="BI135" i="46"/>
  <c r="BH135" i="46"/>
  <c r="BF135" i="46"/>
  <c r="BI134" i="46"/>
  <c r="BH134" i="46"/>
  <c r="BF134" i="46"/>
  <c r="BI133" i="46"/>
  <c r="BH133" i="46"/>
  <c r="BF133" i="46"/>
  <c r="BI132" i="46"/>
  <c r="BH132" i="46"/>
  <c r="BF132" i="46"/>
  <c r="BI131" i="46"/>
  <c r="BH131" i="46"/>
  <c r="BF131" i="46"/>
  <c r="BI130" i="46"/>
  <c r="BH130" i="46"/>
  <c r="BF130" i="46"/>
  <c r="BI129" i="46"/>
  <c r="BH129" i="46"/>
  <c r="BG129" i="46"/>
  <c r="BF129" i="46"/>
  <c r="BI128" i="46"/>
  <c r="BH128" i="46"/>
  <c r="BF128" i="46"/>
  <c r="BI127" i="46"/>
  <c r="BH127" i="46"/>
  <c r="BG127" i="46"/>
  <c r="BF127" i="46"/>
  <c r="BI126" i="46"/>
  <c r="BH126" i="46"/>
  <c r="BF126" i="46"/>
  <c r="BI125" i="46"/>
  <c r="BH125" i="46"/>
  <c r="BG125" i="46"/>
  <c r="BF125" i="46"/>
  <c r="BI124" i="46"/>
  <c r="BH124" i="46"/>
  <c r="BG124" i="46"/>
  <c r="BF124" i="46"/>
  <c r="BI123" i="46"/>
  <c r="BH123" i="46"/>
  <c r="BG123" i="46"/>
  <c r="BF123" i="46"/>
  <c r="BI122" i="46"/>
  <c r="BH122" i="46"/>
  <c r="BG122" i="46"/>
  <c r="BF122" i="46"/>
  <c r="BI121" i="46"/>
  <c r="BH121" i="46"/>
  <c r="BG121" i="46"/>
  <c r="BF121" i="46"/>
  <c r="BI120" i="46"/>
  <c r="BH120" i="46"/>
  <c r="BG120" i="46"/>
  <c r="BF120" i="46"/>
  <c r="BI119" i="46"/>
  <c r="BH119" i="46"/>
  <c r="BG119" i="46"/>
  <c r="BF119" i="46"/>
  <c r="BI118" i="46"/>
  <c r="BH118" i="46"/>
  <c r="BG118" i="46"/>
  <c r="BF118" i="46"/>
  <c r="BI117" i="46"/>
  <c r="BH117" i="46"/>
  <c r="BG117" i="46"/>
  <c r="BF117" i="46"/>
  <c r="BI116" i="46"/>
  <c r="BH116" i="46"/>
  <c r="BF116" i="46"/>
  <c r="BI115" i="46"/>
  <c r="BH115" i="46"/>
  <c r="BI114" i="46"/>
  <c r="BH114" i="46"/>
  <c r="BF114" i="46"/>
  <c r="BI113" i="46"/>
  <c r="BH113" i="46"/>
  <c r="BG113" i="46"/>
  <c r="BF113" i="46"/>
  <c r="BI112" i="46"/>
  <c r="BH112" i="46"/>
  <c r="BF112" i="46"/>
  <c r="BI111" i="46"/>
  <c r="BH111" i="46"/>
  <c r="BG111" i="46"/>
  <c r="BF111" i="46"/>
  <c r="BI110" i="46"/>
  <c r="BH110" i="46"/>
  <c r="BG110" i="46"/>
  <c r="BF110" i="46"/>
  <c r="BI109" i="46"/>
  <c r="BH109" i="46"/>
  <c r="BG109" i="46"/>
  <c r="BF109" i="46"/>
  <c r="BI108" i="46"/>
  <c r="BH108" i="46"/>
  <c r="BG108" i="46"/>
  <c r="BF108" i="46"/>
  <c r="BI107" i="46"/>
  <c r="BH107" i="46"/>
  <c r="BG107" i="46"/>
  <c r="BF107" i="46"/>
  <c r="BI106" i="46"/>
  <c r="BH106" i="46"/>
  <c r="BG106" i="46"/>
  <c r="BF106" i="46"/>
  <c r="BI105" i="46"/>
  <c r="BH105" i="46"/>
  <c r="BG105" i="46"/>
  <c r="BF105" i="46"/>
  <c r="BI104" i="46"/>
  <c r="BH104" i="46"/>
  <c r="BI103" i="46"/>
  <c r="BH103" i="46"/>
  <c r="BG103" i="46"/>
  <c r="BF103" i="46"/>
  <c r="BI102" i="46"/>
  <c r="BH102" i="46"/>
  <c r="BG102" i="46"/>
  <c r="BF102" i="46"/>
  <c r="BI101" i="46"/>
  <c r="BH101" i="46"/>
  <c r="BG101" i="46"/>
  <c r="BF101" i="46"/>
  <c r="BI100" i="46"/>
  <c r="BH100" i="46"/>
  <c r="BG100" i="46"/>
  <c r="BF100" i="46"/>
  <c r="BI99" i="46"/>
  <c r="BH99" i="46"/>
  <c r="BF99" i="46"/>
  <c r="BI98" i="46"/>
  <c r="BH98" i="46"/>
  <c r="BF98" i="46"/>
  <c r="BI97" i="46"/>
  <c r="BH97" i="46"/>
  <c r="BF97" i="46"/>
  <c r="BI96" i="46"/>
  <c r="BH96" i="46"/>
  <c r="BF96" i="46"/>
  <c r="BI95" i="46"/>
  <c r="BH95" i="46"/>
  <c r="BF95" i="46"/>
  <c r="BI94" i="46"/>
  <c r="BH94" i="46"/>
  <c r="BF94" i="46"/>
  <c r="BI93" i="46"/>
  <c r="BH93" i="46"/>
  <c r="BF93" i="46"/>
  <c r="BI92" i="46"/>
  <c r="BH92" i="46"/>
  <c r="BF92" i="46"/>
  <c r="BI91" i="46"/>
  <c r="BH91" i="46"/>
  <c r="BF91" i="46"/>
  <c r="BI90" i="46"/>
  <c r="BH90" i="46"/>
  <c r="BF90" i="46"/>
  <c r="BI89" i="46"/>
  <c r="BH89" i="46"/>
  <c r="BF89" i="46"/>
  <c r="BI88" i="46"/>
  <c r="BH88" i="46"/>
  <c r="BF88" i="46"/>
  <c r="BI87" i="46"/>
  <c r="BH87" i="46"/>
  <c r="BF87" i="46"/>
  <c r="BI86" i="46"/>
  <c r="BH86" i="46"/>
  <c r="BF86" i="46"/>
  <c r="BI85" i="46"/>
  <c r="BF85" i="46"/>
  <c r="BI84" i="46"/>
  <c r="BI83" i="46"/>
  <c r="BH83" i="46"/>
  <c r="BF83" i="46"/>
  <c r="BI82" i="46"/>
  <c r="BH82" i="46"/>
  <c r="BF82" i="46"/>
  <c r="BI81" i="46"/>
  <c r="BH81" i="46"/>
  <c r="BF81" i="46"/>
  <c r="BI80" i="46"/>
  <c r="BH80" i="46"/>
  <c r="BF80" i="46"/>
  <c r="BI79" i="46"/>
  <c r="BH79" i="46"/>
  <c r="BF79" i="46"/>
  <c r="BI78" i="46"/>
  <c r="BH78" i="46"/>
  <c r="BF78" i="46"/>
  <c r="BI77" i="46"/>
  <c r="BH77" i="46"/>
  <c r="BF77" i="46"/>
  <c r="BI76" i="46"/>
  <c r="BH76" i="46"/>
  <c r="BF76" i="46"/>
  <c r="BI75" i="46"/>
  <c r="BH75" i="46"/>
  <c r="BF75" i="46"/>
  <c r="BI74" i="46"/>
  <c r="BI73" i="46"/>
  <c r="BH73" i="46"/>
  <c r="BG73" i="46"/>
  <c r="BF73" i="46"/>
  <c r="BI72" i="46"/>
  <c r="BH72" i="46"/>
  <c r="BG72" i="46"/>
  <c r="BF72" i="46"/>
  <c r="BI71" i="46"/>
  <c r="BH71" i="46"/>
  <c r="BG71" i="46"/>
  <c r="BF71" i="46"/>
  <c r="BI70" i="46"/>
  <c r="BH70" i="46"/>
  <c r="BG70" i="46"/>
  <c r="BF70" i="46"/>
  <c r="BI69" i="46"/>
  <c r="BH69" i="46"/>
  <c r="BG69" i="46"/>
  <c r="BF69" i="46"/>
  <c r="BI68" i="46"/>
  <c r="BH68" i="46"/>
  <c r="BG68" i="46"/>
  <c r="BF68" i="46"/>
  <c r="BI67" i="46"/>
  <c r="BH67" i="46"/>
  <c r="BF67" i="46"/>
  <c r="BI66" i="46"/>
  <c r="BH66" i="46"/>
  <c r="BF66" i="46"/>
  <c r="BI65" i="46"/>
  <c r="BH65" i="46"/>
  <c r="BI64" i="46"/>
  <c r="BH64" i="46"/>
  <c r="BG64" i="46"/>
  <c r="BF64" i="46"/>
  <c r="BI63" i="46"/>
  <c r="BH63" i="46"/>
  <c r="BG63" i="46"/>
  <c r="BF63" i="46"/>
  <c r="BI62" i="46"/>
  <c r="BH62" i="46"/>
  <c r="BG62" i="46"/>
  <c r="BF62" i="46"/>
  <c r="BI61" i="46"/>
  <c r="BH61" i="46"/>
  <c r="BF61" i="46"/>
  <c r="BI60" i="46"/>
  <c r="BH60" i="46"/>
  <c r="BI59" i="46"/>
  <c r="BH59" i="46"/>
  <c r="BG59" i="46"/>
  <c r="BF59" i="46"/>
  <c r="BI58" i="46"/>
  <c r="BH58" i="46"/>
  <c r="BF58" i="46"/>
  <c r="BI57" i="46"/>
  <c r="BH57" i="46"/>
  <c r="BF57" i="46"/>
  <c r="BI56" i="46"/>
  <c r="BH56" i="46"/>
  <c r="BI55" i="46"/>
  <c r="BH55" i="46"/>
  <c r="BG55" i="46"/>
  <c r="BF55" i="46"/>
  <c r="BI54" i="46"/>
  <c r="BH54" i="46"/>
  <c r="BG54" i="46"/>
  <c r="BF54" i="46"/>
  <c r="BI53" i="46"/>
  <c r="BH53" i="46"/>
  <c r="BG53" i="46"/>
  <c r="BF53" i="46"/>
  <c r="BI52" i="46"/>
  <c r="BH52" i="46"/>
  <c r="BF52" i="46"/>
  <c r="BI51" i="46"/>
  <c r="BH51" i="46"/>
  <c r="BF51" i="46"/>
  <c r="BI50" i="46"/>
  <c r="BH50" i="46"/>
  <c r="BF50" i="46"/>
  <c r="BI49" i="46"/>
  <c r="BH49" i="46"/>
  <c r="BF49" i="46"/>
  <c r="BI48" i="46"/>
  <c r="BH48" i="46"/>
  <c r="BI47" i="46"/>
  <c r="BH47" i="46"/>
  <c r="BG47" i="46"/>
  <c r="BF47" i="46"/>
  <c r="BI46" i="46"/>
  <c r="BH46" i="46"/>
  <c r="BG46" i="46"/>
  <c r="BF46" i="46"/>
  <c r="BI45" i="46"/>
  <c r="BH45" i="46"/>
  <c r="BG45" i="46"/>
  <c r="BF45" i="46"/>
  <c r="BI44" i="46"/>
  <c r="BH44" i="46"/>
  <c r="BG44" i="46"/>
  <c r="BF44" i="46"/>
  <c r="BI43" i="46"/>
  <c r="BH43" i="46"/>
  <c r="BG43" i="46"/>
  <c r="BF43" i="46"/>
  <c r="BI42" i="46"/>
  <c r="BH42" i="46"/>
  <c r="BG42" i="46"/>
  <c r="BF42" i="46"/>
  <c r="BI41" i="46"/>
  <c r="BH41" i="46"/>
  <c r="BG41" i="46"/>
  <c r="BF41" i="46"/>
  <c r="BI40" i="46"/>
  <c r="BH40" i="46"/>
  <c r="BF40" i="46"/>
  <c r="BI39" i="46"/>
  <c r="BH39" i="46"/>
  <c r="BF39" i="46"/>
  <c r="BI38" i="46"/>
  <c r="BH38" i="46"/>
  <c r="BG38" i="46"/>
  <c r="BF38" i="46"/>
  <c r="BI37" i="46"/>
  <c r="BH37" i="46"/>
  <c r="BF37" i="46"/>
  <c r="BI36" i="46"/>
  <c r="BH36" i="46"/>
  <c r="BG36" i="46"/>
  <c r="BF36" i="46"/>
  <c r="BI35" i="46"/>
  <c r="BH35" i="46"/>
  <c r="BG35" i="46"/>
  <c r="BF35" i="46"/>
  <c r="BI34" i="46"/>
  <c r="BH34" i="46"/>
  <c r="BG34" i="46"/>
  <c r="BF34" i="46"/>
  <c r="BI33" i="46"/>
  <c r="BH33" i="46"/>
  <c r="BG33" i="46"/>
  <c r="BF33" i="46"/>
  <c r="BI32" i="46"/>
  <c r="BH32" i="46"/>
  <c r="BG32" i="46"/>
  <c r="BF32" i="46"/>
  <c r="BI31" i="46"/>
  <c r="BH31" i="46"/>
  <c r="BF31" i="46"/>
  <c r="BI30" i="46"/>
  <c r="BH30" i="46"/>
  <c r="BF30" i="46"/>
  <c r="BI29" i="46"/>
  <c r="BH29" i="46"/>
  <c r="BF29" i="46"/>
  <c r="BI28" i="46"/>
  <c r="BH28" i="46"/>
  <c r="BG28" i="46"/>
  <c r="BF28" i="46"/>
  <c r="BI27" i="46"/>
  <c r="BH27" i="46"/>
  <c r="BG27" i="46"/>
  <c r="BF27" i="46"/>
  <c r="BI26" i="46"/>
  <c r="BH26" i="46"/>
  <c r="BG26" i="46"/>
  <c r="BF26" i="46"/>
  <c r="BI25" i="46"/>
  <c r="BH25" i="46"/>
  <c r="BG25" i="46"/>
  <c r="BF25" i="46"/>
  <c r="BI24" i="46"/>
  <c r="BH24" i="46"/>
  <c r="BF24" i="46"/>
  <c r="BI23" i="46"/>
  <c r="BH23" i="46"/>
  <c r="BF23" i="46"/>
  <c r="BI22" i="46"/>
  <c r="BH22" i="46"/>
  <c r="BI21" i="46"/>
  <c r="BI20" i="46"/>
  <c r="BH20" i="46"/>
  <c r="BG20" i="46"/>
  <c r="BF20" i="46"/>
  <c r="BI19" i="46"/>
  <c r="BH19" i="46"/>
  <c r="BG19" i="46"/>
  <c r="BF19" i="46"/>
  <c r="BI18" i="46"/>
  <c r="BH18" i="46"/>
  <c r="BF18" i="46"/>
  <c r="BI17" i="46"/>
  <c r="BH17" i="46"/>
  <c r="BF17" i="46"/>
  <c r="BI16" i="46"/>
  <c r="BH16" i="46"/>
  <c r="BF16" i="46"/>
  <c r="BI15" i="46"/>
  <c r="BH15" i="46"/>
  <c r="BG15" i="46"/>
  <c r="BF15" i="46"/>
  <c r="BI14" i="46"/>
  <c r="BH14" i="46"/>
  <c r="BG14" i="46"/>
  <c r="BF14" i="46"/>
  <c r="BI13" i="46"/>
  <c r="BF13" i="46"/>
  <c r="BI12" i="46"/>
  <c r="BF12" i="46"/>
  <c r="BI10" i="46"/>
  <c r="BF10" i="46"/>
  <c r="BI9" i="46"/>
  <c r="BF9" i="46"/>
  <c r="BI8" i="46"/>
  <c r="BF8" i="46"/>
  <c r="BI11" i="46"/>
  <c r="BF11" i="46"/>
  <c r="AX39" i="46" l="1"/>
  <c r="BA166" i="46" l="1"/>
  <c r="BA160" i="46"/>
  <c r="AZ160" i="46"/>
  <c r="AY160" i="46"/>
  <c r="AX160" i="46"/>
  <c r="BA159" i="46"/>
  <c r="AZ159" i="46"/>
  <c r="AY159" i="46"/>
  <c r="AX159" i="46"/>
  <c r="BA158" i="46"/>
  <c r="AZ158" i="46"/>
  <c r="AY158" i="46"/>
  <c r="AX158" i="46"/>
  <c r="BA157" i="46"/>
  <c r="AZ157" i="46"/>
  <c r="AY157" i="46"/>
  <c r="AX157" i="46"/>
  <c r="BA156" i="46"/>
  <c r="AZ156" i="46"/>
  <c r="AY156" i="46"/>
  <c r="AX156" i="46"/>
  <c r="BA155" i="46"/>
  <c r="AZ155" i="46"/>
  <c r="AY155" i="46"/>
  <c r="BG155" i="46" s="1"/>
  <c r="AX155" i="46"/>
  <c r="BA154" i="46"/>
  <c r="AZ154" i="46"/>
  <c r="AY154" i="46"/>
  <c r="AX154" i="46"/>
  <c r="BA152" i="46"/>
  <c r="AZ152" i="46"/>
  <c r="AY152" i="46"/>
  <c r="AX152" i="46"/>
  <c r="BA151" i="46"/>
  <c r="AZ151" i="46"/>
  <c r="AY151" i="46"/>
  <c r="BG151" i="46" s="1"/>
  <c r="AX151" i="46"/>
  <c r="BA150" i="46"/>
  <c r="AZ150" i="46"/>
  <c r="AY150" i="46"/>
  <c r="BG150" i="46" s="1"/>
  <c r="AX150" i="46"/>
  <c r="BA149" i="46"/>
  <c r="AZ149" i="46"/>
  <c r="AY149" i="46"/>
  <c r="BG149" i="46" s="1"/>
  <c r="AX149" i="46"/>
  <c r="BA148" i="46"/>
  <c r="AZ148" i="46"/>
  <c r="AY148" i="46"/>
  <c r="BG148" i="46" s="1"/>
  <c r="AX148" i="46"/>
  <c r="BA146" i="46"/>
  <c r="AZ146" i="46"/>
  <c r="AY146" i="46"/>
  <c r="BG146" i="46" s="1"/>
  <c r="AX146" i="46"/>
  <c r="BA145" i="46"/>
  <c r="AZ145" i="46"/>
  <c r="AY145" i="46"/>
  <c r="AX145" i="46"/>
  <c r="BA144" i="46"/>
  <c r="AZ144" i="46"/>
  <c r="AY144" i="46"/>
  <c r="AX144" i="46"/>
  <c r="BA143" i="46"/>
  <c r="AZ143" i="46"/>
  <c r="AY143" i="46"/>
  <c r="AX143" i="46"/>
  <c r="BA142" i="46"/>
  <c r="AZ142" i="46"/>
  <c r="AY142" i="46"/>
  <c r="AX142" i="46"/>
  <c r="BA140" i="46"/>
  <c r="AZ140" i="46"/>
  <c r="AY140" i="46"/>
  <c r="AX140" i="46"/>
  <c r="BA139" i="46"/>
  <c r="AZ139" i="46"/>
  <c r="AY139" i="46"/>
  <c r="AX139" i="46"/>
  <c r="BA138" i="46"/>
  <c r="AZ138" i="46"/>
  <c r="AY138" i="46"/>
  <c r="AX138" i="46"/>
  <c r="BA137" i="46"/>
  <c r="AZ137" i="46"/>
  <c r="AY137" i="46"/>
  <c r="BG137" i="46" s="1"/>
  <c r="AX137" i="46"/>
  <c r="BA136" i="46"/>
  <c r="AZ136" i="46"/>
  <c r="AY136" i="46"/>
  <c r="AX136" i="46"/>
  <c r="BA132" i="46"/>
  <c r="AZ132" i="46"/>
  <c r="AY132" i="46"/>
  <c r="BG132" i="46" s="1"/>
  <c r="AX132" i="46"/>
  <c r="BA131" i="46"/>
  <c r="AZ131" i="46"/>
  <c r="AY131" i="46"/>
  <c r="BG131" i="46" s="1"/>
  <c r="AX131" i="46"/>
  <c r="BA129" i="46"/>
  <c r="AZ129" i="46"/>
  <c r="AY129" i="46"/>
  <c r="AX129" i="46"/>
  <c r="BA128" i="46"/>
  <c r="AZ128" i="46"/>
  <c r="AY128" i="46"/>
  <c r="BG128" i="46" s="1"/>
  <c r="AX128" i="46"/>
  <c r="BA125" i="46"/>
  <c r="AZ125" i="46"/>
  <c r="AY125" i="46"/>
  <c r="AX125" i="46"/>
  <c r="BA124" i="46"/>
  <c r="AZ124" i="46"/>
  <c r="AY124" i="46"/>
  <c r="AX124" i="46"/>
  <c r="BA122" i="46"/>
  <c r="AZ122" i="46"/>
  <c r="AY122" i="46"/>
  <c r="AX122" i="46"/>
  <c r="BA121" i="46"/>
  <c r="AZ121" i="46"/>
  <c r="AY121" i="46"/>
  <c r="AX121" i="46"/>
  <c r="BA120" i="46"/>
  <c r="AZ120" i="46"/>
  <c r="AY120" i="46"/>
  <c r="AX120" i="46"/>
  <c r="BA117" i="46"/>
  <c r="AZ117" i="46"/>
  <c r="AY117" i="46"/>
  <c r="AX117" i="46"/>
  <c r="BA116" i="46"/>
  <c r="AZ116" i="46"/>
  <c r="AY116" i="46"/>
  <c r="BG116" i="46" s="1"/>
  <c r="AX116" i="46"/>
  <c r="BA114" i="46"/>
  <c r="AZ114" i="46"/>
  <c r="AY114" i="46"/>
  <c r="BG114" i="46" s="1"/>
  <c r="AX114" i="46"/>
  <c r="BA113" i="46"/>
  <c r="AZ113" i="46"/>
  <c r="AY113" i="46"/>
  <c r="AX113" i="46"/>
  <c r="BA111" i="46"/>
  <c r="AZ111" i="46"/>
  <c r="AY111" i="46"/>
  <c r="AX111" i="46"/>
  <c r="BA110" i="46"/>
  <c r="AZ110" i="46"/>
  <c r="AY110" i="46"/>
  <c r="AX110" i="46"/>
  <c r="BA109" i="46"/>
  <c r="AZ109" i="46"/>
  <c r="AY109" i="46"/>
  <c r="AX109" i="46"/>
  <c r="BA107" i="46"/>
  <c r="AZ107" i="46"/>
  <c r="AY107" i="46"/>
  <c r="AX107" i="46"/>
  <c r="BA106" i="46"/>
  <c r="AZ106" i="46"/>
  <c r="AY106" i="46"/>
  <c r="AX106" i="46"/>
  <c r="BA103" i="46"/>
  <c r="AZ103" i="46"/>
  <c r="AY103" i="46"/>
  <c r="AX103" i="46"/>
  <c r="BA102" i="46"/>
  <c r="AZ102" i="46"/>
  <c r="AY102" i="46"/>
  <c r="AX102" i="46"/>
  <c r="BA101" i="46"/>
  <c r="AZ101" i="46"/>
  <c r="AY101" i="46"/>
  <c r="AX101" i="46"/>
  <c r="BA100" i="46"/>
  <c r="AZ100" i="46"/>
  <c r="AY100" i="46"/>
  <c r="AX100" i="46"/>
  <c r="BA99" i="46"/>
  <c r="AZ99" i="46"/>
  <c r="AY99" i="46"/>
  <c r="BG99" i="46" s="1"/>
  <c r="AX99" i="46"/>
  <c r="BA96" i="46"/>
  <c r="AZ96" i="46"/>
  <c r="AY96" i="46"/>
  <c r="BG96" i="46" s="1"/>
  <c r="AX96" i="46"/>
  <c r="BA95" i="46"/>
  <c r="AZ95" i="46"/>
  <c r="AY95" i="46"/>
  <c r="BG95" i="46" s="1"/>
  <c r="AX95" i="46"/>
  <c r="BA94" i="46"/>
  <c r="AZ94" i="46"/>
  <c r="AY94" i="46"/>
  <c r="BG94" i="46" s="1"/>
  <c r="AX94" i="46"/>
  <c r="BA93" i="46"/>
  <c r="AZ93" i="46"/>
  <c r="AY93" i="46"/>
  <c r="BG93" i="46" s="1"/>
  <c r="AX93" i="46"/>
  <c r="BA92" i="46"/>
  <c r="AZ92" i="46"/>
  <c r="AY92" i="46"/>
  <c r="BG92" i="46" s="1"/>
  <c r="AX92" i="46"/>
  <c r="BA91" i="46"/>
  <c r="AZ91" i="46"/>
  <c r="AY91" i="46"/>
  <c r="BG91" i="46" s="1"/>
  <c r="AX91" i="46"/>
  <c r="BA90" i="46"/>
  <c r="AZ90" i="46"/>
  <c r="AY90" i="46"/>
  <c r="BG90" i="46" s="1"/>
  <c r="AX90" i="46"/>
  <c r="BA89" i="46"/>
  <c r="AZ89" i="46"/>
  <c r="AY89" i="46"/>
  <c r="BG89" i="46" s="1"/>
  <c r="AX89" i="46"/>
  <c r="BA88" i="46"/>
  <c r="AZ88" i="46"/>
  <c r="AY88" i="46"/>
  <c r="BG88" i="46" s="1"/>
  <c r="AX88" i="46"/>
  <c r="BA87" i="46"/>
  <c r="AZ87" i="46"/>
  <c r="AY87" i="46"/>
  <c r="BG87" i="46" s="1"/>
  <c r="AX87" i="46"/>
  <c r="BA86" i="46"/>
  <c r="AZ86" i="46"/>
  <c r="AY86" i="46"/>
  <c r="BG86" i="46" s="1"/>
  <c r="AX86" i="46"/>
  <c r="BA85" i="46"/>
  <c r="AZ85" i="46"/>
  <c r="AY85" i="46"/>
  <c r="BG85" i="46" s="1"/>
  <c r="AX85" i="46"/>
  <c r="BA83" i="46"/>
  <c r="AZ83" i="46"/>
  <c r="AY83" i="46"/>
  <c r="BG83" i="46" s="1"/>
  <c r="AX83" i="46"/>
  <c r="BA82" i="46"/>
  <c r="AZ82" i="46"/>
  <c r="AY82" i="46"/>
  <c r="BG82" i="46" s="1"/>
  <c r="AX82" i="46"/>
  <c r="BA81" i="46"/>
  <c r="AZ81" i="46"/>
  <c r="AY81" i="46"/>
  <c r="BG81" i="46" s="1"/>
  <c r="AX81" i="46"/>
  <c r="BA80" i="46"/>
  <c r="AZ80" i="46"/>
  <c r="AY80" i="46"/>
  <c r="BG80" i="46" s="1"/>
  <c r="AX80" i="46"/>
  <c r="BA79" i="46"/>
  <c r="AZ79" i="46"/>
  <c r="AY79" i="46"/>
  <c r="BG79" i="46" s="1"/>
  <c r="AX79" i="46"/>
  <c r="BA78" i="46"/>
  <c r="AZ78" i="46"/>
  <c r="AY78" i="46"/>
  <c r="BG78" i="46" s="1"/>
  <c r="AX78" i="46"/>
  <c r="BA77" i="46"/>
  <c r="AZ77" i="46"/>
  <c r="AY77" i="46"/>
  <c r="BG77" i="46" s="1"/>
  <c r="AX77" i="46"/>
  <c r="BA76" i="46"/>
  <c r="AZ76" i="46"/>
  <c r="AY76" i="46"/>
  <c r="BG76" i="46" s="1"/>
  <c r="AX76" i="46"/>
  <c r="BA73" i="46"/>
  <c r="AZ73" i="46"/>
  <c r="AY73" i="46"/>
  <c r="AX73" i="46"/>
  <c r="BA72" i="46"/>
  <c r="AZ72" i="46"/>
  <c r="AY72" i="46"/>
  <c r="AX72" i="46"/>
  <c r="BA71" i="46"/>
  <c r="AZ71" i="46"/>
  <c r="AY71" i="46"/>
  <c r="AX71" i="46"/>
  <c r="BA70" i="46"/>
  <c r="AZ70" i="46"/>
  <c r="AY70" i="46"/>
  <c r="AX70" i="46"/>
  <c r="BA69" i="46"/>
  <c r="AZ69" i="46"/>
  <c r="AY69" i="46"/>
  <c r="AX69" i="46"/>
  <c r="BA67" i="46"/>
  <c r="AZ67" i="46"/>
  <c r="AY67" i="46"/>
  <c r="BG67" i="46" s="1"/>
  <c r="AX67" i="46"/>
  <c r="BA66" i="46"/>
  <c r="AZ66" i="46"/>
  <c r="AY66" i="46"/>
  <c r="BG66" i="46" s="1"/>
  <c r="AX66" i="46"/>
  <c r="BA64" i="46"/>
  <c r="AZ64" i="46"/>
  <c r="AY64" i="46"/>
  <c r="AX64" i="46"/>
  <c r="BA63" i="46"/>
  <c r="AZ63" i="46"/>
  <c r="AY63" i="46"/>
  <c r="AX63" i="46"/>
  <c r="BA62" i="46"/>
  <c r="AZ62" i="46"/>
  <c r="AY62" i="46"/>
  <c r="AX62" i="46"/>
  <c r="BA61" i="46"/>
  <c r="AZ61" i="46"/>
  <c r="AY61" i="46"/>
  <c r="BG61" i="46" s="1"/>
  <c r="AX61" i="46"/>
  <c r="BA59" i="46"/>
  <c r="AZ59" i="46"/>
  <c r="AY59" i="46"/>
  <c r="AX59" i="46"/>
  <c r="BA58" i="46"/>
  <c r="AZ58" i="46"/>
  <c r="AY58" i="46"/>
  <c r="BG58" i="46" s="1"/>
  <c r="AX58" i="46"/>
  <c r="BA55" i="46"/>
  <c r="AZ55" i="46"/>
  <c r="AY55" i="46"/>
  <c r="AX55" i="46"/>
  <c r="BA54" i="46"/>
  <c r="AZ54" i="46"/>
  <c r="AY54" i="46"/>
  <c r="AX54" i="46"/>
  <c r="BA53" i="46"/>
  <c r="AZ53" i="46"/>
  <c r="AY53" i="46"/>
  <c r="AX53" i="46"/>
  <c r="BA52" i="46"/>
  <c r="AZ52" i="46"/>
  <c r="AY52" i="46"/>
  <c r="BG52" i="46" s="1"/>
  <c r="AX52" i="46"/>
  <c r="BA51" i="46"/>
  <c r="AZ51" i="46"/>
  <c r="AY51" i="46"/>
  <c r="BG51" i="46" s="1"/>
  <c r="AX51" i="46"/>
  <c r="BA50" i="46"/>
  <c r="AZ50" i="46"/>
  <c r="AY50" i="46"/>
  <c r="BG50" i="46" s="1"/>
  <c r="AX50" i="46"/>
  <c r="BA49" i="46"/>
  <c r="AZ49" i="46"/>
  <c r="AY49" i="46"/>
  <c r="BG49" i="46" s="1"/>
  <c r="AX49" i="46"/>
  <c r="BA47" i="46"/>
  <c r="AZ47" i="46"/>
  <c r="AY47" i="46"/>
  <c r="AX47" i="46"/>
  <c r="BA46" i="46"/>
  <c r="AZ46" i="46"/>
  <c r="AY46" i="46"/>
  <c r="AX46" i="46"/>
  <c r="BA44" i="46"/>
  <c r="AZ44" i="46"/>
  <c r="AY44" i="46"/>
  <c r="AX44" i="46"/>
  <c r="BA43" i="46"/>
  <c r="AZ43" i="46"/>
  <c r="AY43" i="46"/>
  <c r="AX43" i="46"/>
  <c r="BA42" i="46"/>
  <c r="AZ42" i="46"/>
  <c r="AY42" i="46"/>
  <c r="AX42" i="46"/>
  <c r="BA41" i="46"/>
  <c r="AZ41" i="46"/>
  <c r="AY41" i="46"/>
  <c r="AX41" i="46"/>
  <c r="BA40" i="46"/>
  <c r="AZ40" i="46"/>
  <c r="AY40" i="46"/>
  <c r="BG40" i="46" s="1"/>
  <c r="AX40" i="46"/>
  <c r="BA39" i="46"/>
  <c r="AZ39" i="46"/>
  <c r="AY39" i="46"/>
  <c r="BG39" i="46" s="1"/>
  <c r="BA38" i="46"/>
  <c r="AZ38" i="46"/>
  <c r="AY38" i="46"/>
  <c r="AX38" i="46"/>
  <c r="BA36" i="46"/>
  <c r="AZ36" i="46"/>
  <c r="AY36" i="46"/>
  <c r="AX36" i="46"/>
  <c r="BA35" i="46"/>
  <c r="AZ35" i="46"/>
  <c r="AY35" i="46"/>
  <c r="AX35" i="46"/>
  <c r="BA34" i="46"/>
  <c r="AZ34" i="46"/>
  <c r="AY34" i="46"/>
  <c r="AX34" i="46"/>
  <c r="BA33" i="46"/>
  <c r="AZ33" i="46"/>
  <c r="AY33" i="46"/>
  <c r="AX33" i="46"/>
  <c r="BA31" i="46"/>
  <c r="AZ31" i="46"/>
  <c r="AY31" i="46"/>
  <c r="BG31" i="46" s="1"/>
  <c r="AX31" i="46"/>
  <c r="BA30" i="46"/>
  <c r="AZ30" i="46"/>
  <c r="AY30" i="46"/>
  <c r="BG30" i="46" s="1"/>
  <c r="AX30" i="46"/>
  <c r="BA24" i="46"/>
  <c r="AZ24" i="46"/>
  <c r="AY24" i="46"/>
  <c r="BG24" i="46" s="1"/>
  <c r="AX24" i="46"/>
  <c r="BA20" i="46"/>
  <c r="AZ20" i="46"/>
  <c r="AY20" i="46"/>
  <c r="AX20" i="46"/>
  <c r="BA19" i="46"/>
  <c r="AZ19" i="46"/>
  <c r="AY19" i="46"/>
  <c r="AX19" i="46"/>
  <c r="BA18" i="46"/>
  <c r="AZ18" i="46"/>
  <c r="AY18" i="46"/>
  <c r="BG18" i="46" s="1"/>
  <c r="AX18" i="46"/>
  <c r="BA17" i="46"/>
  <c r="AZ17" i="46"/>
  <c r="AY17" i="46"/>
  <c r="BG17" i="46" s="1"/>
  <c r="AX17" i="46"/>
  <c r="BA28" i="46"/>
  <c r="AZ28" i="46"/>
  <c r="AY28" i="46"/>
  <c r="AX28" i="46"/>
  <c r="BA27" i="46"/>
  <c r="AZ27" i="46"/>
  <c r="AY27" i="46"/>
  <c r="AX27" i="46"/>
  <c r="BA26" i="46"/>
  <c r="AZ26" i="46"/>
  <c r="AY26" i="46"/>
  <c r="AX26" i="46"/>
  <c r="BA25" i="46"/>
  <c r="AZ25" i="46"/>
  <c r="AY25" i="46"/>
  <c r="AX25" i="46"/>
  <c r="BA15" i="46"/>
  <c r="AZ15" i="46"/>
  <c r="AY15" i="46"/>
  <c r="AX15" i="46"/>
  <c r="BA14" i="46"/>
  <c r="AZ14" i="46"/>
  <c r="AY14" i="46"/>
  <c r="AX14" i="46"/>
  <c r="BA13" i="46"/>
  <c r="AZ13" i="46"/>
  <c r="AY13" i="46"/>
  <c r="BG13" i="46" s="1"/>
  <c r="AX13" i="46"/>
  <c r="BA12" i="46"/>
  <c r="AZ12" i="46"/>
  <c r="AY12" i="46"/>
  <c r="BG12" i="46" s="1"/>
  <c r="AX12" i="46"/>
  <c r="BA11" i="46"/>
  <c r="AZ11" i="46"/>
  <c r="AY11" i="46"/>
  <c r="BG11" i="46" s="1"/>
  <c r="AX11" i="46"/>
  <c r="AO160" i="46"/>
  <c r="AN160" i="46"/>
  <c r="AM160" i="46"/>
  <c r="AL160" i="46"/>
  <c r="AO159" i="46"/>
  <c r="AN159" i="46"/>
  <c r="AM159" i="46"/>
  <c r="AL159" i="46"/>
  <c r="AO158" i="46"/>
  <c r="AN158" i="46"/>
  <c r="AM158" i="46"/>
  <c r="AL158" i="46"/>
  <c r="AO157" i="46"/>
  <c r="AN157" i="46"/>
  <c r="AM157" i="46"/>
  <c r="AL157" i="46"/>
  <c r="AO156" i="46"/>
  <c r="AN156" i="46"/>
  <c r="AM156" i="46"/>
  <c r="AL156" i="46"/>
  <c r="AO155" i="46"/>
  <c r="AN155" i="46"/>
  <c r="AM155" i="46"/>
  <c r="AL155" i="46"/>
  <c r="AO154" i="46"/>
  <c r="AN154" i="46"/>
  <c r="AM154" i="46"/>
  <c r="AL154" i="46"/>
  <c r="AO153" i="46"/>
  <c r="AL153" i="46"/>
  <c r="AO152" i="46"/>
  <c r="AN152" i="46"/>
  <c r="AM152" i="46"/>
  <c r="AL152" i="46"/>
  <c r="AO151" i="46"/>
  <c r="AN151" i="46"/>
  <c r="AM151" i="46"/>
  <c r="AL151" i="46"/>
  <c r="AO150" i="46"/>
  <c r="AN150" i="46"/>
  <c r="AM150" i="46"/>
  <c r="AL150" i="46"/>
  <c r="AO149" i="46"/>
  <c r="AN149" i="46"/>
  <c r="AM149" i="46"/>
  <c r="AL149" i="46"/>
  <c r="AO148" i="46"/>
  <c r="AN148" i="46"/>
  <c r="AM148" i="46"/>
  <c r="AL148" i="46"/>
  <c r="AO147" i="46"/>
  <c r="AL147" i="46"/>
  <c r="AO146" i="46"/>
  <c r="AN146" i="46"/>
  <c r="AM146" i="46"/>
  <c r="AL146" i="46"/>
  <c r="AO145" i="46"/>
  <c r="AN145" i="46"/>
  <c r="AM145" i="46"/>
  <c r="AL145" i="46"/>
  <c r="AO144" i="46"/>
  <c r="AN144" i="46"/>
  <c r="AM144" i="46"/>
  <c r="AL144" i="46"/>
  <c r="AO143" i="46"/>
  <c r="AN143" i="46"/>
  <c r="AM143" i="46"/>
  <c r="AL143" i="46"/>
  <c r="AO142" i="46"/>
  <c r="AN142" i="46"/>
  <c r="AM142" i="46"/>
  <c r="AL142" i="46"/>
  <c r="AO141" i="46"/>
  <c r="AL141" i="46"/>
  <c r="AO140" i="46"/>
  <c r="AN140" i="46"/>
  <c r="AM140" i="46"/>
  <c r="AL140" i="46"/>
  <c r="AO139" i="46"/>
  <c r="AN139" i="46"/>
  <c r="AM139" i="46"/>
  <c r="AL139" i="46"/>
  <c r="AO138" i="46"/>
  <c r="AN138" i="46"/>
  <c r="AM138" i="46"/>
  <c r="AL138" i="46"/>
  <c r="AO137" i="46"/>
  <c r="AN137" i="46"/>
  <c r="AM137" i="46"/>
  <c r="AL137" i="46"/>
  <c r="AO136" i="46"/>
  <c r="AN136" i="46"/>
  <c r="AM136" i="46"/>
  <c r="AL136" i="46"/>
  <c r="AO135" i="46"/>
  <c r="AM135" i="46"/>
  <c r="AL135" i="46"/>
  <c r="AO134" i="46"/>
  <c r="AL134" i="46"/>
  <c r="AO133" i="46"/>
  <c r="AL133" i="46"/>
  <c r="AO132" i="46"/>
  <c r="AN132" i="46"/>
  <c r="AM132" i="46"/>
  <c r="AL132" i="46"/>
  <c r="AO131" i="46"/>
  <c r="AN131" i="46"/>
  <c r="AM131" i="46"/>
  <c r="AL131" i="46"/>
  <c r="AO130" i="46"/>
  <c r="AL130" i="46"/>
  <c r="AO129" i="46"/>
  <c r="AN129" i="46"/>
  <c r="AM129" i="46"/>
  <c r="AL129" i="46"/>
  <c r="AO128" i="46"/>
  <c r="AN128" i="46"/>
  <c r="AM128" i="46"/>
  <c r="AL128" i="46"/>
  <c r="AO127" i="46"/>
  <c r="AO126" i="46"/>
  <c r="AO125" i="46"/>
  <c r="AN125" i="46"/>
  <c r="AM125" i="46"/>
  <c r="AL125" i="46"/>
  <c r="AO124" i="46"/>
  <c r="AN124" i="46"/>
  <c r="AM124" i="46"/>
  <c r="AL124" i="46"/>
  <c r="AO123" i="46"/>
  <c r="AM123" i="46"/>
  <c r="AL123" i="46"/>
  <c r="AO122" i="46"/>
  <c r="AN122" i="46"/>
  <c r="AM122" i="46"/>
  <c r="AL122" i="46"/>
  <c r="AO121" i="46"/>
  <c r="AN121" i="46"/>
  <c r="AM121" i="46"/>
  <c r="AL121" i="46"/>
  <c r="AO120" i="46"/>
  <c r="AN120" i="46"/>
  <c r="AM120" i="46"/>
  <c r="AL120" i="46"/>
  <c r="AO119" i="46"/>
  <c r="AM119" i="46"/>
  <c r="AL119" i="46"/>
  <c r="AO118" i="46"/>
  <c r="AM118" i="46"/>
  <c r="AL118" i="46"/>
  <c r="AO117" i="46"/>
  <c r="AN117" i="46"/>
  <c r="AM117" i="46"/>
  <c r="AL117" i="46"/>
  <c r="AO116" i="46"/>
  <c r="AN116" i="46"/>
  <c r="AM116" i="46"/>
  <c r="AL116" i="46"/>
  <c r="AO115" i="46"/>
  <c r="AL115" i="46"/>
  <c r="AO114" i="46"/>
  <c r="AN114" i="46"/>
  <c r="AM114" i="46"/>
  <c r="AL114" i="46"/>
  <c r="AO113" i="46"/>
  <c r="AN113" i="46"/>
  <c r="AM113" i="46"/>
  <c r="AL113" i="46"/>
  <c r="AO112" i="46"/>
  <c r="AN112" i="46"/>
  <c r="AL112" i="46"/>
  <c r="AO111" i="46"/>
  <c r="AN111" i="46"/>
  <c r="AM111" i="46"/>
  <c r="AL111" i="46"/>
  <c r="AO110" i="46"/>
  <c r="AN110" i="46"/>
  <c r="AM110" i="46"/>
  <c r="AL110" i="46"/>
  <c r="AO109" i="46"/>
  <c r="AN109" i="46"/>
  <c r="AM109" i="46"/>
  <c r="AL109" i="46"/>
  <c r="AO108" i="46"/>
  <c r="AN108" i="46"/>
  <c r="AM108" i="46"/>
  <c r="AL108" i="46"/>
  <c r="AO107" i="46"/>
  <c r="AN107" i="46"/>
  <c r="AM107" i="46"/>
  <c r="AL107" i="46"/>
  <c r="AO106" i="46"/>
  <c r="AN106" i="46"/>
  <c r="AM106" i="46"/>
  <c r="AL106" i="46"/>
  <c r="AO105" i="46"/>
  <c r="AN105" i="46"/>
  <c r="AM105" i="46"/>
  <c r="AL105" i="46"/>
  <c r="AO104" i="46"/>
  <c r="AL104" i="46"/>
  <c r="AO103" i="46"/>
  <c r="AN103" i="46"/>
  <c r="AM103" i="46"/>
  <c r="AL103" i="46"/>
  <c r="AO102" i="46"/>
  <c r="AN102" i="46"/>
  <c r="AM102" i="46"/>
  <c r="AL102" i="46"/>
  <c r="AO101" i="46"/>
  <c r="AN101" i="46"/>
  <c r="AM101" i="46"/>
  <c r="AL101" i="46"/>
  <c r="AO100" i="46"/>
  <c r="AN100" i="46"/>
  <c r="AM100" i="46"/>
  <c r="AL100" i="46"/>
  <c r="AO99" i="46"/>
  <c r="AN99" i="46"/>
  <c r="AM99" i="46"/>
  <c r="AL99" i="46"/>
  <c r="AO98" i="46"/>
  <c r="AM98" i="46"/>
  <c r="AL98" i="46"/>
  <c r="AO97" i="46"/>
  <c r="AM97" i="46"/>
  <c r="AL97" i="46"/>
  <c r="AO96" i="46"/>
  <c r="AN96" i="46"/>
  <c r="AM96" i="46"/>
  <c r="AL96" i="46"/>
  <c r="AO95" i="46"/>
  <c r="AN95" i="46"/>
  <c r="AM95" i="46"/>
  <c r="AL95" i="46"/>
  <c r="AO94" i="46"/>
  <c r="AN94" i="46"/>
  <c r="AM94" i="46"/>
  <c r="AL94" i="46"/>
  <c r="AO93" i="46"/>
  <c r="AN93" i="46"/>
  <c r="AM93" i="46"/>
  <c r="AL93" i="46"/>
  <c r="AO92" i="46"/>
  <c r="AN92" i="46"/>
  <c r="AM92" i="46"/>
  <c r="AL92" i="46"/>
  <c r="AO91" i="46"/>
  <c r="AN91" i="46"/>
  <c r="AM91" i="46"/>
  <c r="AL91" i="46"/>
  <c r="AO90" i="46"/>
  <c r="AN90" i="46"/>
  <c r="AM90" i="46"/>
  <c r="AL90" i="46"/>
  <c r="AO89" i="46"/>
  <c r="AN89" i="46"/>
  <c r="AM89" i="46"/>
  <c r="AL89" i="46"/>
  <c r="AO88" i="46"/>
  <c r="AN88" i="46"/>
  <c r="AM88" i="46"/>
  <c r="AL88" i="46"/>
  <c r="AO87" i="46"/>
  <c r="AN87" i="46"/>
  <c r="AM87" i="46"/>
  <c r="AL87" i="46"/>
  <c r="AO86" i="46"/>
  <c r="AN86" i="46"/>
  <c r="AM86" i="46"/>
  <c r="AL86" i="46"/>
  <c r="AO85" i="46"/>
  <c r="AN85" i="46"/>
  <c r="AM85" i="46"/>
  <c r="AL85" i="46"/>
  <c r="AO84" i="46"/>
  <c r="AL84" i="46"/>
  <c r="AO83" i="46"/>
  <c r="AN83" i="46"/>
  <c r="AM83" i="46"/>
  <c r="AL83" i="46"/>
  <c r="AO82" i="46"/>
  <c r="AN82" i="46"/>
  <c r="AM82" i="46"/>
  <c r="AL82" i="46"/>
  <c r="AO81" i="46"/>
  <c r="AN81" i="46"/>
  <c r="AM81" i="46"/>
  <c r="AL81" i="46"/>
  <c r="AO80" i="46"/>
  <c r="AN80" i="46"/>
  <c r="AM80" i="46"/>
  <c r="AL80" i="46"/>
  <c r="AO79" i="46"/>
  <c r="AN79" i="46"/>
  <c r="AM79" i="46"/>
  <c r="AL79" i="46"/>
  <c r="AO78" i="46"/>
  <c r="AN78" i="46"/>
  <c r="AM78" i="46"/>
  <c r="AL78" i="46"/>
  <c r="AO77" i="46"/>
  <c r="AN77" i="46"/>
  <c r="AM77" i="46"/>
  <c r="AL77" i="46"/>
  <c r="AO76" i="46"/>
  <c r="AN76" i="46"/>
  <c r="AM76" i="46"/>
  <c r="AL76" i="46"/>
  <c r="AO75" i="46"/>
  <c r="AL75" i="46"/>
  <c r="AO74" i="46"/>
  <c r="AL74" i="46"/>
  <c r="AO73" i="46"/>
  <c r="AN73" i="46"/>
  <c r="AM73" i="46"/>
  <c r="AL73" i="46"/>
  <c r="AO72" i="46"/>
  <c r="AN72" i="46"/>
  <c r="AM72" i="46"/>
  <c r="AL72" i="46"/>
  <c r="AO71" i="46"/>
  <c r="AN71" i="46"/>
  <c r="AM71" i="46"/>
  <c r="AL71" i="46"/>
  <c r="AO70" i="46"/>
  <c r="AN70" i="46"/>
  <c r="AM70" i="46"/>
  <c r="AL70" i="46"/>
  <c r="AO69" i="46"/>
  <c r="AN69" i="46"/>
  <c r="AM69" i="46"/>
  <c r="AL69" i="46"/>
  <c r="AO68" i="46"/>
  <c r="AM68" i="46"/>
  <c r="AL68" i="46"/>
  <c r="AO67" i="46"/>
  <c r="AN67" i="46"/>
  <c r="AM67" i="46"/>
  <c r="AL67" i="46"/>
  <c r="AO66" i="46"/>
  <c r="AN66" i="46"/>
  <c r="AM66" i="46"/>
  <c r="AL66" i="46"/>
  <c r="AO65" i="46"/>
  <c r="AL65" i="46"/>
  <c r="AO64" i="46"/>
  <c r="AN64" i="46"/>
  <c r="AM64" i="46"/>
  <c r="AL64" i="46"/>
  <c r="AO63" i="46"/>
  <c r="AN63" i="46"/>
  <c r="AM63" i="46"/>
  <c r="AL63" i="46"/>
  <c r="AO62" i="46"/>
  <c r="AN62" i="46"/>
  <c r="AM62" i="46"/>
  <c r="AL62" i="46"/>
  <c r="AO61" i="46"/>
  <c r="AN61" i="46"/>
  <c r="AM61" i="46"/>
  <c r="AL61" i="46"/>
  <c r="AO60" i="46"/>
  <c r="AL60" i="46"/>
  <c r="AO59" i="46"/>
  <c r="AN59" i="46"/>
  <c r="AM59" i="46"/>
  <c r="AL59" i="46"/>
  <c r="AO58" i="46"/>
  <c r="AN58" i="46"/>
  <c r="AM58" i="46"/>
  <c r="AL58" i="46"/>
  <c r="AO57" i="46"/>
  <c r="AL57" i="46"/>
  <c r="AO56" i="46"/>
  <c r="AL56" i="46"/>
  <c r="AO55" i="46"/>
  <c r="AN55" i="46"/>
  <c r="AM55" i="46"/>
  <c r="AL55" i="46"/>
  <c r="AO54" i="46"/>
  <c r="AN54" i="46"/>
  <c r="AM54" i="46"/>
  <c r="AL54" i="46"/>
  <c r="AO53" i="46"/>
  <c r="AN53" i="46"/>
  <c r="AM53" i="46"/>
  <c r="AL53" i="46"/>
  <c r="AO52" i="46"/>
  <c r="AN52" i="46"/>
  <c r="AM52" i="46"/>
  <c r="AL52" i="46"/>
  <c r="AO51" i="46"/>
  <c r="AN51" i="46"/>
  <c r="AM51" i="46"/>
  <c r="AL51" i="46"/>
  <c r="AO50" i="46"/>
  <c r="AN50" i="46"/>
  <c r="AM50" i="46"/>
  <c r="AL50" i="46"/>
  <c r="AO49" i="46"/>
  <c r="AN49" i="46"/>
  <c r="AM49" i="46"/>
  <c r="AL49" i="46"/>
  <c r="AO48" i="46"/>
  <c r="AL48" i="46"/>
  <c r="AO47" i="46"/>
  <c r="AN47" i="46"/>
  <c r="AM47" i="46"/>
  <c r="AL47" i="46"/>
  <c r="AO46" i="46"/>
  <c r="AN46" i="46"/>
  <c r="AM46" i="46"/>
  <c r="AL46" i="46"/>
  <c r="AO45" i="46"/>
  <c r="AM45" i="46"/>
  <c r="AL45" i="46"/>
  <c r="AO44" i="46"/>
  <c r="AN44" i="46"/>
  <c r="AM44" i="46"/>
  <c r="AL44" i="46"/>
  <c r="AO43" i="46"/>
  <c r="AN43" i="46"/>
  <c r="AM43" i="46"/>
  <c r="AL43" i="46"/>
  <c r="AO42" i="46"/>
  <c r="AN42" i="46"/>
  <c r="AM42" i="46"/>
  <c r="AL42" i="46"/>
  <c r="AO41" i="46"/>
  <c r="AN41" i="46"/>
  <c r="AM41" i="46"/>
  <c r="AL41" i="46"/>
  <c r="AO40" i="46"/>
  <c r="AN40" i="46"/>
  <c r="AM40" i="46"/>
  <c r="AL40" i="46"/>
  <c r="AO39" i="46"/>
  <c r="AN39" i="46"/>
  <c r="AM39" i="46"/>
  <c r="AL39" i="46"/>
  <c r="AO38" i="46"/>
  <c r="AN38" i="46"/>
  <c r="AM38" i="46"/>
  <c r="AL38" i="46"/>
  <c r="AO37" i="46"/>
  <c r="AO36" i="46"/>
  <c r="AN36" i="46"/>
  <c r="AM36" i="46"/>
  <c r="AL36" i="46"/>
  <c r="AO35" i="46"/>
  <c r="AN35" i="46"/>
  <c r="AM35" i="46"/>
  <c r="AL35" i="46"/>
  <c r="AO34" i="46"/>
  <c r="AN34" i="46"/>
  <c r="AM34" i="46"/>
  <c r="AL34" i="46"/>
  <c r="AO33" i="46"/>
  <c r="AN33" i="46"/>
  <c r="AM33" i="46"/>
  <c r="AL33" i="46"/>
  <c r="AO32" i="46"/>
  <c r="AN32" i="46"/>
  <c r="AM32" i="46"/>
  <c r="AL32" i="46"/>
  <c r="AO31" i="46"/>
  <c r="AN31" i="46"/>
  <c r="AM31" i="46"/>
  <c r="AL31" i="46"/>
  <c r="AO30" i="46"/>
  <c r="AN30" i="46"/>
  <c r="AM30" i="46"/>
  <c r="AL30" i="46"/>
  <c r="AO29" i="46"/>
  <c r="AL29" i="46"/>
  <c r="AO28" i="46"/>
  <c r="AN28" i="46"/>
  <c r="AM28" i="46"/>
  <c r="AL28" i="46"/>
  <c r="AO27" i="46"/>
  <c r="AN27" i="46"/>
  <c r="AM27" i="46"/>
  <c r="AL27" i="46"/>
  <c r="AO26" i="46"/>
  <c r="AN26" i="46"/>
  <c r="AM26" i="46"/>
  <c r="AL26" i="46"/>
  <c r="AO25" i="46"/>
  <c r="AN25" i="46"/>
  <c r="AM25" i="46"/>
  <c r="AL25" i="46"/>
  <c r="AO24" i="46"/>
  <c r="AN24" i="46"/>
  <c r="AM24" i="46"/>
  <c r="AL24" i="46"/>
  <c r="AO23" i="46"/>
  <c r="AL23" i="46"/>
  <c r="AO22" i="46"/>
  <c r="AO21" i="46"/>
  <c r="AO20" i="46"/>
  <c r="AN20" i="46"/>
  <c r="AM20" i="46"/>
  <c r="AL20" i="46"/>
  <c r="AO19" i="46"/>
  <c r="AN19" i="46"/>
  <c r="AM19" i="46"/>
  <c r="AL19" i="46"/>
  <c r="AO18" i="46"/>
  <c r="AN18" i="46"/>
  <c r="AM18" i="46"/>
  <c r="AL18" i="46"/>
  <c r="AO17" i="46"/>
  <c r="AN17" i="46"/>
  <c r="AM17" i="46"/>
  <c r="AL17" i="46"/>
  <c r="AO16" i="46"/>
  <c r="AN16" i="46"/>
  <c r="AL16" i="46"/>
  <c r="AO15" i="46"/>
  <c r="AN15" i="46"/>
  <c r="AM15" i="46"/>
  <c r="AL15" i="46"/>
  <c r="AO14" i="46"/>
  <c r="AN14" i="46"/>
  <c r="AM14" i="46"/>
  <c r="AL14" i="46"/>
  <c r="AO13" i="46"/>
  <c r="AN13" i="46"/>
  <c r="AM13" i="46"/>
  <c r="AL13" i="46"/>
  <c r="AO12" i="46"/>
  <c r="AN12" i="46"/>
  <c r="AM12" i="46"/>
  <c r="AL12" i="46"/>
  <c r="AO11" i="46"/>
  <c r="AN11" i="46"/>
  <c r="AM11" i="46"/>
  <c r="AL11" i="46"/>
  <c r="AL10" i="46"/>
  <c r="AL9" i="46"/>
  <c r="AL8" i="46"/>
  <c r="AW160" i="46" l="1"/>
  <c r="AW159" i="46"/>
  <c r="AW158" i="46"/>
  <c r="AW157" i="46"/>
  <c r="AW156" i="46"/>
  <c r="AW155" i="46"/>
  <c r="AW154" i="46"/>
  <c r="AW152" i="46"/>
  <c r="AW151" i="46"/>
  <c r="AW150" i="46"/>
  <c r="AW149" i="46"/>
  <c r="AW148" i="46"/>
  <c r="AW146" i="46"/>
  <c r="AW145" i="46"/>
  <c r="AW144" i="46"/>
  <c r="AW143" i="46"/>
  <c r="AW142" i="46"/>
  <c r="AW140" i="46"/>
  <c r="AW139" i="46"/>
  <c r="AW138" i="46"/>
  <c r="AW137" i="46"/>
  <c r="AW136" i="46"/>
  <c r="AW132" i="46"/>
  <c r="AW131" i="46"/>
  <c r="AW129" i="46"/>
  <c r="AW128" i="46"/>
  <c r="AW125" i="46"/>
  <c r="AW124" i="46"/>
  <c r="AW122" i="46"/>
  <c r="AW121" i="46"/>
  <c r="AW120" i="46"/>
  <c r="AW117" i="46"/>
  <c r="AW116" i="46"/>
  <c r="AW114" i="46"/>
  <c r="AW113" i="46"/>
  <c r="AW111" i="46"/>
  <c r="AW110" i="46"/>
  <c r="AW109" i="46"/>
  <c r="AW107" i="46"/>
  <c r="AW106" i="46"/>
  <c r="AW103" i="46"/>
  <c r="AW102" i="46"/>
  <c r="AW101" i="46"/>
  <c r="AW100" i="46"/>
  <c r="AW99" i="46"/>
  <c r="AW96" i="46"/>
  <c r="AW95" i="46"/>
  <c r="AW94" i="46"/>
  <c r="AW93" i="46"/>
  <c r="AW92" i="46"/>
  <c r="AW91" i="46"/>
  <c r="AW90" i="46"/>
  <c r="AW89" i="46"/>
  <c r="AW88" i="46"/>
  <c r="AW87" i="46"/>
  <c r="AW86" i="46"/>
  <c r="AW85" i="46"/>
  <c r="AW83" i="46"/>
  <c r="AW82" i="46"/>
  <c r="AW81" i="46"/>
  <c r="AW80" i="46"/>
  <c r="AW79" i="46"/>
  <c r="AW78" i="46"/>
  <c r="AW77" i="46"/>
  <c r="AW76" i="46"/>
  <c r="AW73" i="46"/>
  <c r="AW72" i="46"/>
  <c r="AW71" i="46"/>
  <c r="AW70" i="46"/>
  <c r="AW69" i="46"/>
  <c r="AW67" i="46"/>
  <c r="AW66" i="46"/>
  <c r="AW64" i="46"/>
  <c r="AW63" i="46"/>
  <c r="AW62" i="46"/>
  <c r="AW61" i="46"/>
  <c r="AW59" i="46"/>
  <c r="AW58" i="46"/>
  <c r="AW55" i="46"/>
  <c r="AW54" i="46"/>
  <c r="AW53" i="46"/>
  <c r="AW52" i="46"/>
  <c r="AW51" i="46"/>
  <c r="AW50" i="46"/>
  <c r="AW49" i="46"/>
  <c r="AW47" i="46"/>
  <c r="AW46" i="46"/>
  <c r="AW44" i="46"/>
  <c r="AW43" i="46"/>
  <c r="AW42" i="46"/>
  <c r="AW41" i="46"/>
  <c r="AW40" i="46"/>
  <c r="AW39" i="46"/>
  <c r="AW38" i="46"/>
  <c r="AW36" i="46"/>
  <c r="AW35" i="46"/>
  <c r="AW34" i="46"/>
  <c r="AW33" i="46"/>
  <c r="AW31" i="46"/>
  <c r="AW30" i="46"/>
  <c r="AW28" i="46"/>
  <c r="AW27" i="46"/>
  <c r="AW26" i="46"/>
  <c r="AW25" i="46"/>
  <c r="AW24" i="46"/>
  <c r="AW20" i="46"/>
  <c r="AW19" i="46"/>
  <c r="AW18" i="46"/>
  <c r="AW17" i="46"/>
  <c r="AW15" i="46"/>
  <c r="AW14" i="46"/>
  <c r="AW13" i="46"/>
  <c r="AW12" i="46"/>
  <c r="AW11" i="46"/>
  <c r="AV160" i="46"/>
  <c r="AV159" i="46"/>
  <c r="AV158" i="46"/>
  <c r="AV157" i="46"/>
  <c r="AV156" i="46"/>
  <c r="AV155" i="46"/>
  <c r="AV154" i="46"/>
  <c r="AV152" i="46"/>
  <c r="AV151" i="46"/>
  <c r="AV150" i="46"/>
  <c r="AV149" i="46"/>
  <c r="AV148" i="46"/>
  <c r="AV146" i="46"/>
  <c r="AV145" i="46"/>
  <c r="AV144" i="46"/>
  <c r="AV143" i="46"/>
  <c r="AV142" i="46"/>
  <c r="AV140" i="46"/>
  <c r="AV139" i="46"/>
  <c r="AV138" i="46"/>
  <c r="AV137" i="46"/>
  <c r="AV136" i="46"/>
  <c r="AV132" i="46"/>
  <c r="AV131" i="46"/>
  <c r="AV129" i="46"/>
  <c r="AV128" i="46"/>
  <c r="AV125" i="46"/>
  <c r="AV124" i="46"/>
  <c r="AV122" i="46"/>
  <c r="AV121" i="46"/>
  <c r="AV120" i="46"/>
  <c r="AV117" i="46"/>
  <c r="AV116" i="46"/>
  <c r="AV114" i="46"/>
  <c r="AV113" i="46"/>
  <c r="AV111" i="46"/>
  <c r="AV110" i="46"/>
  <c r="AV109" i="46"/>
  <c r="AV107" i="46"/>
  <c r="AV106" i="46"/>
  <c r="AV103" i="46"/>
  <c r="AV102" i="46"/>
  <c r="AV101" i="46"/>
  <c r="AV100" i="46"/>
  <c r="AV99" i="46"/>
  <c r="AV96" i="46"/>
  <c r="AV95" i="46"/>
  <c r="AV94" i="46"/>
  <c r="AV93" i="46"/>
  <c r="AV92" i="46"/>
  <c r="AV91" i="46"/>
  <c r="AV90" i="46"/>
  <c r="AV89" i="46"/>
  <c r="AV88" i="46"/>
  <c r="AV87" i="46"/>
  <c r="AV86" i="46"/>
  <c r="AV85" i="46"/>
  <c r="AV83" i="46"/>
  <c r="AV82" i="46"/>
  <c r="AV81" i="46"/>
  <c r="AV80" i="46"/>
  <c r="AV79" i="46"/>
  <c r="AV78" i="46"/>
  <c r="AV77" i="46"/>
  <c r="AV76" i="46"/>
  <c r="AV73" i="46"/>
  <c r="AV72" i="46"/>
  <c r="AV71" i="46"/>
  <c r="AV70" i="46"/>
  <c r="AV69" i="46"/>
  <c r="AV67" i="46"/>
  <c r="AV66" i="46"/>
  <c r="AV64" i="46"/>
  <c r="AV63" i="46"/>
  <c r="AV62" i="46"/>
  <c r="AV61" i="46"/>
  <c r="AV59" i="46"/>
  <c r="AV58" i="46"/>
  <c r="AV55" i="46"/>
  <c r="AV54" i="46"/>
  <c r="AV53" i="46"/>
  <c r="AV52" i="46"/>
  <c r="AV51" i="46"/>
  <c r="AV50" i="46"/>
  <c r="AV49" i="46"/>
  <c r="AV47" i="46"/>
  <c r="AV46" i="46"/>
  <c r="AV44" i="46"/>
  <c r="AV43" i="46"/>
  <c r="AV42" i="46"/>
  <c r="AV41" i="46"/>
  <c r="AV40" i="46"/>
  <c r="AV39" i="46"/>
  <c r="AV38" i="46"/>
  <c r="AV36" i="46"/>
  <c r="AV35" i="46"/>
  <c r="AV34" i="46"/>
  <c r="AV33" i="46"/>
  <c r="AV31" i="46"/>
  <c r="AV30" i="46"/>
  <c r="AV28" i="46"/>
  <c r="AV27" i="46"/>
  <c r="AV26" i="46"/>
  <c r="AV25" i="46"/>
  <c r="AV24" i="46"/>
  <c r="AV20" i="46"/>
  <c r="AV19" i="46"/>
  <c r="AV18" i="46"/>
  <c r="AV17" i="46"/>
  <c r="AV15" i="46"/>
  <c r="AV14" i="46"/>
  <c r="AV13" i="46"/>
  <c r="AV12" i="46"/>
  <c r="AV11" i="46"/>
  <c r="AU160" i="46"/>
  <c r="AU159" i="46"/>
  <c r="AU158" i="46"/>
  <c r="AU157" i="46"/>
  <c r="AU156" i="46"/>
  <c r="AU155" i="46"/>
  <c r="AU154" i="46"/>
  <c r="AU152" i="46"/>
  <c r="AU151" i="46"/>
  <c r="AU150" i="46"/>
  <c r="AU149" i="46"/>
  <c r="AU148" i="46"/>
  <c r="AU146" i="46"/>
  <c r="AU145" i="46"/>
  <c r="AU144" i="46"/>
  <c r="AU143" i="46"/>
  <c r="AU142" i="46"/>
  <c r="AU140" i="46"/>
  <c r="AU139" i="46"/>
  <c r="AU138" i="46"/>
  <c r="AU137" i="46"/>
  <c r="AU136" i="46"/>
  <c r="AU132" i="46"/>
  <c r="AU131" i="46"/>
  <c r="AU129" i="46"/>
  <c r="AU128" i="46"/>
  <c r="AU125" i="46"/>
  <c r="AU124" i="46"/>
  <c r="AU122" i="46"/>
  <c r="AU121" i="46"/>
  <c r="AU120" i="46"/>
  <c r="AU117" i="46"/>
  <c r="AU116" i="46"/>
  <c r="AU114" i="46"/>
  <c r="AU113" i="46"/>
  <c r="AU111" i="46"/>
  <c r="AU110" i="46"/>
  <c r="AU109" i="46"/>
  <c r="AU107" i="46"/>
  <c r="AU106" i="46"/>
  <c r="AU103" i="46"/>
  <c r="AU102" i="46"/>
  <c r="AU101" i="46"/>
  <c r="AU100" i="46"/>
  <c r="AU99" i="46"/>
  <c r="AU96" i="46"/>
  <c r="AU95" i="46"/>
  <c r="AU94" i="46"/>
  <c r="AU93" i="46"/>
  <c r="AU92" i="46"/>
  <c r="AU91" i="46"/>
  <c r="AU90" i="46"/>
  <c r="AU89" i="46"/>
  <c r="AU88" i="46"/>
  <c r="AU87" i="46"/>
  <c r="AU86" i="46"/>
  <c r="AU85" i="46"/>
  <c r="AU83" i="46"/>
  <c r="AU82" i="46"/>
  <c r="AU81" i="46"/>
  <c r="AU80" i="46"/>
  <c r="AU79" i="46"/>
  <c r="AU78" i="46"/>
  <c r="AU77" i="46"/>
  <c r="AU76" i="46"/>
  <c r="AU73" i="46"/>
  <c r="AU72" i="46"/>
  <c r="AU71" i="46"/>
  <c r="AU70" i="46"/>
  <c r="AU69" i="46"/>
  <c r="AU67" i="46"/>
  <c r="AU66" i="46"/>
  <c r="AU64" i="46"/>
  <c r="AU63" i="46"/>
  <c r="AU62" i="46"/>
  <c r="AU61" i="46"/>
  <c r="AU59" i="46"/>
  <c r="AU58" i="46"/>
  <c r="AU55" i="46"/>
  <c r="AU54" i="46"/>
  <c r="AU53" i="46"/>
  <c r="AU52" i="46"/>
  <c r="AU51" i="46"/>
  <c r="AU50" i="46"/>
  <c r="AU49" i="46"/>
  <c r="AU47" i="46"/>
  <c r="AU46" i="46"/>
  <c r="AU44" i="46"/>
  <c r="AU43" i="46"/>
  <c r="AU42" i="46"/>
  <c r="AU41" i="46"/>
  <c r="AU40" i="46"/>
  <c r="AU39" i="46"/>
  <c r="AU38" i="46"/>
  <c r="AU36" i="46"/>
  <c r="AU35" i="46"/>
  <c r="AU34" i="46"/>
  <c r="AU33" i="46"/>
  <c r="AU31" i="46"/>
  <c r="AU30" i="46"/>
  <c r="AU28" i="46"/>
  <c r="AU27" i="46"/>
  <c r="AU26" i="46"/>
  <c r="AU25" i="46"/>
  <c r="AU24" i="46"/>
  <c r="AU20" i="46"/>
  <c r="AU19" i="46"/>
  <c r="AU18" i="46"/>
  <c r="AU17" i="46"/>
  <c r="AU15" i="46"/>
  <c r="AU14" i="46"/>
  <c r="AU13" i="46"/>
  <c r="AU12" i="46"/>
  <c r="AU11" i="46"/>
  <c r="AN163" i="46"/>
  <c r="AN162" i="46"/>
  <c r="AN161" i="46"/>
  <c r="AM163" i="46"/>
  <c r="AM162" i="46"/>
  <c r="AM161" i="46"/>
  <c r="AL163" i="46"/>
  <c r="AL162" i="46"/>
  <c r="AL161" i="46"/>
  <c r="AF153" i="46"/>
  <c r="AN153" i="46" s="1"/>
  <c r="AF147" i="46"/>
  <c r="AN147" i="46" s="1"/>
  <c r="AF141" i="46"/>
  <c r="AN141" i="46" s="1"/>
  <c r="AF135" i="46"/>
  <c r="AF130" i="46"/>
  <c r="AN130" i="46" s="1"/>
  <c r="AF127" i="46"/>
  <c r="AN127" i="46" s="1"/>
  <c r="AF123" i="46"/>
  <c r="AN123" i="46" s="1"/>
  <c r="AF119" i="46"/>
  <c r="AF115" i="46"/>
  <c r="AN115" i="46" s="1"/>
  <c r="AF112" i="46"/>
  <c r="AF108" i="46"/>
  <c r="AF105" i="46"/>
  <c r="AF98" i="46"/>
  <c r="AF84" i="46"/>
  <c r="AF75" i="46"/>
  <c r="AN75" i="46" s="1"/>
  <c r="AF68" i="46"/>
  <c r="AN68" i="46" s="1"/>
  <c r="AF65" i="46"/>
  <c r="AN65" i="46" s="1"/>
  <c r="AF60" i="46"/>
  <c r="AN60" i="46" s="1"/>
  <c r="AF57" i="46"/>
  <c r="AN57" i="46" s="1"/>
  <c r="AF48" i="46"/>
  <c r="AN48" i="46" s="1"/>
  <c r="AF45" i="46"/>
  <c r="AN45" i="46" s="1"/>
  <c r="AF37" i="46"/>
  <c r="AN37" i="46" s="1"/>
  <c r="AF32" i="46"/>
  <c r="AF29" i="46"/>
  <c r="AN29" i="46" s="1"/>
  <c r="AF23" i="46"/>
  <c r="AN23" i="46" s="1"/>
  <c r="AF16" i="46"/>
  <c r="AF10" i="46"/>
  <c r="AE153" i="46"/>
  <c r="AE147" i="46"/>
  <c r="AE141" i="46"/>
  <c r="AE135" i="46"/>
  <c r="AE130" i="46"/>
  <c r="AE127" i="46"/>
  <c r="AE123" i="46"/>
  <c r="AE119" i="46"/>
  <c r="AE115" i="46"/>
  <c r="AE112" i="46"/>
  <c r="AE108" i="46"/>
  <c r="AE105" i="46"/>
  <c r="AE98" i="46"/>
  <c r="AE97" i="46" s="1"/>
  <c r="AE84" i="46"/>
  <c r="AE75" i="46"/>
  <c r="AE68" i="46"/>
  <c r="AE65" i="46"/>
  <c r="AE60" i="46"/>
  <c r="AE57" i="46"/>
  <c r="AE48" i="46"/>
  <c r="AE45" i="46"/>
  <c r="AE37" i="46"/>
  <c r="AE32" i="46"/>
  <c r="AE29" i="46"/>
  <c r="AE23" i="46"/>
  <c r="AE16" i="46"/>
  <c r="AE10" i="46"/>
  <c r="AG153" i="46"/>
  <c r="AG147" i="46"/>
  <c r="AG141" i="46"/>
  <c r="AG135" i="46"/>
  <c r="AG130" i="46"/>
  <c r="AG127" i="46"/>
  <c r="AG126" i="46"/>
  <c r="AG123" i="46"/>
  <c r="AG119" i="46"/>
  <c r="AG115" i="46"/>
  <c r="AG112" i="46"/>
  <c r="AG108" i="46"/>
  <c r="AG105" i="46"/>
  <c r="AG98" i="46"/>
  <c r="AG84" i="46"/>
  <c r="AG75" i="46"/>
  <c r="AG68" i="46"/>
  <c r="AG65" i="46"/>
  <c r="AG60" i="46"/>
  <c r="AG57" i="46"/>
  <c r="AG48" i="46"/>
  <c r="AG45" i="46"/>
  <c r="AG37" i="46"/>
  <c r="AG32" i="46"/>
  <c r="AG29" i="46"/>
  <c r="AG23" i="46"/>
  <c r="AG16" i="46"/>
  <c r="AG10" i="46"/>
  <c r="AO10" i="46" s="1"/>
  <c r="AF134" i="46" l="1"/>
  <c r="AN135" i="46"/>
  <c r="AF126" i="46"/>
  <c r="AN126" i="46" s="1"/>
  <c r="AF118" i="46"/>
  <c r="AN118" i="46" s="1"/>
  <c r="AN119" i="46"/>
  <c r="AF97" i="46"/>
  <c r="AN97" i="46" s="1"/>
  <c r="AN98" i="46"/>
  <c r="AF9" i="46"/>
  <c r="AN10" i="46"/>
  <c r="AE126" i="46"/>
  <c r="AE56" i="46"/>
  <c r="AE134" i="46"/>
  <c r="AE104" i="46"/>
  <c r="AG97" i="46"/>
  <c r="AF74" i="46"/>
  <c r="AG56" i="46"/>
  <c r="AE9" i="46"/>
  <c r="AG9" i="46"/>
  <c r="AE74" i="46"/>
  <c r="AF22" i="46"/>
  <c r="AN22" i="46" s="1"/>
  <c r="AF104" i="46"/>
  <c r="AN104" i="46" s="1"/>
  <c r="AG22" i="46"/>
  <c r="AG104" i="46"/>
  <c r="AG134" i="46"/>
  <c r="AE22" i="46"/>
  <c r="AG74" i="46"/>
  <c r="AG118" i="46"/>
  <c r="AE118" i="46"/>
  <c r="AF56" i="46"/>
  <c r="AN56" i="46" s="1"/>
  <c r="AF133" i="46" l="1"/>
  <c r="AN133" i="46" s="1"/>
  <c r="AN134" i="46"/>
  <c r="AF8" i="46"/>
  <c r="AN8" i="46" s="1"/>
  <c r="AN9" i="46"/>
  <c r="AG8" i="46"/>
  <c r="AO8" i="46" s="1"/>
  <c r="AO9" i="46"/>
  <c r="AE21" i="46"/>
  <c r="AE8" i="46"/>
  <c r="AE133" i="46"/>
  <c r="AG133" i="46"/>
  <c r="AG21" i="46"/>
  <c r="AF21" i="46"/>
  <c r="AE166" i="46" l="1"/>
  <c r="AE164" i="46"/>
  <c r="AG166" i="46"/>
  <c r="AG164" i="46"/>
  <c r="AF166" i="46"/>
  <c r="AF164" i="46"/>
  <c r="AV166" i="46" l="1"/>
  <c r="AN166" i="46"/>
  <c r="AW164" i="46"/>
  <c r="AO164" i="46"/>
  <c r="AW166" i="46"/>
  <c r="AO166" i="46"/>
  <c r="C4" i="46"/>
  <c r="AD10" i="46"/>
  <c r="AH10" i="46"/>
  <c r="AI10" i="46"/>
  <c r="AM10" i="46" s="1"/>
  <c r="AJ10" i="46"/>
  <c r="AK10" i="46"/>
  <c r="AP10" i="46"/>
  <c r="AQ10" i="46"/>
  <c r="AU10" i="46" s="1"/>
  <c r="AR10" i="46"/>
  <c r="AV10" i="46" s="1"/>
  <c r="AS10" i="46"/>
  <c r="AW10" i="46" s="1"/>
  <c r="AY10" i="46"/>
  <c r="BG10" i="46" s="1"/>
  <c r="BA10" i="46"/>
  <c r="BB10" i="46"/>
  <c r="BC10" i="46"/>
  <c r="BE10" i="46"/>
  <c r="BJ10" i="46"/>
  <c r="P11" i="46"/>
  <c r="Q11" i="46"/>
  <c r="R11" i="46"/>
  <c r="S11" i="46"/>
  <c r="V11" i="46"/>
  <c r="W11" i="46"/>
  <c r="AT11" i="46"/>
  <c r="BD11" i="46"/>
  <c r="BH11" i="46" s="1"/>
  <c r="BK11" i="46"/>
  <c r="BL11" i="46" s="1"/>
  <c r="BN11" i="46"/>
  <c r="P12" i="46"/>
  <c r="Q12" i="46"/>
  <c r="R12" i="46"/>
  <c r="S12" i="46"/>
  <c r="V12" i="46"/>
  <c r="W12" i="46"/>
  <c r="AT12" i="46"/>
  <c r="BD12" i="46"/>
  <c r="BH12" i="46" s="1"/>
  <c r="BK12" i="46"/>
  <c r="BL12" i="46" s="1"/>
  <c r="BN12" i="46"/>
  <c r="P13" i="46"/>
  <c r="Q13" i="46"/>
  <c r="R13" i="46"/>
  <c r="S13" i="46"/>
  <c r="V13" i="46"/>
  <c r="W13" i="46"/>
  <c r="X13" i="46" s="1"/>
  <c r="AT13" i="46"/>
  <c r="BD13" i="46"/>
  <c r="BH13" i="46" s="1"/>
  <c r="BK13" i="46"/>
  <c r="BL13" i="46" s="1"/>
  <c r="BN13" i="46"/>
  <c r="P14" i="46"/>
  <c r="Q14" i="46"/>
  <c r="R14" i="46"/>
  <c r="S14" i="46"/>
  <c r="V14" i="46"/>
  <c r="W14" i="46"/>
  <c r="AT14" i="46"/>
  <c r="BD14" i="46"/>
  <c r="BK14" i="46"/>
  <c r="BL14" i="46" s="1"/>
  <c r="BN14" i="46"/>
  <c r="P15" i="46"/>
  <c r="Q15" i="46"/>
  <c r="R15" i="46"/>
  <c r="S15" i="46"/>
  <c r="V15" i="46"/>
  <c r="W15" i="46"/>
  <c r="AT15" i="46"/>
  <c r="BD15" i="46"/>
  <c r="BK15" i="46"/>
  <c r="BL15" i="46"/>
  <c r="BN15" i="46"/>
  <c r="AD16" i="46"/>
  <c r="AH16" i="46"/>
  <c r="AI16" i="46"/>
  <c r="AM16" i="46" s="1"/>
  <c r="AJ16" i="46"/>
  <c r="AK16" i="46"/>
  <c r="AP16" i="46"/>
  <c r="AQ16" i="46"/>
  <c r="AU16" i="46" s="1"/>
  <c r="AR16" i="46"/>
  <c r="AV16" i="46" s="1"/>
  <c r="AS16" i="46"/>
  <c r="AW16" i="46" s="1"/>
  <c r="AY16" i="46"/>
  <c r="BG16" i="46" s="1"/>
  <c r="BA16" i="46"/>
  <c r="BB16" i="46"/>
  <c r="BC16" i="46"/>
  <c r="BE16" i="46"/>
  <c r="BJ16" i="46"/>
  <c r="P17" i="46"/>
  <c r="Q17" i="46"/>
  <c r="R17" i="46"/>
  <c r="S17" i="46"/>
  <c r="V17" i="46"/>
  <c r="W17" i="46"/>
  <c r="AT17" i="46"/>
  <c r="BD17" i="46"/>
  <c r="BK17" i="46"/>
  <c r="BL17" i="46" s="1"/>
  <c r="BN17" i="46"/>
  <c r="P18" i="46"/>
  <c r="Q18" i="46"/>
  <c r="R18" i="46"/>
  <c r="S18" i="46"/>
  <c r="V18" i="46"/>
  <c r="W18" i="46"/>
  <c r="AT18" i="46"/>
  <c r="BD18" i="46"/>
  <c r="BK18" i="46"/>
  <c r="BL18" i="46" s="1"/>
  <c r="BN18" i="46"/>
  <c r="P19" i="46"/>
  <c r="Q19" i="46"/>
  <c r="R19" i="46"/>
  <c r="S19" i="46"/>
  <c r="V19" i="46"/>
  <c r="W19" i="46"/>
  <c r="X19" i="46" s="1"/>
  <c r="AT19" i="46"/>
  <c r="BD19" i="46"/>
  <c r="BK19" i="46"/>
  <c r="BL19" i="46" s="1"/>
  <c r="BN19" i="46"/>
  <c r="P20" i="46"/>
  <c r="Q20" i="46"/>
  <c r="R20" i="46"/>
  <c r="S20" i="46"/>
  <c r="V20" i="46"/>
  <c r="W20" i="46"/>
  <c r="AT20" i="46"/>
  <c r="BD20" i="46"/>
  <c r="BK20" i="46"/>
  <c r="BL20" i="46" s="1"/>
  <c r="BN20" i="46"/>
  <c r="AD23" i="46"/>
  <c r="AH23" i="46"/>
  <c r="AI23" i="46"/>
  <c r="AM23" i="46" s="1"/>
  <c r="AJ23" i="46"/>
  <c r="AK23" i="46"/>
  <c r="AP23" i="46"/>
  <c r="AQ23" i="46"/>
  <c r="AU23" i="46" s="1"/>
  <c r="AR23" i="46"/>
  <c r="AV23" i="46" s="1"/>
  <c r="AS23" i="46"/>
  <c r="AW23" i="46" s="1"/>
  <c r="AY23" i="46"/>
  <c r="BG23" i="46" s="1"/>
  <c r="BA23" i="46"/>
  <c r="BB23" i="46"/>
  <c r="BC23" i="46"/>
  <c r="BE23" i="46"/>
  <c r="BJ23" i="46"/>
  <c r="P24" i="46"/>
  <c r="Q24" i="46"/>
  <c r="R24" i="46"/>
  <c r="S24" i="46"/>
  <c r="V24" i="46"/>
  <c r="W24" i="46"/>
  <c r="AT24" i="46"/>
  <c r="BD24" i="46"/>
  <c r="BK24" i="46"/>
  <c r="BL24" i="46" s="1"/>
  <c r="BN24" i="46"/>
  <c r="P25" i="46"/>
  <c r="Q25" i="46"/>
  <c r="R25" i="46"/>
  <c r="S25" i="46"/>
  <c r="V25" i="46"/>
  <c r="W25" i="46"/>
  <c r="AT25" i="46"/>
  <c r="BD25" i="46"/>
  <c r="BK25" i="46"/>
  <c r="BL25" i="46" s="1"/>
  <c r="BN25" i="46"/>
  <c r="P26" i="46"/>
  <c r="Q26" i="46"/>
  <c r="R26" i="46"/>
  <c r="S26" i="46"/>
  <c r="V26" i="46"/>
  <c r="W26" i="46"/>
  <c r="AT26" i="46"/>
  <c r="BD26" i="46"/>
  <c r="BK26" i="46"/>
  <c r="BL26" i="46" s="1"/>
  <c r="BN26" i="46"/>
  <c r="P27" i="46"/>
  <c r="Q27" i="46"/>
  <c r="R27" i="46"/>
  <c r="S27" i="46"/>
  <c r="V27" i="46"/>
  <c r="W27" i="46"/>
  <c r="AT27" i="46"/>
  <c r="BD27" i="46"/>
  <c r="BK27" i="46"/>
  <c r="BL27" i="46" s="1"/>
  <c r="BN27" i="46"/>
  <c r="P28" i="46"/>
  <c r="Q28" i="46"/>
  <c r="R28" i="46"/>
  <c r="S28" i="46"/>
  <c r="V28" i="46"/>
  <c r="W28" i="46"/>
  <c r="X28" i="46" s="1"/>
  <c r="AT28" i="46"/>
  <c r="BD28" i="46"/>
  <c r="BK28" i="46"/>
  <c r="BL28" i="46" s="1"/>
  <c r="BN28" i="46"/>
  <c r="AD29" i="46"/>
  <c r="AH29" i="46"/>
  <c r="AI29" i="46"/>
  <c r="AM29" i="46" s="1"/>
  <c r="AJ29" i="46"/>
  <c r="AK29" i="46"/>
  <c r="AP29" i="46"/>
  <c r="AQ29" i="46"/>
  <c r="AU29" i="46" s="1"/>
  <c r="AR29" i="46"/>
  <c r="AV29" i="46" s="1"/>
  <c r="AS29" i="46"/>
  <c r="AW29" i="46" s="1"/>
  <c r="AY29" i="46"/>
  <c r="BG29" i="46" s="1"/>
  <c r="BA29" i="46"/>
  <c r="BB29" i="46"/>
  <c r="BC29" i="46"/>
  <c r="BE29" i="46"/>
  <c r="BJ29" i="46"/>
  <c r="P30" i="46"/>
  <c r="Q30" i="46"/>
  <c r="R30" i="46"/>
  <c r="S30" i="46"/>
  <c r="V30" i="46"/>
  <c r="W30" i="46"/>
  <c r="AT30" i="46"/>
  <c r="BD30" i="46"/>
  <c r="BK30" i="46"/>
  <c r="BL30" i="46" s="1"/>
  <c r="BN30" i="46"/>
  <c r="P31" i="46"/>
  <c r="Q31" i="46"/>
  <c r="R31" i="46"/>
  <c r="S31" i="46"/>
  <c r="V31" i="46"/>
  <c r="W31" i="46"/>
  <c r="X31" i="46" s="1"/>
  <c r="AT31" i="46"/>
  <c r="BD31" i="46"/>
  <c r="BK31" i="46"/>
  <c r="BL31" i="46" s="1"/>
  <c r="BN31" i="46"/>
  <c r="AD32" i="46"/>
  <c r="AH32" i="46"/>
  <c r="AI32" i="46"/>
  <c r="AJ32" i="46"/>
  <c r="AK32" i="46"/>
  <c r="AP32" i="46"/>
  <c r="AQ32" i="46"/>
  <c r="AU32" i="46" s="1"/>
  <c r="AR32" i="46"/>
  <c r="AV32" i="46" s="1"/>
  <c r="AS32" i="46"/>
  <c r="AW32" i="46" s="1"/>
  <c r="AY32" i="46"/>
  <c r="BA32" i="46"/>
  <c r="BB32" i="46"/>
  <c r="BC32" i="46"/>
  <c r="BE32" i="46"/>
  <c r="BJ32" i="46"/>
  <c r="P33" i="46"/>
  <c r="Q33" i="46"/>
  <c r="R33" i="46"/>
  <c r="S33" i="46"/>
  <c r="V33" i="46"/>
  <c r="W33" i="46"/>
  <c r="AT33" i="46"/>
  <c r="BD33" i="46"/>
  <c r="BK33" i="46"/>
  <c r="BL33" i="46" s="1"/>
  <c r="BN33" i="46"/>
  <c r="P34" i="46"/>
  <c r="Q34" i="46"/>
  <c r="R34" i="46"/>
  <c r="S34" i="46"/>
  <c r="V34" i="46"/>
  <c r="W34" i="46"/>
  <c r="AT34" i="46"/>
  <c r="BD34" i="46"/>
  <c r="BK34" i="46"/>
  <c r="BL34" i="46" s="1"/>
  <c r="BN34" i="46"/>
  <c r="P35" i="46"/>
  <c r="Q35" i="46"/>
  <c r="R35" i="46"/>
  <c r="S35" i="46"/>
  <c r="V35" i="46"/>
  <c r="W35" i="46"/>
  <c r="AT35" i="46"/>
  <c r="BD35" i="46"/>
  <c r="BK35" i="46"/>
  <c r="BL35" i="46" s="1"/>
  <c r="BN35" i="46"/>
  <c r="P36" i="46"/>
  <c r="Q36" i="46"/>
  <c r="R36" i="46"/>
  <c r="S36" i="46"/>
  <c r="V36" i="46"/>
  <c r="W36" i="46"/>
  <c r="X36" i="46" s="1"/>
  <c r="AT36" i="46"/>
  <c r="BD36" i="46"/>
  <c r="BK36" i="46"/>
  <c r="BL36" i="46" s="1"/>
  <c r="BN36" i="46"/>
  <c r="AD37" i="46"/>
  <c r="AH37" i="46"/>
  <c r="AL37" i="46" s="1"/>
  <c r="AI37" i="46"/>
  <c r="AM37" i="46" s="1"/>
  <c r="AJ37" i="46"/>
  <c r="AK37" i="46"/>
  <c r="AP37" i="46"/>
  <c r="AQ37" i="46"/>
  <c r="AU37" i="46" s="1"/>
  <c r="AR37" i="46"/>
  <c r="AV37" i="46" s="1"/>
  <c r="AS37" i="46"/>
  <c r="AW37" i="46" s="1"/>
  <c r="AY37" i="46"/>
  <c r="BG37" i="46" s="1"/>
  <c r="BA37" i="46"/>
  <c r="BB37" i="46"/>
  <c r="BC37" i="46"/>
  <c r="BE37" i="46"/>
  <c r="BJ37" i="46"/>
  <c r="P38" i="46"/>
  <c r="Q38" i="46"/>
  <c r="R38" i="46"/>
  <c r="S38" i="46"/>
  <c r="V38" i="46"/>
  <c r="W38" i="46"/>
  <c r="AT38" i="46"/>
  <c r="BD38" i="46"/>
  <c r="BK38" i="46"/>
  <c r="BL38" i="46" s="1"/>
  <c r="BN38" i="46"/>
  <c r="P39" i="46"/>
  <c r="Q39" i="46"/>
  <c r="R39" i="46"/>
  <c r="S39" i="46"/>
  <c r="V39" i="46"/>
  <c r="W39" i="46"/>
  <c r="X39" i="46" s="1"/>
  <c r="AT39" i="46"/>
  <c r="BD39" i="46"/>
  <c r="BK39" i="46"/>
  <c r="BL39" i="46" s="1"/>
  <c r="BN39" i="46"/>
  <c r="P40" i="46"/>
  <c r="Q40" i="46"/>
  <c r="R40" i="46"/>
  <c r="S40" i="46"/>
  <c r="V40" i="46"/>
  <c r="W40" i="46"/>
  <c r="AT40" i="46"/>
  <c r="BD40" i="46"/>
  <c r="BK40" i="46"/>
  <c r="BL40" i="46" s="1"/>
  <c r="BN40" i="46"/>
  <c r="P41" i="46"/>
  <c r="Q41" i="46"/>
  <c r="R41" i="46"/>
  <c r="S41" i="46"/>
  <c r="V41" i="46"/>
  <c r="W41" i="46"/>
  <c r="AT41" i="46"/>
  <c r="BD41" i="46"/>
  <c r="BK41" i="46"/>
  <c r="BL41" i="46" s="1"/>
  <c r="BN41" i="46"/>
  <c r="P42" i="46"/>
  <c r="Q42" i="46"/>
  <c r="R42" i="46"/>
  <c r="S42" i="46"/>
  <c r="V42" i="46"/>
  <c r="W42" i="46"/>
  <c r="AT42" i="46"/>
  <c r="BD42" i="46"/>
  <c r="BK42" i="46"/>
  <c r="BL42" i="46"/>
  <c r="BN42" i="46"/>
  <c r="P43" i="46"/>
  <c r="Q43" i="46"/>
  <c r="R43" i="46"/>
  <c r="S43" i="46"/>
  <c r="V43" i="46"/>
  <c r="W43" i="46"/>
  <c r="X43" i="46" s="1"/>
  <c r="AT43" i="46"/>
  <c r="BD43" i="46"/>
  <c r="BK43" i="46"/>
  <c r="BL43" i="46" s="1"/>
  <c r="BN43" i="46"/>
  <c r="P44" i="46"/>
  <c r="Q44" i="46"/>
  <c r="R44" i="46"/>
  <c r="S44" i="46"/>
  <c r="V44" i="46"/>
  <c r="W44" i="46"/>
  <c r="AT44" i="46"/>
  <c r="BD44" i="46"/>
  <c r="BK44" i="46"/>
  <c r="BL44" i="46" s="1"/>
  <c r="BN44" i="46"/>
  <c r="AD45" i="46"/>
  <c r="AH45" i="46"/>
  <c r="AI45" i="46"/>
  <c r="AJ45" i="46"/>
  <c r="AK45" i="46"/>
  <c r="AP45" i="46"/>
  <c r="AQ45" i="46"/>
  <c r="AU45" i="46" s="1"/>
  <c r="AR45" i="46"/>
  <c r="AV45" i="46" s="1"/>
  <c r="AS45" i="46"/>
  <c r="AW45" i="46" s="1"/>
  <c r="AY45" i="46"/>
  <c r="BA45" i="46"/>
  <c r="BE45" i="46"/>
  <c r="BJ45" i="46"/>
  <c r="P46" i="46"/>
  <c r="Q46" i="46"/>
  <c r="R46" i="46"/>
  <c r="R45" i="46" s="1"/>
  <c r="S46" i="46"/>
  <c r="S45" i="46" s="1"/>
  <c r="V46" i="46"/>
  <c r="W46" i="46"/>
  <c r="AT46" i="46"/>
  <c r="BD46" i="46"/>
  <c r="BK46" i="46"/>
  <c r="BL46" i="46" s="1"/>
  <c r="BN46" i="46"/>
  <c r="P47" i="46"/>
  <c r="Q47" i="46"/>
  <c r="R47" i="46"/>
  <c r="S47" i="46"/>
  <c r="V47" i="46"/>
  <c r="W47" i="46"/>
  <c r="AT47" i="46"/>
  <c r="BD47" i="46"/>
  <c r="BK47" i="46"/>
  <c r="BL47" i="46" s="1"/>
  <c r="BN47" i="46"/>
  <c r="AD48" i="46"/>
  <c r="AH48" i="46"/>
  <c r="AI48" i="46"/>
  <c r="AM48" i="46" s="1"/>
  <c r="AJ48" i="46"/>
  <c r="AK48" i="46"/>
  <c r="AP48" i="46"/>
  <c r="AQ48" i="46"/>
  <c r="AU48" i="46" s="1"/>
  <c r="AR48" i="46"/>
  <c r="AV48" i="46" s="1"/>
  <c r="AS48" i="46"/>
  <c r="AW48" i="46" s="1"/>
  <c r="AY48" i="46"/>
  <c r="BG48" i="46" s="1"/>
  <c r="BA48" i="46"/>
  <c r="BB48" i="46"/>
  <c r="BF48" i="46" s="1"/>
  <c r="BC48" i="46"/>
  <c r="BE48" i="46"/>
  <c r="BJ48" i="46"/>
  <c r="P49" i="46"/>
  <c r="Q49" i="46"/>
  <c r="R49" i="46"/>
  <c r="S49" i="46"/>
  <c r="V49" i="46"/>
  <c r="W49" i="46"/>
  <c r="AT49" i="46"/>
  <c r="BD49" i="46"/>
  <c r="BK49" i="46"/>
  <c r="BL49" i="46" s="1"/>
  <c r="BN49" i="46"/>
  <c r="P50" i="46"/>
  <c r="Q50" i="46"/>
  <c r="R50" i="46"/>
  <c r="S50" i="46"/>
  <c r="V50" i="46"/>
  <c r="W50" i="46"/>
  <c r="AT50" i="46"/>
  <c r="BD50" i="46"/>
  <c r="BK50" i="46"/>
  <c r="BL50" i="46" s="1"/>
  <c r="BN50" i="46"/>
  <c r="P51" i="46"/>
  <c r="Q51" i="46"/>
  <c r="R51" i="46"/>
  <c r="S51" i="46"/>
  <c r="V51" i="46"/>
  <c r="W51" i="46"/>
  <c r="AT51" i="46"/>
  <c r="BD51" i="46"/>
  <c r="BK51" i="46"/>
  <c r="BL51" i="46" s="1"/>
  <c r="BN51" i="46"/>
  <c r="P52" i="46"/>
  <c r="Q52" i="46"/>
  <c r="R52" i="46"/>
  <c r="S52" i="46"/>
  <c r="V52" i="46"/>
  <c r="W52" i="46"/>
  <c r="AT52" i="46"/>
  <c r="BK52" i="46"/>
  <c r="BL52" i="46" s="1"/>
  <c r="P53" i="46"/>
  <c r="Q53" i="46"/>
  <c r="R53" i="46"/>
  <c r="S53" i="46"/>
  <c r="V53" i="46"/>
  <c r="W53" i="46"/>
  <c r="AT53" i="46"/>
  <c r="BK53" i="46"/>
  <c r="BL53" i="46" s="1"/>
  <c r="P54" i="46"/>
  <c r="Q54" i="46"/>
  <c r="R54" i="46"/>
  <c r="S54" i="46"/>
  <c r="V54" i="46"/>
  <c r="W54" i="46"/>
  <c r="AT54" i="46"/>
  <c r="BK54" i="46"/>
  <c r="BL54" i="46" s="1"/>
  <c r="P55" i="46"/>
  <c r="Q55" i="46"/>
  <c r="R55" i="46"/>
  <c r="S55" i="46"/>
  <c r="V55" i="46"/>
  <c r="W55" i="46"/>
  <c r="AT55" i="46"/>
  <c r="BD55" i="46"/>
  <c r="BK55" i="46"/>
  <c r="BL55" i="46" s="1"/>
  <c r="BN55" i="46"/>
  <c r="AD57" i="46"/>
  <c r="AH57" i="46"/>
  <c r="AI57" i="46"/>
  <c r="AM57" i="46" s="1"/>
  <c r="AJ57" i="46"/>
  <c r="AK57" i="46"/>
  <c r="AP57" i="46"/>
  <c r="AQ57" i="46"/>
  <c r="AU57" i="46" s="1"/>
  <c r="AR57" i="46"/>
  <c r="AV57" i="46" s="1"/>
  <c r="AS57" i="46"/>
  <c r="AY57" i="46"/>
  <c r="BG57" i="46" s="1"/>
  <c r="BA57" i="46"/>
  <c r="BB57" i="46"/>
  <c r="BC57" i="46"/>
  <c r="BE57" i="46"/>
  <c r="BJ57" i="46"/>
  <c r="P58" i="46"/>
  <c r="Q58" i="46"/>
  <c r="R58" i="46"/>
  <c r="S58" i="46"/>
  <c r="V58" i="46"/>
  <c r="W58" i="46"/>
  <c r="X58" i="46" s="1"/>
  <c r="AT58" i="46"/>
  <c r="AX57" i="46"/>
  <c r="BD58" i="46"/>
  <c r="BK58" i="46"/>
  <c r="BL58" i="46" s="1"/>
  <c r="BN58" i="46"/>
  <c r="P59" i="46"/>
  <c r="Q59" i="46"/>
  <c r="R59" i="46"/>
  <c r="S59" i="46"/>
  <c r="V59" i="46"/>
  <c r="W59" i="46"/>
  <c r="AT59" i="46"/>
  <c r="BD59" i="46"/>
  <c r="BK59" i="46"/>
  <c r="BL59" i="46" s="1"/>
  <c r="BN59" i="46"/>
  <c r="AD60" i="46"/>
  <c r="AH60" i="46"/>
  <c r="AI60" i="46"/>
  <c r="AM60" i="46" s="1"/>
  <c r="AJ60" i="46"/>
  <c r="AK60" i="46"/>
  <c r="AP60" i="46"/>
  <c r="AQ60" i="46"/>
  <c r="AU60" i="46" s="1"/>
  <c r="AR60" i="46"/>
  <c r="AV60" i="46" s="1"/>
  <c r="AS60" i="46"/>
  <c r="AW60" i="46" s="1"/>
  <c r="AY60" i="46"/>
  <c r="BG60" i="46" s="1"/>
  <c r="BA60" i="46"/>
  <c r="BB60" i="46"/>
  <c r="BF60" i="46" s="1"/>
  <c r="BC60" i="46"/>
  <c r="BE60" i="46"/>
  <c r="BJ60" i="46"/>
  <c r="P61" i="46"/>
  <c r="Q61" i="46"/>
  <c r="R61" i="46"/>
  <c r="S61" i="46"/>
  <c r="V61" i="46"/>
  <c r="W61" i="46"/>
  <c r="X61" i="46" s="1"/>
  <c r="AT61" i="46"/>
  <c r="BD61" i="46"/>
  <c r="BK61" i="46"/>
  <c r="BL61" i="46" s="1"/>
  <c r="BN61" i="46"/>
  <c r="P62" i="46"/>
  <c r="Q62" i="46"/>
  <c r="R62" i="46"/>
  <c r="S62" i="46"/>
  <c r="V62" i="46"/>
  <c r="W62" i="46"/>
  <c r="AT62" i="46"/>
  <c r="BD62" i="46"/>
  <c r="BK62" i="46"/>
  <c r="BL62" i="46" s="1"/>
  <c r="BN62" i="46"/>
  <c r="P63" i="46"/>
  <c r="Q63" i="46"/>
  <c r="R63" i="46"/>
  <c r="S63" i="46"/>
  <c r="V63" i="46"/>
  <c r="W63" i="46"/>
  <c r="AT63" i="46"/>
  <c r="BD63" i="46"/>
  <c r="BK63" i="46"/>
  <c r="BL63" i="46" s="1"/>
  <c r="BN63" i="46"/>
  <c r="P64" i="46"/>
  <c r="Q64" i="46"/>
  <c r="R64" i="46"/>
  <c r="S64" i="46"/>
  <c r="V64" i="46"/>
  <c r="W64" i="46"/>
  <c r="AT64" i="46"/>
  <c r="BD64" i="46"/>
  <c r="BK64" i="46"/>
  <c r="BL64" i="46" s="1"/>
  <c r="BN64" i="46"/>
  <c r="AD65" i="46"/>
  <c r="AH65" i="46"/>
  <c r="AI65" i="46"/>
  <c r="AM65" i="46" s="1"/>
  <c r="AJ65" i="46"/>
  <c r="AK65" i="46"/>
  <c r="AP65" i="46"/>
  <c r="AQ65" i="46"/>
  <c r="AU65" i="46" s="1"/>
  <c r="AR65" i="46"/>
  <c r="AV65" i="46" s="1"/>
  <c r="AS65" i="46"/>
  <c r="AW65" i="46" s="1"/>
  <c r="AY65" i="46"/>
  <c r="BG65" i="46" s="1"/>
  <c r="BA65" i="46"/>
  <c r="BB65" i="46"/>
  <c r="BF65" i="46" s="1"/>
  <c r="BC65" i="46"/>
  <c r="BE65" i="46"/>
  <c r="BJ65" i="46"/>
  <c r="P66" i="46"/>
  <c r="Q66" i="46"/>
  <c r="R66" i="46"/>
  <c r="S66" i="46"/>
  <c r="V66" i="46"/>
  <c r="W66" i="46"/>
  <c r="AT66" i="46"/>
  <c r="BD66" i="46"/>
  <c r="BK66" i="46"/>
  <c r="BL66" i="46" s="1"/>
  <c r="BN66" i="46"/>
  <c r="P67" i="46"/>
  <c r="Q67" i="46"/>
  <c r="R67" i="46"/>
  <c r="S67" i="46"/>
  <c r="V67" i="46"/>
  <c r="W67" i="46"/>
  <c r="AT67" i="46"/>
  <c r="AZ65" i="46"/>
  <c r="BD67" i="46"/>
  <c r="BK67" i="46"/>
  <c r="BL67" i="46" s="1"/>
  <c r="BN67" i="46"/>
  <c r="AD68" i="46"/>
  <c r="AH68" i="46"/>
  <c r="AI68" i="46"/>
  <c r="AJ68" i="46"/>
  <c r="AK68" i="46"/>
  <c r="AP68" i="46"/>
  <c r="AQ68" i="46"/>
  <c r="AU68" i="46" s="1"/>
  <c r="AR68" i="46"/>
  <c r="AV68" i="46" s="1"/>
  <c r="AS68" i="46"/>
  <c r="AW68" i="46" s="1"/>
  <c r="AY68" i="46"/>
  <c r="BA68" i="46"/>
  <c r="BB68" i="46"/>
  <c r="BC68" i="46"/>
  <c r="BE68" i="46"/>
  <c r="BJ68" i="46"/>
  <c r="P69" i="46"/>
  <c r="Q69" i="46"/>
  <c r="R69" i="46"/>
  <c r="S69" i="46"/>
  <c r="V69" i="46"/>
  <c r="W69" i="46"/>
  <c r="AT69" i="46"/>
  <c r="BD69" i="46"/>
  <c r="BK69" i="46"/>
  <c r="BL69" i="46" s="1"/>
  <c r="BN69" i="46"/>
  <c r="P70" i="46"/>
  <c r="Q70" i="46"/>
  <c r="R70" i="46"/>
  <c r="S70" i="46"/>
  <c r="V70" i="46"/>
  <c r="W70" i="46"/>
  <c r="AT70" i="46"/>
  <c r="BD70" i="46"/>
  <c r="BK70" i="46"/>
  <c r="BL70" i="46"/>
  <c r="BN70" i="46"/>
  <c r="P71" i="46"/>
  <c r="Q71" i="46"/>
  <c r="R71" i="46"/>
  <c r="S71" i="46"/>
  <c r="V71" i="46"/>
  <c r="W71" i="46"/>
  <c r="AT71" i="46"/>
  <c r="BD71" i="46"/>
  <c r="BK71" i="46"/>
  <c r="BL71" i="46" s="1"/>
  <c r="BN71" i="46"/>
  <c r="P72" i="46"/>
  <c r="Q72" i="46"/>
  <c r="R72" i="46"/>
  <c r="S72" i="46"/>
  <c r="V72" i="46"/>
  <c r="W72" i="46"/>
  <c r="X72" i="46" s="1"/>
  <c r="AT72" i="46"/>
  <c r="BK72" i="46"/>
  <c r="P73" i="46"/>
  <c r="Q73" i="46"/>
  <c r="R73" i="46"/>
  <c r="S73" i="46"/>
  <c r="V73" i="46"/>
  <c r="W73" i="46"/>
  <c r="AT73" i="46"/>
  <c r="BD73" i="46"/>
  <c r="BK73" i="46"/>
  <c r="BL73" i="46" s="1"/>
  <c r="BN73" i="46"/>
  <c r="AD75" i="46"/>
  <c r="AH75" i="46"/>
  <c r="AI75" i="46"/>
  <c r="AM75" i="46" s="1"/>
  <c r="AJ75" i="46"/>
  <c r="AK75" i="46"/>
  <c r="AP75" i="46"/>
  <c r="AQ75" i="46"/>
  <c r="AU75" i="46" s="1"/>
  <c r="AR75" i="46"/>
  <c r="AS75" i="46"/>
  <c r="AW75" i="46" s="1"/>
  <c r="AY75" i="46"/>
  <c r="BG75" i="46" s="1"/>
  <c r="BA75" i="46"/>
  <c r="BB75" i="46"/>
  <c r="BC75" i="46"/>
  <c r="BE75" i="46"/>
  <c r="BJ75" i="46"/>
  <c r="P76" i="46"/>
  <c r="Q76" i="46"/>
  <c r="R76" i="46"/>
  <c r="S76" i="46"/>
  <c r="V76" i="46"/>
  <c r="W76" i="46"/>
  <c r="AT76" i="46"/>
  <c r="BD76" i="46"/>
  <c r="BK76" i="46"/>
  <c r="BL76" i="46" s="1"/>
  <c r="BN76" i="46"/>
  <c r="P77" i="46"/>
  <c r="Q77" i="46"/>
  <c r="R77" i="46"/>
  <c r="S77" i="46"/>
  <c r="V77" i="46"/>
  <c r="W77" i="46"/>
  <c r="AT77" i="46"/>
  <c r="BD77" i="46"/>
  <c r="BK77" i="46"/>
  <c r="BL77" i="46" s="1"/>
  <c r="BN77" i="46"/>
  <c r="P78" i="46"/>
  <c r="Q78" i="46"/>
  <c r="R78" i="46"/>
  <c r="S78" i="46"/>
  <c r="V78" i="46"/>
  <c r="W78" i="46"/>
  <c r="AT78" i="46"/>
  <c r="BD78" i="46"/>
  <c r="BK78" i="46"/>
  <c r="BL78" i="46" s="1"/>
  <c r="BN78" i="46"/>
  <c r="P79" i="46"/>
  <c r="Q79" i="46"/>
  <c r="R79" i="46"/>
  <c r="S79" i="46"/>
  <c r="V79" i="46"/>
  <c r="W79" i="46"/>
  <c r="AT79" i="46"/>
  <c r="BD79" i="46"/>
  <c r="BK79" i="46"/>
  <c r="BL79" i="46" s="1"/>
  <c r="BN79" i="46"/>
  <c r="P80" i="46"/>
  <c r="Q80" i="46"/>
  <c r="R80" i="46"/>
  <c r="S80" i="46"/>
  <c r="V80" i="46"/>
  <c r="W80" i="46"/>
  <c r="X80" i="46" s="1"/>
  <c r="AT80" i="46"/>
  <c r="BD80" i="46"/>
  <c r="BK80" i="46"/>
  <c r="BL80" i="46" s="1"/>
  <c r="BN80" i="46"/>
  <c r="P81" i="46"/>
  <c r="Q81" i="46"/>
  <c r="R81" i="46"/>
  <c r="S81" i="46"/>
  <c r="V81" i="46"/>
  <c r="W81" i="46"/>
  <c r="AT81" i="46"/>
  <c r="BK81" i="46"/>
  <c r="P82" i="46"/>
  <c r="Q82" i="46"/>
  <c r="R82" i="46"/>
  <c r="S82" i="46"/>
  <c r="V82" i="46"/>
  <c r="W82" i="46"/>
  <c r="AT82" i="46"/>
  <c r="BK82" i="46"/>
  <c r="P83" i="46"/>
  <c r="Q83" i="46"/>
  <c r="R83" i="46"/>
  <c r="S83" i="46"/>
  <c r="V83" i="46"/>
  <c r="W83" i="46"/>
  <c r="AT83" i="46"/>
  <c r="BK83" i="46"/>
  <c r="AD84" i="46"/>
  <c r="AH84" i="46"/>
  <c r="AI84" i="46"/>
  <c r="AM84" i="46" s="1"/>
  <c r="AJ84" i="46"/>
  <c r="AK84" i="46"/>
  <c r="AP84" i="46"/>
  <c r="AQ84" i="46"/>
  <c r="AU84" i="46" s="1"/>
  <c r="AR84" i="46"/>
  <c r="AV84" i="46" s="1"/>
  <c r="AS84" i="46"/>
  <c r="AW84" i="46" s="1"/>
  <c r="AY84" i="46"/>
  <c r="BG84" i="46" s="1"/>
  <c r="BA84" i="46"/>
  <c r="BB84" i="46"/>
  <c r="BF84" i="46" s="1"/>
  <c r="BC84" i="46"/>
  <c r="BE84" i="46"/>
  <c r="BJ84" i="46"/>
  <c r="P85" i="46"/>
  <c r="Q85" i="46"/>
  <c r="R85" i="46"/>
  <c r="S85" i="46"/>
  <c r="V85" i="46"/>
  <c r="W85" i="46"/>
  <c r="AT85" i="46"/>
  <c r="BD85" i="46"/>
  <c r="BH85" i="46" s="1"/>
  <c r="BK85" i="46"/>
  <c r="BL85" i="46" s="1"/>
  <c r="BN85" i="46"/>
  <c r="P86" i="46"/>
  <c r="Q86" i="46"/>
  <c r="R86" i="46"/>
  <c r="S86" i="46"/>
  <c r="V86" i="46"/>
  <c r="W86" i="46"/>
  <c r="AT86" i="46"/>
  <c r="BD86" i="46"/>
  <c r="BK86" i="46"/>
  <c r="BL86" i="46" s="1"/>
  <c r="BN86" i="46"/>
  <c r="P87" i="46"/>
  <c r="Q87" i="46"/>
  <c r="R87" i="46"/>
  <c r="S87" i="46"/>
  <c r="V87" i="46"/>
  <c r="W87" i="46"/>
  <c r="X87" i="46" s="1"/>
  <c r="AT87" i="46"/>
  <c r="BD87" i="46"/>
  <c r="BK87" i="46"/>
  <c r="BL87" i="46"/>
  <c r="BN87" i="46"/>
  <c r="P88" i="46"/>
  <c r="Q88" i="46"/>
  <c r="R88" i="46"/>
  <c r="S88" i="46"/>
  <c r="V88" i="46"/>
  <c r="W88" i="46"/>
  <c r="AT88" i="46"/>
  <c r="BD88" i="46"/>
  <c r="BK88" i="46"/>
  <c r="BL88" i="46" s="1"/>
  <c r="BN88" i="46"/>
  <c r="P89" i="46"/>
  <c r="Q89" i="46"/>
  <c r="R89" i="46"/>
  <c r="S89" i="46"/>
  <c r="V89" i="46"/>
  <c r="W89" i="46"/>
  <c r="AT89" i="46"/>
  <c r="BD89" i="46"/>
  <c r="BK89" i="46"/>
  <c r="BL89" i="46" s="1"/>
  <c r="BN89" i="46"/>
  <c r="P90" i="46"/>
  <c r="Q90" i="46"/>
  <c r="R90" i="46"/>
  <c r="S90" i="46"/>
  <c r="V90" i="46"/>
  <c r="W90" i="46"/>
  <c r="AT90" i="46"/>
  <c r="BD90" i="46"/>
  <c r="BK90" i="46"/>
  <c r="BL90" i="46" s="1"/>
  <c r="BN90" i="46"/>
  <c r="P91" i="46"/>
  <c r="Q91" i="46"/>
  <c r="R91" i="46"/>
  <c r="S91" i="46"/>
  <c r="V91" i="46"/>
  <c r="W91" i="46"/>
  <c r="AT91" i="46"/>
  <c r="BD91" i="46"/>
  <c r="BK91" i="46"/>
  <c r="BL91" i="46" s="1"/>
  <c r="BN91" i="46"/>
  <c r="P92" i="46"/>
  <c r="Q92" i="46"/>
  <c r="R92" i="46"/>
  <c r="S92" i="46"/>
  <c r="V92" i="46"/>
  <c r="W92" i="46"/>
  <c r="AT92" i="46"/>
  <c r="BD92" i="46"/>
  <c r="BK92" i="46"/>
  <c r="BL92" i="46" s="1"/>
  <c r="BN92" i="46"/>
  <c r="P93" i="46"/>
  <c r="Q93" i="46"/>
  <c r="R93" i="46"/>
  <c r="S93" i="46"/>
  <c r="V93" i="46"/>
  <c r="W93" i="46"/>
  <c r="AT93" i="46"/>
  <c r="BD93" i="46"/>
  <c r="BK93" i="46"/>
  <c r="BL93" i="46" s="1"/>
  <c r="BN93" i="46"/>
  <c r="P94" i="46"/>
  <c r="Q94" i="46"/>
  <c r="R94" i="46"/>
  <c r="S94" i="46"/>
  <c r="V94" i="46"/>
  <c r="W94" i="46"/>
  <c r="AT94" i="46"/>
  <c r="BK94" i="46"/>
  <c r="P95" i="46"/>
  <c r="Q95" i="46"/>
  <c r="R95" i="46"/>
  <c r="S95" i="46"/>
  <c r="V95" i="46"/>
  <c r="W95" i="46"/>
  <c r="X95" i="46" s="1"/>
  <c r="AT95" i="46"/>
  <c r="BD95" i="46"/>
  <c r="BK95" i="46"/>
  <c r="BL95" i="46" s="1"/>
  <c r="BN95" i="46"/>
  <c r="P96" i="46"/>
  <c r="Q96" i="46"/>
  <c r="R96" i="46"/>
  <c r="S96" i="46"/>
  <c r="V96" i="46"/>
  <c r="W96" i="46"/>
  <c r="AT96" i="46"/>
  <c r="BD96" i="46"/>
  <c r="BK96" i="46"/>
  <c r="BL96" i="46" s="1"/>
  <c r="BN96" i="46"/>
  <c r="AD98" i="46"/>
  <c r="AH98" i="46"/>
  <c r="AH97" i="46" s="1"/>
  <c r="AI98" i="46"/>
  <c r="AI97" i="46" s="1"/>
  <c r="AJ98" i="46"/>
  <c r="AJ97" i="46" s="1"/>
  <c r="AK98" i="46"/>
  <c r="AK97" i="46" s="1"/>
  <c r="AP98" i="46"/>
  <c r="AP97" i="46" s="1"/>
  <c r="AQ98" i="46"/>
  <c r="AR98" i="46"/>
  <c r="AS98" i="46"/>
  <c r="AY98" i="46"/>
  <c r="BA98" i="46"/>
  <c r="BB98" i="46"/>
  <c r="BC98" i="46"/>
  <c r="BE98" i="46"/>
  <c r="BE97" i="46" s="1"/>
  <c r="BJ98" i="46"/>
  <c r="BJ97" i="46" s="1"/>
  <c r="P99" i="46"/>
  <c r="Q99" i="46"/>
  <c r="R99" i="46"/>
  <c r="S99" i="46"/>
  <c r="V99" i="46"/>
  <c r="W99" i="46"/>
  <c r="AT99" i="46"/>
  <c r="BD99" i="46"/>
  <c r="BK99" i="46"/>
  <c r="BL99" i="46" s="1"/>
  <c r="BN99" i="46"/>
  <c r="P100" i="46"/>
  <c r="Q100" i="46"/>
  <c r="R100" i="46"/>
  <c r="S100" i="46"/>
  <c r="V100" i="46"/>
  <c r="W100" i="46"/>
  <c r="AT100" i="46"/>
  <c r="BD100" i="46"/>
  <c r="BK100" i="46"/>
  <c r="BL100" i="46" s="1"/>
  <c r="BN100" i="46"/>
  <c r="P101" i="46"/>
  <c r="Q101" i="46"/>
  <c r="R101" i="46"/>
  <c r="S101" i="46"/>
  <c r="V101" i="46"/>
  <c r="W101" i="46"/>
  <c r="AT101" i="46"/>
  <c r="BD101" i="46"/>
  <c r="BK101" i="46"/>
  <c r="BL101" i="46" s="1"/>
  <c r="BN101" i="46"/>
  <c r="P102" i="46"/>
  <c r="Q102" i="46"/>
  <c r="R102" i="46"/>
  <c r="S102" i="46"/>
  <c r="V102" i="46"/>
  <c r="W102" i="46"/>
  <c r="AT102" i="46"/>
  <c r="BK102" i="46"/>
  <c r="P103" i="46"/>
  <c r="Q103" i="46"/>
  <c r="R103" i="46"/>
  <c r="S103" i="46"/>
  <c r="V103" i="46"/>
  <c r="W103" i="46"/>
  <c r="AT103" i="46"/>
  <c r="BD103" i="46"/>
  <c r="BK103" i="46"/>
  <c r="BL103" i="46" s="1"/>
  <c r="BN103" i="46"/>
  <c r="AD105" i="46"/>
  <c r="AH105" i="46"/>
  <c r="AI105" i="46"/>
  <c r="AJ105" i="46"/>
  <c r="AK105" i="46"/>
  <c r="AP105" i="46"/>
  <c r="AQ105" i="46"/>
  <c r="AU105" i="46" s="1"/>
  <c r="AR105" i="46"/>
  <c r="AS105" i="46"/>
  <c r="AW105" i="46" s="1"/>
  <c r="AY105" i="46"/>
  <c r="BA105" i="46"/>
  <c r="BB105" i="46"/>
  <c r="BC105" i="46"/>
  <c r="BE105" i="46"/>
  <c r="BJ105" i="46"/>
  <c r="P106" i="46"/>
  <c r="Q106" i="46"/>
  <c r="R106" i="46"/>
  <c r="S106" i="46"/>
  <c r="S105" i="46" s="1"/>
  <c r="V106" i="46"/>
  <c r="W106" i="46"/>
  <c r="X106" i="46" s="1"/>
  <c r="AT106" i="46"/>
  <c r="BD106" i="46"/>
  <c r="BK106" i="46"/>
  <c r="BL106" i="46" s="1"/>
  <c r="BN106" i="46"/>
  <c r="P107" i="46"/>
  <c r="Q107" i="46"/>
  <c r="R107" i="46"/>
  <c r="S107" i="46"/>
  <c r="V107" i="46"/>
  <c r="W107" i="46"/>
  <c r="AT107" i="46"/>
  <c r="BD107" i="46"/>
  <c r="BK107" i="46"/>
  <c r="BL107" i="46" s="1"/>
  <c r="BN107" i="46"/>
  <c r="AD108" i="46"/>
  <c r="AH108" i="46"/>
  <c r="AI108" i="46"/>
  <c r="AJ108" i="46"/>
  <c r="AK108" i="46"/>
  <c r="AP108" i="46"/>
  <c r="AQ108" i="46"/>
  <c r="AU108" i="46" s="1"/>
  <c r="AR108" i="46"/>
  <c r="AV108" i="46" s="1"/>
  <c r="AS108" i="46"/>
  <c r="AW108" i="46" s="1"/>
  <c r="BE108" i="46"/>
  <c r="BJ108" i="46"/>
  <c r="P109" i="46"/>
  <c r="Q109" i="46"/>
  <c r="R109" i="46"/>
  <c r="S109" i="46"/>
  <c r="S108" i="46" s="1"/>
  <c r="V109" i="46"/>
  <c r="W109" i="46"/>
  <c r="AT109" i="46"/>
  <c r="BD109" i="46"/>
  <c r="BK109" i="46"/>
  <c r="BL109" i="46" s="1"/>
  <c r="BN109" i="46"/>
  <c r="P110" i="46"/>
  <c r="Q110" i="46"/>
  <c r="R110" i="46"/>
  <c r="S110" i="46"/>
  <c r="V110" i="46"/>
  <c r="W110" i="46"/>
  <c r="X110" i="46" s="1"/>
  <c r="AT110" i="46"/>
  <c r="BD110" i="46"/>
  <c r="BK110" i="46"/>
  <c r="BL110" i="46" s="1"/>
  <c r="BN110" i="46"/>
  <c r="P111" i="46"/>
  <c r="Q111" i="46"/>
  <c r="R111" i="46"/>
  <c r="S111" i="46"/>
  <c r="V111" i="46"/>
  <c r="W111" i="46"/>
  <c r="AT111" i="46"/>
  <c r="BD111" i="46"/>
  <c r="BK111" i="46"/>
  <c r="BL111" i="46" s="1"/>
  <c r="BN111" i="46"/>
  <c r="AD112" i="46"/>
  <c r="AH112" i="46"/>
  <c r="AI112" i="46"/>
  <c r="AM112" i="46" s="1"/>
  <c r="AJ112" i="46"/>
  <c r="AK112" i="46"/>
  <c r="AP112" i="46"/>
  <c r="AQ112" i="46"/>
  <c r="AU112" i="46" s="1"/>
  <c r="AR112" i="46"/>
  <c r="AV112" i="46" s="1"/>
  <c r="AS112" i="46"/>
  <c r="AW112" i="46" s="1"/>
  <c r="AY112" i="46"/>
  <c r="BG112" i="46" s="1"/>
  <c r="BA112" i="46"/>
  <c r="BB112" i="46"/>
  <c r="BC112" i="46"/>
  <c r="BE112" i="46"/>
  <c r="BJ112" i="46"/>
  <c r="P113" i="46"/>
  <c r="Q113" i="46"/>
  <c r="R113" i="46"/>
  <c r="S113" i="46"/>
  <c r="V113" i="46"/>
  <c r="W113" i="46"/>
  <c r="AT113" i="46"/>
  <c r="AZ112" i="46"/>
  <c r="BD113" i="46"/>
  <c r="BK113" i="46"/>
  <c r="BL113" i="46" s="1"/>
  <c r="BN113" i="46"/>
  <c r="P114" i="46"/>
  <c r="Q114" i="46"/>
  <c r="R114" i="46"/>
  <c r="S114" i="46"/>
  <c r="V114" i="46"/>
  <c r="W114" i="46"/>
  <c r="AT114" i="46"/>
  <c r="BD114" i="46"/>
  <c r="BK114" i="46"/>
  <c r="BL114" i="46" s="1"/>
  <c r="BN114" i="46"/>
  <c r="AD115" i="46"/>
  <c r="AH115" i="46"/>
  <c r="AI115" i="46"/>
  <c r="AM115" i="46" s="1"/>
  <c r="AJ115" i="46"/>
  <c r="AK115" i="46"/>
  <c r="AP115" i="46"/>
  <c r="AQ115" i="46"/>
  <c r="AU115" i="46" s="1"/>
  <c r="AR115" i="46"/>
  <c r="AV115" i="46" s="1"/>
  <c r="AS115" i="46"/>
  <c r="AW115" i="46" s="1"/>
  <c r="AY115" i="46"/>
  <c r="BG115" i="46" s="1"/>
  <c r="BA115" i="46"/>
  <c r="BB115" i="46"/>
  <c r="BF115" i="46" s="1"/>
  <c r="BC115" i="46"/>
  <c r="BE115" i="46"/>
  <c r="BJ115" i="46"/>
  <c r="P116" i="46"/>
  <c r="Q116" i="46"/>
  <c r="R116" i="46"/>
  <c r="S116" i="46"/>
  <c r="V116" i="46"/>
  <c r="W116" i="46"/>
  <c r="AT116" i="46"/>
  <c r="BD116" i="46"/>
  <c r="BK116" i="46"/>
  <c r="BL116" i="46" s="1"/>
  <c r="BN116" i="46"/>
  <c r="P117" i="46"/>
  <c r="Q117" i="46"/>
  <c r="R117" i="46"/>
  <c r="S117" i="46"/>
  <c r="V117" i="46"/>
  <c r="W117" i="46"/>
  <c r="X117" i="46" s="1"/>
  <c r="AT117" i="46"/>
  <c r="BD117" i="46"/>
  <c r="BK117" i="46"/>
  <c r="BL117" i="46" s="1"/>
  <c r="BN117" i="46"/>
  <c r="AD119" i="46"/>
  <c r="AH119" i="46"/>
  <c r="AI119" i="46"/>
  <c r="AJ119" i="46"/>
  <c r="AK119" i="46"/>
  <c r="AP119" i="46"/>
  <c r="AQ119" i="46"/>
  <c r="AU119" i="46" s="1"/>
  <c r="AR119" i="46"/>
  <c r="AS119" i="46"/>
  <c r="AY119" i="46"/>
  <c r="BA119" i="46"/>
  <c r="BB119" i="46"/>
  <c r="BC119" i="46"/>
  <c r="BE119" i="46"/>
  <c r="BJ119" i="46"/>
  <c r="P120" i="46"/>
  <c r="Q120" i="46"/>
  <c r="R120" i="46"/>
  <c r="S120" i="46"/>
  <c r="V120" i="46"/>
  <c r="W120" i="46"/>
  <c r="AT120" i="46"/>
  <c r="BD120" i="46"/>
  <c r="BK120" i="46"/>
  <c r="BL120" i="46" s="1"/>
  <c r="BN120" i="46"/>
  <c r="P121" i="46"/>
  <c r="Q121" i="46"/>
  <c r="R121" i="46"/>
  <c r="S121" i="46"/>
  <c r="V121" i="46"/>
  <c r="W121" i="46"/>
  <c r="AT121" i="46"/>
  <c r="BD121" i="46"/>
  <c r="BK121" i="46"/>
  <c r="BL121" i="46" s="1"/>
  <c r="BN121" i="46"/>
  <c r="P122" i="46"/>
  <c r="Q122" i="46"/>
  <c r="R122" i="46"/>
  <c r="S122" i="46"/>
  <c r="V122" i="46"/>
  <c r="W122" i="46"/>
  <c r="AT122" i="46"/>
  <c r="BD122" i="46"/>
  <c r="BK122" i="46"/>
  <c r="BL122" i="46" s="1"/>
  <c r="BN122" i="46"/>
  <c r="AD123" i="46"/>
  <c r="AH123" i="46"/>
  <c r="AI123" i="46"/>
  <c r="AJ123" i="46"/>
  <c r="AK123" i="46"/>
  <c r="AP123" i="46"/>
  <c r="AQ123" i="46"/>
  <c r="AU123" i="46" s="1"/>
  <c r="AR123" i="46"/>
  <c r="AV123" i="46" s="1"/>
  <c r="AS123" i="46"/>
  <c r="AW123" i="46" s="1"/>
  <c r="AY123" i="46"/>
  <c r="BA123" i="46"/>
  <c r="BB123" i="46"/>
  <c r="BC123" i="46"/>
  <c r="BE123" i="46"/>
  <c r="BJ123" i="46"/>
  <c r="P124" i="46"/>
  <c r="Q124" i="46"/>
  <c r="R124" i="46"/>
  <c r="S124" i="46"/>
  <c r="S123" i="46" s="1"/>
  <c r="V124" i="46"/>
  <c r="W124" i="46"/>
  <c r="X124" i="46" s="1"/>
  <c r="AT124" i="46"/>
  <c r="BD124" i="46"/>
  <c r="BK124" i="46"/>
  <c r="BL124" i="46" s="1"/>
  <c r="BN124" i="46"/>
  <c r="P125" i="46"/>
  <c r="Q125" i="46"/>
  <c r="R125" i="46"/>
  <c r="R123" i="46" s="1"/>
  <c r="S125" i="46"/>
  <c r="V125" i="46"/>
  <c r="W125" i="46"/>
  <c r="AT125" i="46"/>
  <c r="BD125" i="46"/>
  <c r="BK125" i="46"/>
  <c r="BL125" i="46" s="1"/>
  <c r="BN125" i="46"/>
  <c r="BG126" i="46"/>
  <c r="AZ126" i="46"/>
  <c r="BA126" i="46"/>
  <c r="BB126" i="46"/>
  <c r="BC126" i="46"/>
  <c r="AD127" i="46"/>
  <c r="AL127" i="46" s="1"/>
  <c r="AH127" i="46"/>
  <c r="AI127" i="46"/>
  <c r="AM127" i="46" s="1"/>
  <c r="AJ127" i="46"/>
  <c r="AK127" i="46"/>
  <c r="AK126" i="46" s="1"/>
  <c r="AP127" i="46"/>
  <c r="AQ127" i="46"/>
  <c r="AU127" i="46" s="1"/>
  <c r="AR127" i="46"/>
  <c r="AV127" i="46" s="1"/>
  <c r="AS127" i="46"/>
  <c r="AW127" i="46" s="1"/>
  <c r="BE127" i="46"/>
  <c r="BJ127" i="46"/>
  <c r="P128" i="46"/>
  <c r="Q128" i="46"/>
  <c r="R128" i="46"/>
  <c r="S128" i="46"/>
  <c r="V128" i="46"/>
  <c r="W128" i="46"/>
  <c r="AT128" i="46"/>
  <c r="BD128" i="46"/>
  <c r="BK128" i="46"/>
  <c r="BL128" i="46" s="1"/>
  <c r="BN128" i="46"/>
  <c r="P129" i="46"/>
  <c r="Q129" i="46"/>
  <c r="R129" i="46"/>
  <c r="S129" i="46"/>
  <c r="V129" i="46"/>
  <c r="W129" i="46"/>
  <c r="AT129" i="46"/>
  <c r="BD129" i="46"/>
  <c r="BK129" i="46"/>
  <c r="BL129" i="46" s="1"/>
  <c r="BN129" i="46"/>
  <c r="AD130" i="46"/>
  <c r="AH130" i="46"/>
  <c r="AI130" i="46"/>
  <c r="AM130" i="46" s="1"/>
  <c r="AJ130" i="46"/>
  <c r="AJ126" i="46" s="1"/>
  <c r="AK130" i="46"/>
  <c r="AP130" i="46"/>
  <c r="AP126" i="46" s="1"/>
  <c r="AQ130" i="46"/>
  <c r="AR130" i="46"/>
  <c r="AV130" i="46" s="1"/>
  <c r="AS130" i="46"/>
  <c r="AW130" i="46" s="1"/>
  <c r="AY130" i="46"/>
  <c r="BG130" i="46" s="1"/>
  <c r="BA130" i="46"/>
  <c r="BB130" i="46"/>
  <c r="BC130" i="46"/>
  <c r="BE130" i="46"/>
  <c r="BJ130" i="46"/>
  <c r="P131" i="46"/>
  <c r="Q131" i="46"/>
  <c r="R131" i="46"/>
  <c r="S131" i="46"/>
  <c r="V131" i="46"/>
  <c r="W131" i="46"/>
  <c r="AT131" i="46"/>
  <c r="AX130" i="46"/>
  <c r="BD131" i="46"/>
  <c r="BD130" i="46" s="1"/>
  <c r="BK131" i="46"/>
  <c r="BL131" i="46" s="1"/>
  <c r="BN131" i="46"/>
  <c r="P132" i="46"/>
  <c r="Q132" i="46"/>
  <c r="R132" i="46"/>
  <c r="S132" i="46"/>
  <c r="V132" i="46"/>
  <c r="W132" i="46"/>
  <c r="AT132" i="46"/>
  <c r="BK132" i="46"/>
  <c r="BL132" i="46" s="1"/>
  <c r="AD135" i="46"/>
  <c r="AH135" i="46"/>
  <c r="AI135" i="46"/>
  <c r="AJ135" i="46"/>
  <c r="AK135" i="46"/>
  <c r="AP135" i="46"/>
  <c r="AQ135" i="46"/>
  <c r="AU135" i="46" s="1"/>
  <c r="AR135" i="46"/>
  <c r="AV135" i="46" s="1"/>
  <c r="AS135" i="46"/>
  <c r="AW135" i="46" s="1"/>
  <c r="AY135" i="46"/>
  <c r="BG135" i="46" s="1"/>
  <c r="AZ135" i="46"/>
  <c r="BA135" i="46"/>
  <c r="BB135" i="46"/>
  <c r="BC135" i="46"/>
  <c r="BE135" i="46"/>
  <c r="BJ135" i="46"/>
  <c r="P136" i="46"/>
  <c r="Q136" i="46"/>
  <c r="R136" i="46"/>
  <c r="S136" i="46"/>
  <c r="V136" i="46"/>
  <c r="W136" i="46"/>
  <c r="X136" i="46" s="1"/>
  <c r="AT136" i="46"/>
  <c r="BD136" i="46"/>
  <c r="BK136" i="46"/>
  <c r="BL136" i="46" s="1"/>
  <c r="BN136" i="46"/>
  <c r="P137" i="46"/>
  <c r="Q137" i="46"/>
  <c r="R137" i="46"/>
  <c r="S137" i="46"/>
  <c r="V137" i="46"/>
  <c r="W137" i="46"/>
  <c r="AT137" i="46"/>
  <c r="BD137" i="46"/>
  <c r="BK137" i="46"/>
  <c r="BL137" i="46" s="1"/>
  <c r="BN137" i="46"/>
  <c r="P138" i="46"/>
  <c r="Q138" i="46"/>
  <c r="R138" i="46"/>
  <c r="S138" i="46"/>
  <c r="V138" i="46"/>
  <c r="W138" i="46"/>
  <c r="AT138" i="46"/>
  <c r="BD138" i="46"/>
  <c r="BK138" i="46"/>
  <c r="BL138" i="46"/>
  <c r="BN138" i="46"/>
  <c r="P139" i="46"/>
  <c r="Q139" i="46"/>
  <c r="R139" i="46"/>
  <c r="S139" i="46"/>
  <c r="V139" i="46"/>
  <c r="W139" i="46"/>
  <c r="AT139" i="46"/>
  <c r="BD139" i="46"/>
  <c r="BK139" i="46"/>
  <c r="BL139" i="46" s="1"/>
  <c r="BN139" i="46"/>
  <c r="P140" i="46"/>
  <c r="Q140" i="46"/>
  <c r="R140" i="46"/>
  <c r="S140" i="46"/>
  <c r="V140" i="46"/>
  <c r="W140" i="46"/>
  <c r="AT140" i="46"/>
  <c r="BD140" i="46"/>
  <c r="BK140" i="46"/>
  <c r="BL140" i="46" s="1"/>
  <c r="BN140" i="46"/>
  <c r="AD141" i="46"/>
  <c r="AH141" i="46"/>
  <c r="AI141" i="46"/>
  <c r="AM141" i="46" s="1"/>
  <c r="AJ141" i="46"/>
  <c r="AK141" i="46"/>
  <c r="AP141" i="46"/>
  <c r="AQ141" i="46"/>
  <c r="AU141" i="46" s="1"/>
  <c r="AR141" i="46"/>
  <c r="AV141" i="46" s="1"/>
  <c r="AS141" i="46"/>
  <c r="AW141" i="46" s="1"/>
  <c r="AY141" i="46"/>
  <c r="BG141" i="46" s="1"/>
  <c r="BA141" i="46"/>
  <c r="BB141" i="46"/>
  <c r="BC141" i="46"/>
  <c r="BE141" i="46"/>
  <c r="BJ141" i="46"/>
  <c r="P142" i="46"/>
  <c r="Q142" i="46"/>
  <c r="R142" i="46"/>
  <c r="S142" i="46"/>
  <c r="V142" i="46"/>
  <c r="W142" i="46"/>
  <c r="AT142" i="46"/>
  <c r="BD142" i="46"/>
  <c r="BK142" i="46"/>
  <c r="BL142" i="46" s="1"/>
  <c r="BN142" i="46"/>
  <c r="P143" i="46"/>
  <c r="Q143" i="46"/>
  <c r="R143" i="46"/>
  <c r="S143" i="46"/>
  <c r="V143" i="46"/>
  <c r="W143" i="46"/>
  <c r="AT143" i="46"/>
  <c r="BD143" i="46"/>
  <c r="BK143" i="46"/>
  <c r="BL143" i="46" s="1"/>
  <c r="BN143" i="46"/>
  <c r="P144" i="46"/>
  <c r="Q144" i="46"/>
  <c r="R144" i="46"/>
  <c r="S144" i="46"/>
  <c r="V144" i="46"/>
  <c r="W144" i="46"/>
  <c r="X144" i="46" s="1"/>
  <c r="AT144" i="46"/>
  <c r="BD144" i="46"/>
  <c r="BK144" i="46"/>
  <c r="BL144" i="46" s="1"/>
  <c r="BN144" i="46"/>
  <c r="P145" i="46"/>
  <c r="Q145" i="46"/>
  <c r="R145" i="46"/>
  <c r="S145" i="46"/>
  <c r="V145" i="46"/>
  <c r="W145" i="46"/>
  <c r="X145" i="46" s="1"/>
  <c r="AT145" i="46"/>
  <c r="BD145" i="46"/>
  <c r="BK145" i="46"/>
  <c r="BL145" i="46" s="1"/>
  <c r="BN145" i="46"/>
  <c r="P146" i="46"/>
  <c r="Q146" i="46"/>
  <c r="R146" i="46"/>
  <c r="S146" i="46"/>
  <c r="V146" i="46"/>
  <c r="W146" i="46"/>
  <c r="AT146" i="46"/>
  <c r="BD146" i="46"/>
  <c r="BK146" i="46"/>
  <c r="BL146" i="46" s="1"/>
  <c r="BN146" i="46"/>
  <c r="AD147" i="46"/>
  <c r="AH147" i="46"/>
  <c r="AI147" i="46"/>
  <c r="AM147" i="46" s="1"/>
  <c r="AJ147" i="46"/>
  <c r="AK147" i="46"/>
  <c r="AP147" i="46"/>
  <c r="AQ147" i="46"/>
  <c r="AU147" i="46" s="1"/>
  <c r="AR147" i="46"/>
  <c r="AV147" i="46" s="1"/>
  <c r="AS147" i="46"/>
  <c r="AW147" i="46" s="1"/>
  <c r="AY147" i="46"/>
  <c r="BG147" i="46" s="1"/>
  <c r="BA147" i="46"/>
  <c r="BB147" i="46"/>
  <c r="BC147" i="46"/>
  <c r="BE147" i="46"/>
  <c r="BJ147" i="46"/>
  <c r="P148" i="46"/>
  <c r="Q148" i="46"/>
  <c r="R148" i="46"/>
  <c r="S148" i="46"/>
  <c r="V148" i="46"/>
  <c r="W148" i="46"/>
  <c r="AT148" i="46"/>
  <c r="BD148" i="46"/>
  <c r="BK148" i="46"/>
  <c r="BL148" i="46" s="1"/>
  <c r="BN148" i="46"/>
  <c r="P149" i="46"/>
  <c r="Q149" i="46"/>
  <c r="R149" i="46"/>
  <c r="S149" i="46"/>
  <c r="V149" i="46"/>
  <c r="W149" i="46"/>
  <c r="AT149" i="46"/>
  <c r="BD149" i="46"/>
  <c r="BK149" i="46"/>
  <c r="BL149" i="46" s="1"/>
  <c r="BN149" i="46"/>
  <c r="P150" i="46"/>
  <c r="Q150" i="46"/>
  <c r="R150" i="46"/>
  <c r="S150" i="46"/>
  <c r="V150" i="46"/>
  <c r="W150" i="46"/>
  <c r="AT150" i="46"/>
  <c r="BK150" i="46"/>
  <c r="P151" i="46"/>
  <c r="Q151" i="46"/>
  <c r="R151" i="46"/>
  <c r="S151" i="46"/>
  <c r="V151" i="46"/>
  <c r="W151" i="46"/>
  <c r="AT151" i="46"/>
  <c r="BD151" i="46"/>
  <c r="BK151" i="46"/>
  <c r="BL151" i="46" s="1"/>
  <c r="BN151" i="46"/>
  <c r="P152" i="46"/>
  <c r="Q152" i="46"/>
  <c r="R152" i="46"/>
  <c r="S152" i="46"/>
  <c r="V152" i="46"/>
  <c r="W152" i="46"/>
  <c r="AT152" i="46"/>
  <c r="BD152" i="46"/>
  <c r="BK152" i="46"/>
  <c r="BL152" i="46"/>
  <c r="BN152" i="46"/>
  <c r="AD153" i="46"/>
  <c r="AH153" i="46"/>
  <c r="AI153" i="46"/>
  <c r="AM153" i="46" s="1"/>
  <c r="AJ153" i="46"/>
  <c r="AK153" i="46"/>
  <c r="AP153" i="46"/>
  <c r="AQ153" i="46"/>
  <c r="AU153" i="46" s="1"/>
  <c r="AR153" i="46"/>
  <c r="AV153" i="46" s="1"/>
  <c r="AS153" i="46"/>
  <c r="AW153" i="46" s="1"/>
  <c r="BE153" i="46"/>
  <c r="BJ153" i="46"/>
  <c r="P154" i="46"/>
  <c r="Q154" i="46"/>
  <c r="R154" i="46"/>
  <c r="S154" i="46"/>
  <c r="V154" i="46"/>
  <c r="W154" i="46"/>
  <c r="AT154" i="46"/>
  <c r="BD154" i="46"/>
  <c r="BK154" i="46"/>
  <c r="BL154" i="46" s="1"/>
  <c r="BN154" i="46"/>
  <c r="P155" i="46"/>
  <c r="Q155" i="46"/>
  <c r="R155" i="46"/>
  <c r="S155" i="46"/>
  <c r="V155" i="46"/>
  <c r="W155" i="46"/>
  <c r="AT155" i="46"/>
  <c r="BD155" i="46"/>
  <c r="BK155" i="46"/>
  <c r="BL155" i="46" s="1"/>
  <c r="BN155" i="46"/>
  <c r="P156" i="46"/>
  <c r="Q156" i="46"/>
  <c r="R156" i="46"/>
  <c r="S156" i="46"/>
  <c r="V156" i="46"/>
  <c r="W156" i="46"/>
  <c r="X156" i="46" s="1"/>
  <c r="AT156" i="46"/>
  <c r="BD156" i="46"/>
  <c r="BK156" i="46"/>
  <c r="BL156" i="46" s="1"/>
  <c r="BN156" i="46"/>
  <c r="P157" i="46"/>
  <c r="Q157" i="46"/>
  <c r="R157" i="46"/>
  <c r="S157" i="46"/>
  <c r="V157" i="46"/>
  <c r="W157" i="46"/>
  <c r="AT157" i="46"/>
  <c r="BD157" i="46"/>
  <c r="BK157" i="46"/>
  <c r="BL157" i="46" s="1"/>
  <c r="BN157" i="46"/>
  <c r="P158" i="46"/>
  <c r="Q158" i="46"/>
  <c r="R158" i="46"/>
  <c r="S158" i="46"/>
  <c r="V158" i="46"/>
  <c r="W158" i="46"/>
  <c r="AT158" i="46"/>
  <c r="BD158" i="46"/>
  <c r="BK158" i="46"/>
  <c r="BL158" i="46" s="1"/>
  <c r="BN158" i="46"/>
  <c r="P159" i="46"/>
  <c r="Q159" i="46"/>
  <c r="R159" i="46"/>
  <c r="S159" i="46"/>
  <c r="V159" i="46"/>
  <c r="W159" i="46"/>
  <c r="X159" i="46" s="1"/>
  <c r="AT159" i="46"/>
  <c r="BD159" i="46"/>
  <c r="BK159" i="46"/>
  <c r="BL159" i="46" s="1"/>
  <c r="BN159" i="46"/>
  <c r="P160" i="46"/>
  <c r="Q160" i="46"/>
  <c r="R160" i="46"/>
  <c r="S160" i="46"/>
  <c r="V160" i="46"/>
  <c r="W160" i="46"/>
  <c r="AT160" i="46"/>
  <c r="BD160" i="46"/>
  <c r="BK160" i="46"/>
  <c r="BL160" i="46" s="1"/>
  <c r="BN160" i="46"/>
  <c r="P161" i="46"/>
  <c r="Q161" i="46"/>
  <c r="R161" i="46"/>
  <c r="S161" i="46"/>
  <c r="V161" i="46"/>
  <c r="W161" i="46"/>
  <c r="X161" i="46" s="1"/>
  <c r="AO161" i="46"/>
  <c r="AT161" i="46"/>
  <c r="AU161" i="46" s="1"/>
  <c r="AV161" i="46" s="1"/>
  <c r="AW161" i="46" s="1"/>
  <c r="AX161" i="46"/>
  <c r="AZ161" i="46"/>
  <c r="BD161" i="46"/>
  <c r="BK161" i="46"/>
  <c r="BL161" i="46"/>
  <c r="BM161" i="46"/>
  <c r="BN161" i="46" s="1"/>
  <c r="P162" i="46"/>
  <c r="Q162" i="46"/>
  <c r="R162" i="46"/>
  <c r="S162" i="46"/>
  <c r="V162" i="46"/>
  <c r="W162" i="46"/>
  <c r="AO162" i="46"/>
  <c r="AT162" i="46"/>
  <c r="AU162" i="46" s="1"/>
  <c r="AV162" i="46" s="1"/>
  <c r="AW162" i="46" s="1"/>
  <c r="AX162" i="46"/>
  <c r="AZ162" i="46"/>
  <c r="BD162" i="46"/>
  <c r="BK162" i="46"/>
  <c r="BL162" i="46" s="1"/>
  <c r="BM162" i="46"/>
  <c r="BN162" i="46" s="1"/>
  <c r="P163" i="46"/>
  <c r="Q163" i="46"/>
  <c r="R163" i="46"/>
  <c r="S163" i="46"/>
  <c r="AO163" i="46"/>
  <c r="AT163" i="46"/>
  <c r="AU163" i="46" s="1"/>
  <c r="AV163" i="46" s="1"/>
  <c r="AW163" i="46" s="1"/>
  <c r="AX163" i="46"/>
  <c r="BD163" i="46"/>
  <c r="BK163" i="46"/>
  <c r="BL163" i="46" s="1"/>
  <c r="BM163" i="46"/>
  <c r="BN163" i="46" s="1"/>
  <c r="X99" i="46" l="1"/>
  <c r="AJ74" i="46"/>
  <c r="AN74" i="46" s="1"/>
  <c r="AN84" i="46"/>
  <c r="AY97" i="46"/>
  <c r="BG97" i="46" s="1"/>
  <c r="BG98" i="46"/>
  <c r="X83" i="46"/>
  <c r="X82" i="46"/>
  <c r="S119" i="46"/>
  <c r="X157" i="46"/>
  <c r="AT147" i="46"/>
  <c r="BD127" i="46"/>
  <c r="AH118" i="46"/>
  <c r="X109" i="46"/>
  <c r="X100" i="46"/>
  <c r="X47" i="46"/>
  <c r="X14" i="46"/>
  <c r="X10" i="46" s="1"/>
  <c r="X152" i="46"/>
  <c r="X15" i="46"/>
  <c r="AX115" i="46"/>
  <c r="BK65" i="46"/>
  <c r="BL65" i="46" s="1"/>
  <c r="S130" i="46"/>
  <c r="AP118" i="46"/>
  <c r="AX105" i="46"/>
  <c r="X73" i="46"/>
  <c r="X68" i="46" s="1"/>
  <c r="X71" i="46"/>
  <c r="X62" i="46"/>
  <c r="X162" i="46"/>
  <c r="X42" i="46"/>
  <c r="X59" i="46"/>
  <c r="X57" i="46" s="1"/>
  <c r="AZ29" i="46"/>
  <c r="AK22" i="46"/>
  <c r="X131" i="46"/>
  <c r="S127" i="46"/>
  <c r="AX119" i="46"/>
  <c r="X120" i="46"/>
  <c r="BD115" i="46"/>
  <c r="AZ115" i="46"/>
  <c r="X113" i="46"/>
  <c r="AR97" i="46"/>
  <c r="AV97" i="46" s="1"/>
  <c r="AV98" i="46"/>
  <c r="X96" i="46"/>
  <c r="X90" i="46"/>
  <c r="X89" i="46"/>
  <c r="X79" i="46"/>
  <c r="X69" i="46"/>
  <c r="AZ57" i="46"/>
  <c r="AS56" i="46"/>
  <c r="AW56" i="46" s="1"/>
  <c r="AW57" i="46"/>
  <c r="AT57" i="46"/>
  <c r="X55" i="46"/>
  <c r="BK48" i="46"/>
  <c r="BL48" i="46" s="1"/>
  <c r="S135" i="46"/>
  <c r="AX123" i="46"/>
  <c r="AQ97" i="46"/>
  <c r="AU97" i="46" s="1"/>
  <c r="AU98" i="46"/>
  <c r="AZ68" i="46"/>
  <c r="S32" i="46"/>
  <c r="BK32" i="46"/>
  <c r="BL32" i="46" s="1"/>
  <c r="AX10" i="46"/>
  <c r="AI118" i="46"/>
  <c r="S112" i="46"/>
  <c r="X86" i="46"/>
  <c r="BK75" i="46"/>
  <c r="BL75" i="46" s="1"/>
  <c r="AZ48" i="46"/>
  <c r="X30" i="46"/>
  <c r="X160" i="46"/>
  <c r="AZ147" i="46"/>
  <c r="X142" i="46"/>
  <c r="X137" i="46"/>
  <c r="AX127" i="46"/>
  <c r="AX126" i="46" s="1"/>
  <c r="X121" i="46"/>
  <c r="X40" i="46"/>
  <c r="BK23" i="46"/>
  <c r="BL23" i="46" s="1"/>
  <c r="BK153" i="46"/>
  <c r="BL153" i="46" s="1"/>
  <c r="AZ130" i="46"/>
  <c r="AZ119" i="46"/>
  <c r="AS118" i="46"/>
  <c r="AW118" i="46" s="1"/>
  <c r="AW119" i="46"/>
  <c r="BD108" i="46"/>
  <c r="AT75" i="46"/>
  <c r="BD65" i="46"/>
  <c r="S60" i="46"/>
  <c r="AT45" i="46"/>
  <c r="S16" i="46"/>
  <c r="AS97" i="46"/>
  <c r="AW97" i="46" s="1"/>
  <c r="AW98" i="46"/>
  <c r="BD123" i="46"/>
  <c r="AR118" i="46"/>
  <c r="AV118" i="46" s="1"/>
  <c r="AV119" i="46"/>
  <c r="BD112" i="46"/>
  <c r="AK104" i="46"/>
  <c r="BD98" i="46"/>
  <c r="S98" i="46"/>
  <c r="S97" i="46" s="1"/>
  <c r="AT84" i="46"/>
  <c r="AR74" i="46"/>
  <c r="AV74" i="46" s="1"/>
  <c r="AV75" i="46"/>
  <c r="AX68" i="46"/>
  <c r="X20" i="46"/>
  <c r="BJ104" i="46"/>
  <c r="X158" i="46"/>
  <c r="X150" i="46"/>
  <c r="X146" i="46"/>
  <c r="X143" i="46"/>
  <c r="X140" i="46"/>
  <c r="AQ126" i="46"/>
  <c r="AU126" i="46" s="1"/>
  <c r="AU130" i="46"/>
  <c r="X128" i="46"/>
  <c r="X122" i="46"/>
  <c r="S115" i="46"/>
  <c r="S104" i="46" s="1"/>
  <c r="AR104" i="46"/>
  <c r="AV104" i="46" s="1"/>
  <c r="AV105" i="46"/>
  <c r="X101" i="46"/>
  <c r="X88" i="46"/>
  <c r="X85" i="46"/>
  <c r="AX65" i="46"/>
  <c r="AT65" i="46"/>
  <c r="AT60" i="46"/>
  <c r="X49" i="46"/>
  <c r="AT37" i="46"/>
  <c r="BE118" i="46"/>
  <c r="BC104" i="46"/>
  <c r="BC74" i="46"/>
  <c r="Q57" i="46"/>
  <c r="BC134" i="46"/>
  <c r="AY134" i="46"/>
  <c r="AY104" i="46"/>
  <c r="BG104" i="46" s="1"/>
  <c r="BA97" i="46"/>
  <c r="BM75" i="46"/>
  <c r="BN75" i="46" s="1"/>
  <c r="BB97" i="46"/>
  <c r="P123" i="46"/>
  <c r="R127" i="46"/>
  <c r="P57" i="46"/>
  <c r="P127" i="46"/>
  <c r="P29" i="46"/>
  <c r="R115" i="46"/>
  <c r="Q119" i="46"/>
  <c r="R105" i="46"/>
  <c r="R65" i="46"/>
  <c r="BD126" i="46"/>
  <c r="AQ9" i="46"/>
  <c r="X151" i="46"/>
  <c r="X149" i="46"/>
  <c r="BJ126" i="46"/>
  <c r="AY118" i="46"/>
  <c r="X116" i="46"/>
  <c r="X115" i="46" s="1"/>
  <c r="X114" i="46"/>
  <c r="BB104" i="46"/>
  <c r="BF104" i="46" s="1"/>
  <c r="AY74" i="46"/>
  <c r="BG74" i="46" s="1"/>
  <c r="S48" i="46"/>
  <c r="X46" i="46"/>
  <c r="X45" i="46" s="1"/>
  <c r="BM45" i="46"/>
  <c r="BN45" i="46" s="1"/>
  <c r="X41" i="46"/>
  <c r="AZ37" i="46"/>
  <c r="X35" i="46"/>
  <c r="R32" i="46"/>
  <c r="BE22" i="46"/>
  <c r="AT16" i="46"/>
  <c r="BE9" i="46"/>
  <c r="BE8" i="46" s="1"/>
  <c r="AP9" i="46"/>
  <c r="AZ141" i="46"/>
  <c r="AZ134" i="46" s="1"/>
  <c r="AZ133" i="46" s="1"/>
  <c r="AX84" i="46"/>
  <c r="AX75" i="46"/>
  <c r="BK45" i="46"/>
  <c r="BL45" i="46" s="1"/>
  <c r="S37" i="46"/>
  <c r="AZ32" i="46"/>
  <c r="AY22" i="46"/>
  <c r="BG22" i="46" s="1"/>
  <c r="AX29" i="46"/>
  <c r="P23" i="46"/>
  <c r="AX23" i="46"/>
  <c r="X24" i="46"/>
  <c r="BC22" i="46"/>
  <c r="X17" i="46"/>
  <c r="X11" i="46"/>
  <c r="BC9" i="46"/>
  <c r="AK9" i="46"/>
  <c r="AK8" i="46" s="1"/>
  <c r="X155" i="46"/>
  <c r="AR134" i="46"/>
  <c r="AH126" i="46"/>
  <c r="R112" i="46"/>
  <c r="X81" i="46"/>
  <c r="BM68" i="46"/>
  <c r="BN68" i="46" s="1"/>
  <c r="AR56" i="46"/>
  <c r="AV56" i="46" s="1"/>
  <c r="BD60" i="46"/>
  <c r="R60" i="46"/>
  <c r="AP56" i="46"/>
  <c r="AX37" i="46"/>
  <c r="BM29" i="46"/>
  <c r="BN29" i="46" s="1"/>
  <c r="BB22" i="46"/>
  <c r="BF22" i="46" s="1"/>
  <c r="AJ22" i="46"/>
  <c r="X12" i="46"/>
  <c r="BB9" i="46"/>
  <c r="AJ9" i="46"/>
  <c r="AJ8" i="46" s="1"/>
  <c r="BD153" i="46"/>
  <c r="R153" i="46"/>
  <c r="R147" i="46"/>
  <c r="AX147" i="46"/>
  <c r="P147" i="46"/>
  <c r="X138" i="46"/>
  <c r="AS126" i="46"/>
  <c r="AW126" i="46" s="1"/>
  <c r="X125" i="46"/>
  <c r="X123" i="46" s="1"/>
  <c r="BM123" i="46"/>
  <c r="BN123" i="46" s="1"/>
  <c r="BJ118" i="46"/>
  <c r="AQ118" i="46"/>
  <c r="AU118" i="46" s="1"/>
  <c r="BK115" i="46"/>
  <c r="BL115" i="46" s="1"/>
  <c r="Q112" i="46"/>
  <c r="BK112" i="46"/>
  <c r="BL112" i="46" s="1"/>
  <c r="AX108" i="46"/>
  <c r="AJ104" i="46"/>
  <c r="AX98" i="46"/>
  <c r="AX97" i="46" s="1"/>
  <c r="X92" i="46"/>
  <c r="BJ74" i="46"/>
  <c r="AZ60" i="46"/>
  <c r="AK56" i="46"/>
  <c r="AX48" i="46"/>
  <c r="AX32" i="46"/>
  <c r="AT32" i="46"/>
  <c r="BK29" i="46"/>
  <c r="BL29" i="46" s="1"/>
  <c r="BM23" i="46"/>
  <c r="BN23" i="46" s="1"/>
  <c r="BM16" i="46"/>
  <c r="BN16" i="46" s="1"/>
  <c r="S10" i="46"/>
  <c r="AI9" i="46"/>
  <c r="BD135" i="46"/>
  <c r="S126" i="46"/>
  <c r="AR126" i="46"/>
  <c r="AV126" i="46" s="1"/>
  <c r="Q115" i="46"/>
  <c r="AX112" i="46"/>
  <c r="P84" i="46"/>
  <c r="X77" i="46"/>
  <c r="X76" i="46"/>
  <c r="BE74" i="46"/>
  <c r="X70" i="46"/>
  <c r="S68" i="46"/>
  <c r="S56" i="46" s="1"/>
  <c r="BK68" i="46"/>
  <c r="BL68" i="46" s="1"/>
  <c r="X66" i="46"/>
  <c r="BM65" i="46"/>
  <c r="BN65" i="46" s="1"/>
  <c r="X64" i="46"/>
  <c r="X63" i="46"/>
  <c r="X60" i="46" s="1"/>
  <c r="AX60" i="46"/>
  <c r="BB56" i="46"/>
  <c r="BF56" i="46" s="1"/>
  <c r="AJ56" i="46"/>
  <c r="AJ21" i="46" s="1"/>
  <c r="AN21" i="46" s="1"/>
  <c r="AZ45" i="46"/>
  <c r="X38" i="46"/>
  <c r="BJ22" i="46"/>
  <c r="S29" i="46"/>
  <c r="X26" i="46"/>
  <c r="X25" i="46"/>
  <c r="BD10" i="46"/>
  <c r="AY9" i="46"/>
  <c r="BG9" i="46" s="1"/>
  <c r="AH9" i="46"/>
  <c r="S118" i="46"/>
  <c r="AK134" i="46"/>
  <c r="AK133" i="46" s="1"/>
  <c r="R130" i="46"/>
  <c r="R126" i="46" s="1"/>
  <c r="AZ123" i="46"/>
  <c r="BC118" i="46"/>
  <c r="AK118" i="46"/>
  <c r="AK21" i="46" s="1"/>
  <c r="AT112" i="46"/>
  <c r="AK74" i="46"/>
  <c r="BD68" i="46"/>
  <c r="S57" i="46"/>
  <c r="BM48" i="46"/>
  <c r="BN48" i="46" s="1"/>
  <c r="AX45" i="46"/>
  <c r="R29" i="46"/>
  <c r="AH22" i="46"/>
  <c r="AL22" i="46" s="1"/>
  <c r="AZ23" i="46"/>
  <c r="AZ16" i="46"/>
  <c r="AZ10" i="46"/>
  <c r="AS9" i="46"/>
  <c r="AD9" i="46"/>
  <c r="AD8" i="46" s="1"/>
  <c r="X148" i="46"/>
  <c r="BB134" i="46"/>
  <c r="BK141" i="46"/>
  <c r="BL141" i="46" s="1"/>
  <c r="X139" i="46"/>
  <c r="AI126" i="46"/>
  <c r="AM126" i="46" s="1"/>
  <c r="BB118" i="46"/>
  <c r="BD105" i="46"/>
  <c r="AZ105" i="46"/>
  <c r="AS104" i="46"/>
  <c r="AW104" i="46" s="1"/>
  <c r="X103" i="46"/>
  <c r="S75" i="46"/>
  <c r="BB74" i="46"/>
  <c r="BF74" i="46" s="1"/>
  <c r="X67" i="46"/>
  <c r="S65" i="46"/>
  <c r="BD57" i="46"/>
  <c r="BG56" i="46"/>
  <c r="AH56" i="46"/>
  <c r="X53" i="46"/>
  <c r="X51" i="46"/>
  <c r="X50" i="46"/>
  <c r="BD37" i="46"/>
  <c r="X34" i="46"/>
  <c r="BM32" i="46"/>
  <c r="BN32" i="46" s="1"/>
  <c r="AS22" i="46"/>
  <c r="AW22" i="46" s="1"/>
  <c r="AT29" i="46"/>
  <c r="S23" i="46"/>
  <c r="AR22" i="46"/>
  <c r="AV22" i="46" s="1"/>
  <c r="AX16" i="46"/>
  <c r="AR9" i="46"/>
  <c r="R68" i="46"/>
  <c r="P75" i="46"/>
  <c r="P74" i="46" s="1"/>
  <c r="P65" i="46"/>
  <c r="P37" i="46"/>
  <c r="Q130" i="46"/>
  <c r="P48" i="46"/>
  <c r="P10" i="46"/>
  <c r="Q127" i="46"/>
  <c r="P119" i="46"/>
  <c r="P98" i="46"/>
  <c r="P97" i="46" s="1"/>
  <c r="P60" i="46"/>
  <c r="Q45" i="46"/>
  <c r="P45" i="46"/>
  <c r="P32" i="46"/>
  <c r="R23" i="46"/>
  <c r="R16" i="46"/>
  <c r="R10" i="46"/>
  <c r="R141" i="46"/>
  <c r="R135" i="46"/>
  <c r="P135" i="46"/>
  <c r="R119" i="46"/>
  <c r="R118" i="46" s="1"/>
  <c r="Q105" i="46"/>
  <c r="R57" i="46"/>
  <c r="R48" i="46"/>
  <c r="P105" i="46"/>
  <c r="P68" i="46"/>
  <c r="R37" i="46"/>
  <c r="P16" i="46"/>
  <c r="X107" i="46"/>
  <c r="X105" i="46" s="1"/>
  <c r="X94" i="46"/>
  <c r="X91" i="46"/>
  <c r="X54" i="46"/>
  <c r="Q48" i="46"/>
  <c r="X44" i="46"/>
  <c r="Q37" i="46"/>
  <c r="Q153" i="46"/>
  <c r="BJ9" i="46"/>
  <c r="BJ8" i="46" s="1"/>
  <c r="BJ134" i="46"/>
  <c r="BJ133" i="46" s="1"/>
  <c r="BJ56" i="46"/>
  <c r="BA118" i="46"/>
  <c r="BA56" i="46"/>
  <c r="BA22" i="46"/>
  <c r="BA9" i="46"/>
  <c r="AQ104" i="46"/>
  <c r="AU104" i="46" s="1"/>
  <c r="AQ74" i="46"/>
  <c r="AU74" i="46" s="1"/>
  <c r="AQ56" i="46"/>
  <c r="AU56" i="46" s="1"/>
  <c r="AQ22" i="46"/>
  <c r="AU22" i="46" s="1"/>
  <c r="BM10" i="46"/>
  <c r="BN10" i="46" s="1"/>
  <c r="AT153" i="46"/>
  <c r="AT141" i="46"/>
  <c r="AT135" i="46"/>
  <c r="AD126" i="46"/>
  <c r="AT127" i="46"/>
  <c r="AT123" i="46"/>
  <c r="AD118" i="46"/>
  <c r="AT119" i="46"/>
  <c r="AT115" i="46"/>
  <c r="AD104" i="46"/>
  <c r="AD74" i="46"/>
  <c r="AT68" i="46"/>
  <c r="AD56" i="46"/>
  <c r="AT56" i="46" s="1"/>
  <c r="AT48" i="46"/>
  <c r="AI134" i="46"/>
  <c r="AI74" i="46"/>
  <c r="AM74" i="46" s="1"/>
  <c r="AI56" i="46"/>
  <c r="AM56" i="46" s="1"/>
  <c r="Q147" i="46"/>
  <c r="Q141" i="46"/>
  <c r="Q135" i="46"/>
  <c r="X111" i="46"/>
  <c r="R108" i="46"/>
  <c r="Q98" i="46"/>
  <c r="Q97" i="46" s="1"/>
  <c r="X78" i="46"/>
  <c r="Q68" i="46"/>
  <c r="X65" i="46"/>
  <c r="Q65" i="46"/>
  <c r="Q60" i="46"/>
  <c r="X52" i="46"/>
  <c r="Q32" i="46"/>
  <c r="X33" i="46"/>
  <c r="X32" i="46" s="1"/>
  <c r="X29" i="46"/>
  <c r="Q29" i="46"/>
  <c r="X27" i="46"/>
  <c r="X23" i="46" s="1"/>
  <c r="Q23" i="46"/>
  <c r="Q16" i="46"/>
  <c r="X18" i="46"/>
  <c r="Q10" i="46"/>
  <c r="R84" i="46"/>
  <c r="X154" i="46"/>
  <c r="BK147" i="46"/>
  <c r="BL147" i="46" s="1"/>
  <c r="P141" i="46"/>
  <c r="AQ134" i="46"/>
  <c r="AX135" i="46"/>
  <c r="AT130" i="46"/>
  <c r="BK123" i="46"/>
  <c r="BL123" i="46" s="1"/>
  <c r="P112" i="46"/>
  <c r="Q108" i="46"/>
  <c r="AT108" i="46"/>
  <c r="BM108" i="46"/>
  <c r="BN108" i="46" s="1"/>
  <c r="BE104" i="46"/>
  <c r="AP104" i="46"/>
  <c r="AT105" i="46"/>
  <c r="BM98" i="46"/>
  <c r="BC97" i="46"/>
  <c r="BA134" i="46"/>
  <c r="BM135" i="46"/>
  <c r="S153" i="46"/>
  <c r="BM153" i="46"/>
  <c r="BN153" i="46" s="1"/>
  <c r="BM141" i="46"/>
  <c r="BN141" i="46" s="1"/>
  <c r="AH134" i="46"/>
  <c r="X132" i="46"/>
  <c r="P108" i="46"/>
  <c r="BD97" i="46"/>
  <c r="S147" i="46"/>
  <c r="S134" i="46" s="1"/>
  <c r="S133" i="46" s="1"/>
  <c r="BD147" i="46"/>
  <c r="BD141" i="46"/>
  <c r="S141" i="46"/>
  <c r="BE134" i="46"/>
  <c r="AS134" i="46"/>
  <c r="AD134" i="46"/>
  <c r="AD133" i="46" s="1"/>
  <c r="BE126" i="46"/>
  <c r="BM127" i="46"/>
  <c r="BM115" i="46"/>
  <c r="BN115" i="46" s="1"/>
  <c r="X112" i="46"/>
  <c r="AZ98" i="46"/>
  <c r="AZ97" i="46" s="1"/>
  <c r="R98" i="46"/>
  <c r="R97" i="46" s="1"/>
  <c r="BM105" i="46"/>
  <c r="BA104" i="46"/>
  <c r="AI104" i="46"/>
  <c r="AM104" i="46" s="1"/>
  <c r="AX153" i="46"/>
  <c r="P153" i="46"/>
  <c r="BM130" i="46"/>
  <c r="BN130" i="46" s="1"/>
  <c r="X129" i="46"/>
  <c r="X127" i="46" s="1"/>
  <c r="AJ118" i="46"/>
  <c r="BM112" i="46"/>
  <c r="BN112" i="46" s="1"/>
  <c r="AD97" i="46"/>
  <c r="AT97" i="46" s="1"/>
  <c r="AT98" i="46"/>
  <c r="BM147" i="46"/>
  <c r="BN147" i="46" s="1"/>
  <c r="AX141" i="46"/>
  <c r="AP134" i="46"/>
  <c r="P130" i="46"/>
  <c r="Q123" i="46"/>
  <c r="BD119" i="46"/>
  <c r="P115" i="46"/>
  <c r="AH104" i="46"/>
  <c r="BK98" i="46"/>
  <c r="AZ75" i="46"/>
  <c r="BK84" i="46"/>
  <c r="AP8" i="46"/>
  <c r="AT9" i="46"/>
  <c r="BK135" i="46"/>
  <c r="AJ134" i="46"/>
  <c r="AJ133" i="46" s="1"/>
  <c r="BK130" i="46"/>
  <c r="BL130" i="46" s="1"/>
  <c r="BK127" i="46"/>
  <c r="BM119" i="46"/>
  <c r="AS74" i="46"/>
  <c r="AH74" i="46"/>
  <c r="BK108" i="46"/>
  <c r="BL108" i="46" s="1"/>
  <c r="S9" i="46"/>
  <c r="S8" i="46" s="1"/>
  <c r="BK119" i="46"/>
  <c r="BD84" i="46"/>
  <c r="AZ9" i="46"/>
  <c r="AP74" i="46"/>
  <c r="AH8" i="46"/>
  <c r="BK105" i="46"/>
  <c r="S84" i="46"/>
  <c r="AZ84" i="46"/>
  <c r="Q84" i="46"/>
  <c r="X93" i="46"/>
  <c r="BM84" i="46"/>
  <c r="BN84" i="46" s="1"/>
  <c r="R75" i="46"/>
  <c r="Q75" i="46"/>
  <c r="BA74" i="46"/>
  <c r="BM37" i="46"/>
  <c r="BN37" i="46" s="1"/>
  <c r="BD32" i="46"/>
  <c r="BD29" i="46"/>
  <c r="AI22" i="46"/>
  <c r="AM22" i="46" s="1"/>
  <c r="BK10" i="46"/>
  <c r="BM60" i="46"/>
  <c r="BN60" i="46" s="1"/>
  <c r="BM57" i="46"/>
  <c r="BD16" i="46"/>
  <c r="BD75" i="46"/>
  <c r="BK37" i="46"/>
  <c r="BL37" i="46" s="1"/>
  <c r="AT23" i="46"/>
  <c r="AD22" i="46"/>
  <c r="BK60" i="46"/>
  <c r="BL60" i="46" s="1"/>
  <c r="BK57" i="46"/>
  <c r="BD48" i="46"/>
  <c r="BD45" i="46"/>
  <c r="BD23" i="46"/>
  <c r="AT10" i="46"/>
  <c r="BE56" i="46"/>
  <c r="AP22" i="46"/>
  <c r="BK16" i="46"/>
  <c r="BL16" i="46" s="1"/>
  <c r="BC56" i="46"/>
  <c r="D8" i="18"/>
  <c r="AT126" i="46" l="1"/>
  <c r="AL126" i="46"/>
  <c r="X130" i="46"/>
  <c r="X98" i="46"/>
  <c r="X97" i="46" s="1"/>
  <c r="X119" i="46"/>
  <c r="X118" i="46" s="1"/>
  <c r="BH84" i="46"/>
  <c r="BH10" i="46"/>
  <c r="X141" i="46"/>
  <c r="AY133" i="46"/>
  <c r="BG133" i="46" s="1"/>
  <c r="BG134" i="46"/>
  <c r="AI133" i="46"/>
  <c r="AM133" i="46" s="1"/>
  <c r="AM134" i="46"/>
  <c r="AI8" i="46"/>
  <c r="AM8" i="46" s="1"/>
  <c r="AM9" i="46"/>
  <c r="X153" i="46"/>
  <c r="AX118" i="46"/>
  <c r="AZ118" i="46"/>
  <c r="AX74" i="46"/>
  <c r="AZ56" i="46"/>
  <c r="AX22" i="46"/>
  <c r="AX9" i="46"/>
  <c r="AX8" i="46" s="1"/>
  <c r="X75" i="46"/>
  <c r="X16" i="46"/>
  <c r="X9" i="46" s="1"/>
  <c r="X8" i="46" s="1"/>
  <c r="S22" i="46"/>
  <c r="X147" i="46"/>
  <c r="X135" i="46"/>
  <c r="AX56" i="46"/>
  <c r="AH21" i="46"/>
  <c r="AR21" i="46"/>
  <c r="X108" i="46"/>
  <c r="AY21" i="46"/>
  <c r="BG21" i="46" s="1"/>
  <c r="BD104" i="46"/>
  <c r="AS133" i="46"/>
  <c r="AW133" i="46" s="1"/>
  <c r="AW134" i="46"/>
  <c r="AQ8" i="46"/>
  <c r="AU8" i="46" s="1"/>
  <c r="AU9" i="46"/>
  <c r="AI21" i="46"/>
  <c r="AZ104" i="46"/>
  <c r="AR133" i="46"/>
  <c r="AV133" i="46" s="1"/>
  <c r="AV134" i="46"/>
  <c r="AR8" i="46"/>
  <c r="AV8" i="46" s="1"/>
  <c r="AV9" i="46"/>
  <c r="AS8" i="46"/>
  <c r="AW8" i="46" s="1"/>
  <c r="AW9" i="46"/>
  <c r="AJ164" i="46"/>
  <c r="AN164" i="46" s="1"/>
  <c r="X37" i="46"/>
  <c r="AS21" i="46"/>
  <c r="AW21" i="46" s="1"/>
  <c r="AW74" i="46"/>
  <c r="AQ133" i="46"/>
  <c r="AU133" i="46" s="1"/>
  <c r="AU134" i="46"/>
  <c r="AV21" i="46"/>
  <c r="AX104" i="46"/>
  <c r="AZ22" i="46"/>
  <c r="BB21" i="46"/>
  <c r="BF21" i="46" s="1"/>
  <c r="BC164" i="46"/>
  <c r="BC133" i="46"/>
  <c r="BD74" i="46"/>
  <c r="BD9" i="46"/>
  <c r="BH9" i="46" s="1"/>
  <c r="BA133" i="46"/>
  <c r="BB133" i="46"/>
  <c r="P126" i="46"/>
  <c r="BD56" i="46"/>
  <c r="BA8" i="46"/>
  <c r="BC8" i="46"/>
  <c r="Q118" i="46"/>
  <c r="P56" i="46"/>
  <c r="P118" i="46"/>
  <c r="Q126" i="46"/>
  <c r="R9" i="46"/>
  <c r="R8" i="46" s="1"/>
  <c r="R56" i="46"/>
  <c r="P9" i="46"/>
  <c r="P8" i="46" s="1"/>
  <c r="R134" i="46"/>
  <c r="R133" i="46" s="1"/>
  <c r="P22" i="46"/>
  <c r="R104" i="46"/>
  <c r="AY8" i="46"/>
  <c r="BG8" i="46" s="1"/>
  <c r="AY164" i="46"/>
  <c r="BG164" i="46" s="1"/>
  <c r="BJ21" i="46"/>
  <c r="BJ164" i="46" s="1"/>
  <c r="P134" i="46"/>
  <c r="P133" i="46" s="1"/>
  <c r="X48" i="46"/>
  <c r="S74" i="46"/>
  <c r="S21" i="46" s="1"/>
  <c r="S166" i="46" s="1"/>
  <c r="AT118" i="46"/>
  <c r="R22" i="46"/>
  <c r="BB8" i="46"/>
  <c r="BB164" i="46"/>
  <c r="BF164" i="46" s="1"/>
  <c r="P104" i="46"/>
  <c r="Q104" i="46"/>
  <c r="X84" i="46"/>
  <c r="Q56" i="46"/>
  <c r="BM74" i="46"/>
  <c r="BN74" i="46" s="1"/>
  <c r="BA164" i="46"/>
  <c r="AQ21" i="46"/>
  <c r="BM22" i="46"/>
  <c r="BN22" i="46" s="1"/>
  <c r="BM9" i="46"/>
  <c r="BN9" i="46" s="1"/>
  <c r="AT104" i="46"/>
  <c r="AD21" i="46"/>
  <c r="AT74" i="46"/>
  <c r="Q134" i="46"/>
  <c r="Q133" i="46" s="1"/>
  <c r="X104" i="46"/>
  <c r="X56" i="46"/>
  <c r="Q22" i="46"/>
  <c r="Q9" i="46"/>
  <c r="Q8" i="46" s="1"/>
  <c r="R74" i="46"/>
  <c r="BK126" i="46"/>
  <c r="BL126" i="46" s="1"/>
  <c r="BL127" i="46"/>
  <c r="BD22" i="46"/>
  <c r="AT134" i="46"/>
  <c r="AP133" i="46"/>
  <c r="AT133" i="46" s="1"/>
  <c r="AH133" i="46"/>
  <c r="BN135" i="46"/>
  <c r="BM134" i="46"/>
  <c r="BK22" i="46"/>
  <c r="BL119" i="46"/>
  <c r="BK118" i="46"/>
  <c r="BL118" i="46" s="1"/>
  <c r="BA21" i="46"/>
  <c r="BE133" i="46"/>
  <c r="AP21" i="46"/>
  <c r="AT22" i="46"/>
  <c r="BL57" i="46"/>
  <c r="BK56" i="46"/>
  <c r="BL56" i="46" s="1"/>
  <c r="Q74" i="46"/>
  <c r="AZ8" i="46"/>
  <c r="BN105" i="46"/>
  <c r="BM104" i="46"/>
  <c r="BN104" i="46" s="1"/>
  <c r="BL10" i="46"/>
  <c r="BK9" i="46"/>
  <c r="BK104" i="46"/>
  <c r="BL104" i="46" s="1"/>
  <c r="BL105" i="46"/>
  <c r="BC21" i="46"/>
  <c r="BK134" i="46"/>
  <c r="BL135" i="46"/>
  <c r="BK74" i="46"/>
  <c r="BL74" i="46" s="1"/>
  <c r="BL84" i="46"/>
  <c r="X126" i="46"/>
  <c r="BE164" i="46"/>
  <c r="AK166" i="46"/>
  <c r="AK164" i="46"/>
  <c r="AZ74" i="46"/>
  <c r="BD118" i="46"/>
  <c r="BN127" i="46"/>
  <c r="BM126" i="46"/>
  <c r="BN126" i="46" s="1"/>
  <c r="BM97" i="46"/>
  <c r="BN97" i="46" s="1"/>
  <c r="BN98" i="46"/>
  <c r="BM56" i="46"/>
  <c r="BN56" i="46" s="1"/>
  <c r="BN57" i="46"/>
  <c r="BE21" i="46"/>
  <c r="AT8" i="46"/>
  <c r="BL98" i="46"/>
  <c r="BK97" i="46"/>
  <c r="BL97" i="46" s="1"/>
  <c r="BD134" i="46"/>
  <c r="AX134" i="46"/>
  <c r="AX133" i="46" s="1"/>
  <c r="BN119" i="46"/>
  <c r="BM118" i="46"/>
  <c r="BN118" i="46" s="1"/>
  <c r="E36" i="21"/>
  <c r="AL21" i="46" l="1"/>
  <c r="X22" i="46"/>
  <c r="BH74" i="46"/>
  <c r="AI164" i="46"/>
  <c r="AM164" i="46" s="1"/>
  <c r="AI166" i="46"/>
  <c r="AM166" i="46" s="1"/>
  <c r="AM21" i="46"/>
  <c r="X134" i="46"/>
  <c r="X133" i="46" s="1"/>
  <c r="X74" i="46"/>
  <c r="AY166" i="46"/>
  <c r="AD164" i="46"/>
  <c r="AT164" i="46" s="1"/>
  <c r="AD166" i="46"/>
  <c r="AT166" i="46" s="1"/>
  <c r="AX21" i="46"/>
  <c r="AS164" i="46"/>
  <c r="AS166" i="46"/>
  <c r="BD8" i="46"/>
  <c r="BH8" i="46" s="1"/>
  <c r="BE166" i="46"/>
  <c r="AP166" i="46"/>
  <c r="AR164" i="46"/>
  <c r="AV164" i="46" s="1"/>
  <c r="AZ21" i="46"/>
  <c r="AZ166" i="46" s="1"/>
  <c r="AQ164" i="46"/>
  <c r="AU164" i="46" s="1"/>
  <c r="AU21" i="46"/>
  <c r="BD133" i="46"/>
  <c r="BB166" i="46"/>
  <c r="AZ164" i="46"/>
  <c r="P21" i="46"/>
  <c r="P166" i="46" s="1"/>
  <c r="R21" i="46"/>
  <c r="R164" i="46" s="1"/>
  <c r="AQ166" i="46"/>
  <c r="AU166" i="46" s="1"/>
  <c r="AH164" i="46"/>
  <c r="AL164" i="46" s="1"/>
  <c r="AH166" i="46"/>
  <c r="Q21" i="46"/>
  <c r="Q166" i="46" s="1"/>
  <c r="BM8" i="46"/>
  <c r="BN8" i="46" s="1"/>
  <c r="AT21" i="46"/>
  <c r="S164" i="46"/>
  <c r="BD21" i="46"/>
  <c r="BM21" i="46"/>
  <c r="BN21" i="46" s="1"/>
  <c r="BL22" i="46"/>
  <c r="BK21" i="46"/>
  <c r="BL21" i="46" s="1"/>
  <c r="AP164" i="46"/>
  <c r="BL9" i="46"/>
  <c r="BK8" i="46"/>
  <c r="BL134" i="46"/>
  <c r="BK133" i="46"/>
  <c r="BL133" i="46" s="1"/>
  <c r="BM133" i="46"/>
  <c r="BN133" i="46" s="1"/>
  <c r="BN134" i="46"/>
  <c r="H21" i="15"/>
  <c r="I21" i="15"/>
  <c r="AL166" i="46" l="1"/>
  <c r="X21" i="46"/>
  <c r="X164" i="46" s="1"/>
  <c r="BH21" i="46"/>
  <c r="AX164" i="46"/>
  <c r="AX166" i="46"/>
  <c r="R166" i="46"/>
  <c r="P164" i="46"/>
  <c r="BD164" i="46"/>
  <c r="BH164" i="46" s="1"/>
  <c r="Q164" i="46"/>
  <c r="BM164" i="46"/>
  <c r="BN164" i="46" s="1"/>
  <c r="BL8" i="46"/>
  <c r="BK164" i="46"/>
  <c r="BL164" i="46" s="1"/>
  <c r="I27" i="21"/>
  <c r="X166" i="46" l="1"/>
  <c r="K59" i="27"/>
  <c r="K60" i="27" s="1"/>
  <c r="K37" i="27"/>
  <c r="K38" i="27" s="1"/>
  <c r="L42" i="12" l="1"/>
  <c r="C25" i="19" l="1"/>
  <c r="C17" i="19"/>
  <c r="C32" i="19"/>
  <c r="E38" i="29" l="1"/>
  <c r="F38" i="29"/>
  <c r="G38" i="29"/>
  <c r="F40" i="20" l="1"/>
  <c r="F41" i="20"/>
  <c r="F42" i="20"/>
  <c r="F43" i="20"/>
  <c r="F44" i="20"/>
  <c r="F39" i="20"/>
  <c r="E4" i="1"/>
  <c r="A2" i="1"/>
  <c r="E4" i="2"/>
  <c r="A2" i="2"/>
  <c r="E4" i="3"/>
  <c r="A2" i="3"/>
  <c r="E4" i="4"/>
  <c r="A2" i="4"/>
  <c r="E4" i="5"/>
  <c r="A2" i="5"/>
  <c r="E4" i="6"/>
  <c r="A2" i="6"/>
  <c r="E4" i="8"/>
  <c r="A2" i="8"/>
  <c r="E4" i="9"/>
  <c r="A2" i="9"/>
  <c r="E4" i="10"/>
  <c r="A2" i="10"/>
  <c r="E4" i="11"/>
  <c r="A2" i="11"/>
  <c r="E4" i="12"/>
  <c r="A2" i="12"/>
  <c r="E4" i="13"/>
  <c r="A2" i="13"/>
  <c r="E4" i="14"/>
  <c r="A2" i="14"/>
  <c r="E4" i="15"/>
  <c r="A2" i="15"/>
  <c r="E4" i="16"/>
  <c r="A2" i="16"/>
  <c r="E4" i="17"/>
  <c r="A2" i="17"/>
  <c r="E4" i="21"/>
  <c r="A2" i="21"/>
  <c r="E4" i="22"/>
  <c r="A2" i="22"/>
  <c r="E4" i="23"/>
  <c r="A2" i="23"/>
  <c r="E4" i="24"/>
  <c r="A2" i="24"/>
  <c r="E4" i="25"/>
  <c r="A2" i="25"/>
  <c r="E4" i="26"/>
  <c r="A2" i="26"/>
  <c r="E4" i="27"/>
  <c r="A2" i="27"/>
  <c r="E4" i="28"/>
  <c r="A2" i="28"/>
  <c r="E4" i="29"/>
  <c r="A2" i="29"/>
  <c r="E28" i="19"/>
  <c r="F28" i="19"/>
  <c r="E23" i="19"/>
  <c r="F23" i="19"/>
  <c r="E4" i="20"/>
  <c r="A2" i="20"/>
  <c r="A2" i="18"/>
  <c r="E4" i="18"/>
  <c r="F22" i="19"/>
  <c r="E22" i="19"/>
  <c r="L45" i="12"/>
  <c r="M46" i="12"/>
  <c r="O33" i="12" s="1"/>
  <c r="P28" i="12"/>
  <c r="N27" i="12"/>
  <c r="O27" i="12"/>
  <c r="P27" i="12"/>
  <c r="N28" i="12"/>
  <c r="O28" i="12"/>
  <c r="N29" i="12"/>
  <c r="O29" i="12"/>
  <c r="P29" i="12"/>
  <c r="M29" i="12"/>
  <c r="M28" i="12"/>
  <c r="M27" i="12"/>
  <c r="M30" i="12" s="1"/>
  <c r="M26" i="12"/>
  <c r="O26" i="12"/>
  <c r="O30" i="12" s="1"/>
  <c r="P26" i="12"/>
  <c r="N26" i="12"/>
  <c r="N30" i="12" s="1"/>
  <c r="P30" i="12" l="1"/>
  <c r="N33" i="12"/>
  <c r="N34" i="12" s="1"/>
  <c r="M33" i="12"/>
  <c r="P33" i="12"/>
  <c r="P34" i="12" s="1"/>
  <c r="F16" i="19" s="1"/>
  <c r="O34" i="12"/>
  <c r="E16" i="19" s="1"/>
  <c r="D15" i="19"/>
  <c r="E15" i="19"/>
  <c r="F15" i="19"/>
  <c r="C15" i="19"/>
  <c r="D8" i="11"/>
  <c r="D14" i="19"/>
  <c r="E14" i="19"/>
  <c r="F14" i="19"/>
  <c r="C14" i="19"/>
  <c r="D9" i="10"/>
  <c r="E11" i="19"/>
  <c r="F11" i="19"/>
  <c r="E10" i="19"/>
  <c r="F10" i="19"/>
  <c r="E8" i="19"/>
  <c r="F8" i="19"/>
  <c r="H32" i="19"/>
  <c r="H31" i="19"/>
  <c r="H29" i="19"/>
  <c r="H28" i="19"/>
  <c r="H27" i="19"/>
  <c r="H26" i="19"/>
  <c r="H25" i="19"/>
  <c r="H24" i="19"/>
  <c r="H23" i="19"/>
  <c r="H22" i="19"/>
  <c r="H21" i="19"/>
  <c r="H19" i="19"/>
  <c r="H18" i="19"/>
  <c r="H17" i="19"/>
  <c r="H14" i="19"/>
  <c r="H13" i="19"/>
  <c r="H12" i="19"/>
  <c r="H11" i="19"/>
  <c r="H10" i="19"/>
  <c r="H9" i="19"/>
  <c r="H6" i="19"/>
  <c r="F10" i="16" l="1"/>
  <c r="H20" i="19" s="1"/>
  <c r="E46" i="27"/>
  <c r="E47" i="27" l="1"/>
  <c r="E39" i="20"/>
  <c r="J20" i="27"/>
  <c r="E24" i="27" s="1"/>
  <c r="I20" i="27"/>
  <c r="E23" i="27" s="1"/>
  <c r="E36" i="22"/>
  <c r="E37" i="22"/>
  <c r="E38" i="22"/>
  <c r="E39" i="22"/>
  <c r="E40" i="22"/>
  <c r="E41" i="22"/>
  <c r="D11" i="22"/>
  <c r="J11" i="19"/>
  <c r="N11" i="19" s="1"/>
  <c r="J10" i="19"/>
  <c r="N10" i="19" s="1"/>
  <c r="J9" i="19"/>
  <c r="N9" i="19" s="1"/>
  <c r="J8" i="19"/>
  <c r="N8" i="19"/>
  <c r="J7" i="19"/>
  <c r="N7" i="19" s="1"/>
  <c r="J6" i="19"/>
  <c r="N6" i="19" s="1"/>
  <c r="J32" i="19"/>
  <c r="N32" i="19" s="1"/>
  <c r="J31" i="19"/>
  <c r="N31" i="19" s="1"/>
  <c r="J30" i="19"/>
  <c r="N30" i="19" s="1"/>
  <c r="J29" i="19"/>
  <c r="N29" i="19" s="1"/>
  <c r="J28" i="19"/>
  <c r="N28" i="19" s="1"/>
  <c r="J27" i="19"/>
  <c r="N27" i="19" s="1"/>
  <c r="J26" i="19"/>
  <c r="N26" i="19" s="1"/>
  <c r="J25" i="19"/>
  <c r="N25" i="19" s="1"/>
  <c r="J24" i="19"/>
  <c r="N24" i="19" s="1"/>
  <c r="J23" i="19"/>
  <c r="N23" i="19" s="1"/>
  <c r="J22" i="19"/>
  <c r="N22" i="19" s="1"/>
  <c r="J21" i="19"/>
  <c r="N21" i="19" s="1"/>
  <c r="J20" i="19"/>
  <c r="N20" i="19" s="1"/>
  <c r="J19" i="19"/>
  <c r="N19" i="19"/>
  <c r="J18" i="19"/>
  <c r="N18" i="19" s="1"/>
  <c r="J17" i="19"/>
  <c r="N17" i="19" s="1"/>
  <c r="J16" i="19"/>
  <c r="N16" i="19" s="1"/>
  <c r="J15" i="19"/>
  <c r="N15" i="19" s="1"/>
  <c r="J14" i="19"/>
  <c r="N14" i="19" s="1"/>
  <c r="J13" i="19"/>
  <c r="N13" i="19" s="1"/>
  <c r="J12" i="19"/>
  <c r="N12" i="19" s="1"/>
  <c r="I32" i="19"/>
  <c r="M32" i="19" s="1"/>
  <c r="I31" i="19"/>
  <c r="M31" i="19" s="1"/>
  <c r="I30" i="19"/>
  <c r="M30" i="19" s="1"/>
  <c r="I29" i="19"/>
  <c r="M29" i="19" s="1"/>
  <c r="I28" i="19"/>
  <c r="M28" i="19" s="1"/>
  <c r="I27" i="19"/>
  <c r="M27" i="19" s="1"/>
  <c r="I26" i="19"/>
  <c r="M26" i="19" s="1"/>
  <c r="I25" i="19"/>
  <c r="M25" i="19" s="1"/>
  <c r="I24" i="19"/>
  <c r="M24" i="19" s="1"/>
  <c r="I23" i="19"/>
  <c r="M23" i="19" s="1"/>
  <c r="I22" i="19"/>
  <c r="M22" i="19" s="1"/>
  <c r="I21" i="19"/>
  <c r="M21" i="19" s="1"/>
  <c r="I20" i="19"/>
  <c r="M20" i="19" s="1"/>
  <c r="I19" i="19"/>
  <c r="M19" i="19" s="1"/>
  <c r="I18" i="19"/>
  <c r="M18" i="19" s="1"/>
  <c r="I17" i="19"/>
  <c r="M17" i="19" s="1"/>
  <c r="I16" i="19"/>
  <c r="M16" i="19" s="1"/>
  <c r="I15" i="19"/>
  <c r="M15" i="19" s="1"/>
  <c r="I14" i="19"/>
  <c r="M14" i="19" s="1"/>
  <c r="I13" i="19"/>
  <c r="M13" i="19" s="1"/>
  <c r="I12" i="19"/>
  <c r="M12" i="19" s="1"/>
  <c r="I11" i="19"/>
  <c r="M11" i="19" s="1"/>
  <c r="I10" i="19"/>
  <c r="M10" i="19" s="1"/>
  <c r="I9" i="19"/>
  <c r="M9" i="19" s="1"/>
  <c r="I8" i="19"/>
  <c r="M8" i="19" s="1"/>
  <c r="I7" i="19"/>
  <c r="M7" i="19" s="1"/>
  <c r="D12" i="3"/>
  <c r="D11" i="3"/>
  <c r="F10" i="3"/>
  <c r="H8" i="19" s="1"/>
  <c r="D12" i="4"/>
  <c r="D11" i="4"/>
  <c r="F10" i="4"/>
  <c r="D12" i="5"/>
  <c r="D11" i="5"/>
  <c r="F10" i="5"/>
  <c r="D12" i="6"/>
  <c r="D11" i="6"/>
  <c r="F10" i="6"/>
  <c r="D12" i="8"/>
  <c r="D11" i="8"/>
  <c r="F10" i="8"/>
  <c r="D12" i="9"/>
  <c r="D11" i="9"/>
  <c r="F10" i="9"/>
  <c r="D13" i="10"/>
  <c r="D12" i="10"/>
  <c r="F11" i="10"/>
  <c r="D12" i="11"/>
  <c r="D11" i="11"/>
  <c r="F10" i="11"/>
  <c r="H15" i="19" s="1"/>
  <c r="D12" i="12"/>
  <c r="D11" i="12"/>
  <c r="F10" i="12"/>
  <c r="H16" i="19" s="1"/>
  <c r="D12" i="13"/>
  <c r="D11" i="13"/>
  <c r="F10" i="13"/>
  <c r="D12" i="14"/>
  <c r="D11" i="14"/>
  <c r="F10" i="14"/>
  <c r="D12" i="15"/>
  <c r="D11" i="15"/>
  <c r="F10" i="15"/>
  <c r="D12" i="16"/>
  <c r="D11"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H30" i="19" s="1"/>
  <c r="D12" i="28"/>
  <c r="D11" i="28"/>
  <c r="F10" i="28"/>
  <c r="D12" i="29"/>
  <c r="D11" i="29"/>
  <c r="F10" i="29"/>
  <c r="D12" i="2"/>
  <c r="D11" i="2"/>
  <c r="F10" i="2"/>
  <c r="H7" i="19" s="1"/>
  <c r="I6" i="19"/>
  <c r="M6" i="19" s="1"/>
  <c r="D12" i="1"/>
  <c r="D11" i="1"/>
  <c r="G30" i="29"/>
  <c r="D29" i="33"/>
  <c r="E81" i="27" s="1"/>
  <c r="F57" i="23"/>
  <c r="D56" i="23"/>
  <c r="D55" i="23"/>
  <c r="D54" i="23"/>
  <c r="D53" i="23"/>
  <c r="D52" i="23"/>
  <c r="D26" i="33"/>
  <c r="F122" i="24" s="1"/>
  <c r="I23" i="21"/>
  <c r="D20" i="33"/>
  <c r="H30" i="17" s="1"/>
  <c r="I22" i="17"/>
  <c r="H21" i="16"/>
  <c r="H22" i="16" s="1"/>
  <c r="F20" i="19" s="1"/>
  <c r="G21" i="16"/>
  <c r="G22" i="16" s="1"/>
  <c r="F21" i="16"/>
  <c r="F22" i="16" s="1"/>
  <c r="D20" i="19" s="1"/>
  <c r="E21" i="16"/>
  <c r="E22" i="16" s="1"/>
  <c r="C20" i="19" s="1"/>
  <c r="Q21" i="14"/>
  <c r="Q22" i="14" s="1"/>
  <c r="D8" i="14" s="1"/>
  <c r="Q20" i="14"/>
  <c r="Q19" i="14"/>
  <c r="N17" i="12"/>
  <c r="N18" i="12"/>
  <c r="N19" i="12" s="1"/>
  <c r="N20" i="12" s="1"/>
  <c r="N21" i="12" s="1"/>
  <c r="M22" i="12"/>
  <c r="M34" i="12"/>
  <c r="K28" i="12"/>
  <c r="K43" i="12" s="1"/>
  <c r="K27" i="12"/>
  <c r="K42" i="12" s="1"/>
  <c r="K26" i="12"/>
  <c r="K41" i="12" s="1"/>
  <c r="K29" i="12"/>
  <c r="K44" i="12"/>
  <c r="E20" i="12"/>
  <c r="G15" i="33" s="1"/>
  <c r="H30" i="12" s="1"/>
  <c r="E69" i="10"/>
  <c r="H58" i="10"/>
  <c r="G58" i="10"/>
  <c r="F58" i="10"/>
  <c r="E58" i="10"/>
  <c r="E46" i="10"/>
  <c r="E35" i="10"/>
  <c r="J18" i="11"/>
  <c r="H69" i="10"/>
  <c r="G69" i="10"/>
  <c r="F69" i="10"/>
  <c r="H94" i="10"/>
  <c r="G94" i="10"/>
  <c r="G95" i="10"/>
  <c r="F94" i="10"/>
  <c r="F95" i="10"/>
  <c r="F96" i="10" s="1"/>
  <c r="H95" i="10"/>
  <c r="H46" i="10"/>
  <c r="G46" i="10"/>
  <c r="F46" i="10"/>
  <c r="E95" i="10"/>
  <c r="I95" i="10" s="1"/>
  <c r="E94" i="10"/>
  <c r="H35" i="10"/>
  <c r="G35" i="10"/>
  <c r="F35" i="10"/>
  <c r="F24" i="10"/>
  <c r="E24" i="10"/>
  <c r="D70" i="1"/>
  <c r="D88" i="1"/>
  <c r="E63" i="1"/>
  <c r="E81" i="1"/>
  <c r="G81" i="1"/>
  <c r="H81" i="1"/>
  <c r="I81" i="1"/>
  <c r="J81" i="1"/>
  <c r="G82" i="1"/>
  <c r="H82" i="1"/>
  <c r="I82" i="1"/>
  <c r="J82" i="1"/>
  <c r="G83" i="1"/>
  <c r="H83" i="1"/>
  <c r="I83" i="1"/>
  <c r="J83" i="1"/>
  <c r="D66" i="1"/>
  <c r="D84" i="1"/>
  <c r="G84" i="1"/>
  <c r="H84" i="1"/>
  <c r="I84" i="1"/>
  <c r="J84" i="1"/>
  <c r="G85" i="1"/>
  <c r="H85" i="1"/>
  <c r="I85" i="1"/>
  <c r="J85" i="1"/>
  <c r="F68" i="1"/>
  <c r="F86" i="1"/>
  <c r="G86" i="1"/>
  <c r="H86" i="1"/>
  <c r="I86" i="1"/>
  <c r="J86" i="1"/>
  <c r="G87" i="1"/>
  <c r="H87" i="1"/>
  <c r="I87" i="1"/>
  <c r="J87" i="1"/>
  <c r="G88" i="1"/>
  <c r="H88" i="1"/>
  <c r="I88" i="1"/>
  <c r="J88" i="1"/>
  <c r="F71" i="1"/>
  <c r="F89" i="1"/>
  <c r="G89" i="1"/>
  <c r="H89" i="1"/>
  <c r="I89" i="1"/>
  <c r="J89" i="1"/>
  <c r="G90" i="1"/>
  <c r="H90" i="1"/>
  <c r="I90" i="1"/>
  <c r="J90" i="1"/>
  <c r="G91" i="1"/>
  <c r="H91" i="1"/>
  <c r="I91" i="1"/>
  <c r="J91" i="1"/>
  <c r="E74" i="1"/>
  <c r="E92" i="1" s="1"/>
  <c r="G92" i="1"/>
  <c r="H92" i="1"/>
  <c r="I92" i="1"/>
  <c r="J92" i="1"/>
  <c r="G93" i="1"/>
  <c r="H93" i="1"/>
  <c r="I93" i="1"/>
  <c r="J93" i="1"/>
  <c r="D63" i="1"/>
  <c r="D81" i="1"/>
  <c r="F63" i="1"/>
  <c r="F81" i="1"/>
  <c r="D64" i="1"/>
  <c r="D82" i="1"/>
  <c r="E64" i="1"/>
  <c r="E82" i="1" s="1"/>
  <c r="F64" i="1"/>
  <c r="F82" i="1"/>
  <c r="D65" i="1"/>
  <c r="D83" i="1"/>
  <c r="E65" i="1"/>
  <c r="E83" i="1"/>
  <c r="F65" i="1"/>
  <c r="F83" i="1" s="1"/>
  <c r="E66" i="1"/>
  <c r="E84" i="1"/>
  <c r="F66" i="1"/>
  <c r="F84" i="1"/>
  <c r="D67" i="1"/>
  <c r="D85" i="1"/>
  <c r="E67" i="1"/>
  <c r="E85" i="1" s="1"/>
  <c r="F67" i="1"/>
  <c r="F85" i="1"/>
  <c r="D68" i="1"/>
  <c r="D86" i="1"/>
  <c r="E68" i="1"/>
  <c r="E86" i="1" s="1"/>
  <c r="D69" i="1"/>
  <c r="D87" i="1" s="1"/>
  <c r="E69" i="1"/>
  <c r="E87" i="1"/>
  <c r="F69" i="1"/>
  <c r="F87" i="1"/>
  <c r="E70" i="1"/>
  <c r="E88" i="1"/>
  <c r="F70" i="1"/>
  <c r="F88" i="1" s="1"/>
  <c r="D71" i="1"/>
  <c r="D89" i="1"/>
  <c r="E71" i="1"/>
  <c r="E89" i="1"/>
  <c r="D72" i="1"/>
  <c r="D90" i="1" s="1"/>
  <c r="E72" i="1"/>
  <c r="E90" i="1" s="1"/>
  <c r="F72" i="1"/>
  <c r="F90" i="1"/>
  <c r="D73" i="1"/>
  <c r="D91" i="1"/>
  <c r="E73" i="1"/>
  <c r="E91" i="1"/>
  <c r="F73" i="1"/>
  <c r="F91" i="1" s="1"/>
  <c r="D74" i="1"/>
  <c r="D92" i="1"/>
  <c r="F74" i="1"/>
  <c r="F92" i="1"/>
  <c r="D75" i="1"/>
  <c r="D93" i="1"/>
  <c r="E75" i="1"/>
  <c r="E93" i="1" s="1"/>
  <c r="F75" i="1"/>
  <c r="F93" i="1"/>
  <c r="D62" i="1"/>
  <c r="D80" i="1" s="1"/>
  <c r="H96" i="10"/>
  <c r="E43" i="20"/>
  <c r="E42" i="20"/>
  <c r="E41" i="20"/>
  <c r="E40" i="20"/>
  <c r="E44" i="20"/>
  <c r="E20" i="20"/>
  <c r="I18" i="20"/>
  <c r="E42" i="21"/>
  <c r="D42" i="21"/>
  <c r="E41" i="21"/>
  <c r="D41" i="21"/>
  <c r="E40" i="21"/>
  <c r="D40" i="21"/>
  <c r="E39" i="21"/>
  <c r="D39" i="21"/>
  <c r="E38" i="21"/>
  <c r="D38" i="21"/>
  <c r="E37" i="21"/>
  <c r="D37" i="21"/>
  <c r="D36" i="21"/>
  <c r="G43" i="21"/>
  <c r="H43" i="21"/>
  <c r="I43" i="21"/>
  <c r="F36" i="22"/>
  <c r="G41" i="29"/>
  <c r="G40" i="29"/>
  <c r="G39" i="29"/>
  <c r="G37" i="29"/>
  <c r="G36" i="29"/>
  <c r="G41" i="22"/>
  <c r="G40" i="22"/>
  <c r="G39" i="22"/>
  <c r="G38" i="22"/>
  <c r="G37" i="22"/>
  <c r="G36" i="22"/>
  <c r="F41" i="22"/>
  <c r="F40" i="22"/>
  <c r="F39" i="22"/>
  <c r="F38" i="22"/>
  <c r="F37" i="22"/>
  <c r="F37" i="29"/>
  <c r="F36" i="29"/>
  <c r="E21" i="25"/>
  <c r="C28" i="19" s="1"/>
  <c r="F27" i="28"/>
  <c r="E27" i="28"/>
  <c r="E21" i="28"/>
  <c r="F21" i="28"/>
  <c r="G21" i="28"/>
  <c r="F41" i="29"/>
  <c r="F40" i="29"/>
  <c r="F39" i="29"/>
  <c r="E41" i="29"/>
  <c r="E40" i="29"/>
  <c r="E39" i="29"/>
  <c r="E37" i="29"/>
  <c r="E36" i="29"/>
  <c r="E42" i="29" s="1"/>
  <c r="D8" i="29" s="1"/>
  <c r="J36" i="21"/>
  <c r="H20" i="20"/>
  <c r="G20" i="20"/>
  <c r="F20" i="20"/>
  <c r="D23" i="19" s="1"/>
  <c r="H22" i="18"/>
  <c r="G22" i="18"/>
  <c r="F22" i="18"/>
  <c r="D22" i="19" s="1"/>
  <c r="E22" i="18"/>
  <c r="F21" i="15"/>
  <c r="E21" i="15"/>
  <c r="P22" i="14"/>
  <c r="O22" i="14"/>
  <c r="N22" i="14"/>
  <c r="M22" i="14"/>
  <c r="L22" i="14"/>
  <c r="K22" i="14"/>
  <c r="J22" i="14"/>
  <c r="I22" i="14"/>
  <c r="H22" i="14"/>
  <c r="G22" i="14"/>
  <c r="F22" i="14"/>
  <c r="E22" i="14"/>
  <c r="E20" i="13"/>
  <c r="F20" i="13"/>
  <c r="I20" i="11"/>
  <c r="H20" i="11"/>
  <c r="G20" i="11"/>
  <c r="F20" i="11"/>
  <c r="E20" i="11"/>
  <c r="H19" i="9"/>
  <c r="F13" i="19" s="1"/>
  <c r="G19" i="9"/>
  <c r="F19" i="9"/>
  <c r="D13" i="19" s="1"/>
  <c r="E19" i="9"/>
  <c r="F12" i="19"/>
  <c r="E19" i="8"/>
  <c r="C12" i="19" s="1"/>
  <c r="H22" i="5"/>
  <c r="G22" i="5"/>
  <c r="F22" i="5"/>
  <c r="E22" i="5"/>
  <c r="H23" i="4"/>
  <c r="F9" i="19" s="1"/>
  <c r="G23" i="4"/>
  <c r="F23" i="4"/>
  <c r="D9" i="19" s="1"/>
  <c r="E23" i="4"/>
  <c r="H22" i="3"/>
  <c r="G22" i="3"/>
  <c r="F22" i="3"/>
  <c r="E22" i="3"/>
  <c r="C8" i="19" s="1"/>
  <c r="H23" i="2"/>
  <c r="F7" i="19" s="1"/>
  <c r="G23" i="2"/>
  <c r="F23" i="2"/>
  <c r="D7" i="19" s="1"/>
  <c r="E23" i="2"/>
  <c r="C7" i="19" s="1"/>
  <c r="H40" i="13"/>
  <c r="I52" i="10"/>
  <c r="D24" i="33"/>
  <c r="D42" i="22" s="1"/>
  <c r="D23" i="33"/>
  <c r="H30" i="21" s="1"/>
  <c r="D22" i="33"/>
  <c r="D45" i="20" s="1"/>
  <c r="D5" i="33"/>
  <c r="D100" i="1" s="1"/>
  <c r="I17" i="29"/>
  <c r="D31" i="33"/>
  <c r="D42" i="29" s="1"/>
  <c r="E24" i="6"/>
  <c r="H26" i="6"/>
  <c r="G26" i="6"/>
  <c r="G24" i="6"/>
  <c r="G25" i="6"/>
  <c r="F26" i="6"/>
  <c r="H25" i="6"/>
  <c r="F25" i="6"/>
  <c r="H24" i="6"/>
  <c r="F24" i="6"/>
  <c r="F27" i="6" s="1"/>
  <c r="D11" i="19" s="1"/>
  <c r="E25" i="6"/>
  <c r="E26" i="6"/>
  <c r="J80" i="1"/>
  <c r="I80" i="1"/>
  <c r="H80" i="1"/>
  <c r="G80" i="1"/>
  <c r="H27" i="6"/>
  <c r="F62" i="1"/>
  <c r="F80" i="1" s="1"/>
  <c r="H65" i="27"/>
  <c r="H43" i="27"/>
  <c r="G46" i="27"/>
  <c r="G47" i="27" s="1"/>
  <c r="F46" i="27"/>
  <c r="F47" i="27" s="1"/>
  <c r="E68" i="27"/>
  <c r="E69" i="27" s="1"/>
  <c r="H69" i="27" s="1"/>
  <c r="M59" i="27"/>
  <c r="M60" i="27"/>
  <c r="L59" i="27"/>
  <c r="L60" i="27" s="1"/>
  <c r="J59" i="27"/>
  <c r="J60" i="27" s="1"/>
  <c r="I59" i="27"/>
  <c r="I60" i="27" s="1"/>
  <c r="H59" i="27"/>
  <c r="H60" i="27" s="1"/>
  <c r="G59" i="27"/>
  <c r="G60" i="27" s="1"/>
  <c r="F59" i="27"/>
  <c r="F60" i="27" s="1"/>
  <c r="E59" i="27"/>
  <c r="E60" i="27" s="1"/>
  <c r="M37" i="27"/>
  <c r="M38" i="27" s="1"/>
  <c r="L37" i="27"/>
  <c r="L38" i="27" s="1"/>
  <c r="J37" i="27"/>
  <c r="J38" i="27" s="1"/>
  <c r="I37" i="27"/>
  <c r="I38" i="27" s="1"/>
  <c r="H37" i="27"/>
  <c r="H38" i="27" s="1"/>
  <c r="G37" i="27"/>
  <c r="G38" i="27" s="1"/>
  <c r="F37" i="27"/>
  <c r="F38" i="27" s="1"/>
  <c r="E37" i="27"/>
  <c r="E38" i="27"/>
  <c r="G68" i="27"/>
  <c r="G69" i="27" s="1"/>
  <c r="F68" i="27"/>
  <c r="F69" i="27"/>
  <c r="H67" i="27"/>
  <c r="H66" i="27"/>
  <c r="H45" i="27"/>
  <c r="H44" i="27"/>
  <c r="H17" i="26"/>
  <c r="F29" i="19" s="1"/>
  <c r="G17" i="26"/>
  <c r="F17" i="26"/>
  <c r="D29" i="19" s="1"/>
  <c r="E17" i="26"/>
  <c r="H21" i="25"/>
  <c r="G21" i="25"/>
  <c r="F21" i="25"/>
  <c r="H114" i="24"/>
  <c r="G114" i="24"/>
  <c r="F114" i="24"/>
  <c r="K121" i="24" s="1"/>
  <c r="M121" i="24" s="1"/>
  <c r="E114" i="24"/>
  <c r="E121" i="24" s="1"/>
  <c r="G121" i="24" s="1"/>
  <c r="H101" i="24"/>
  <c r="G101" i="24"/>
  <c r="F101" i="24"/>
  <c r="E101" i="24"/>
  <c r="I100" i="24"/>
  <c r="I99" i="24"/>
  <c r="H94" i="24"/>
  <c r="G94" i="24"/>
  <c r="F94" i="24"/>
  <c r="K120" i="24" s="1"/>
  <c r="M120" i="24" s="1"/>
  <c r="E94" i="24"/>
  <c r="E120" i="24" s="1"/>
  <c r="G120" i="24" s="1"/>
  <c r="H83" i="24"/>
  <c r="G83" i="24"/>
  <c r="F83" i="24"/>
  <c r="E83" i="24"/>
  <c r="H76" i="24"/>
  <c r="G76" i="24"/>
  <c r="F76" i="24"/>
  <c r="K119" i="24" s="1"/>
  <c r="M119" i="24" s="1"/>
  <c r="E76" i="24"/>
  <c r="E119" i="24" s="1"/>
  <c r="G119" i="24" s="1"/>
  <c r="H62" i="24"/>
  <c r="G62" i="24"/>
  <c r="F62" i="24"/>
  <c r="E62" i="24"/>
  <c r="H55" i="24"/>
  <c r="G55" i="24"/>
  <c r="F55" i="24"/>
  <c r="K118" i="24" s="1"/>
  <c r="M118" i="24" s="1"/>
  <c r="E55" i="24"/>
  <c r="E118" i="24" s="1"/>
  <c r="G118" i="24" s="1"/>
  <c r="H41" i="24"/>
  <c r="G41" i="24"/>
  <c r="E41" i="24"/>
  <c r="F41" i="24"/>
  <c r="H24" i="24"/>
  <c r="G24" i="24"/>
  <c r="F24" i="24"/>
  <c r="K117" i="24" s="1"/>
  <c r="M117" i="24" s="1"/>
  <c r="E24" i="24"/>
  <c r="E117" i="24" s="1"/>
  <c r="G117" i="24" s="1"/>
  <c r="H49" i="23"/>
  <c r="G49" i="23"/>
  <c r="F49" i="23"/>
  <c r="K56" i="23" s="1"/>
  <c r="M56" i="23" s="1"/>
  <c r="E49" i="23"/>
  <c r="E56" i="23"/>
  <c r="G56" i="23" s="1"/>
  <c r="H42" i="23"/>
  <c r="G42" i="23"/>
  <c r="F42" i="23"/>
  <c r="K55" i="23" s="1"/>
  <c r="M55" i="23" s="1"/>
  <c r="E42" i="23"/>
  <c r="E55" i="23" s="1"/>
  <c r="G55" i="23" s="1"/>
  <c r="H35" i="23"/>
  <c r="G35" i="23"/>
  <c r="F35" i="23"/>
  <c r="K54" i="23" s="1"/>
  <c r="M54" i="23" s="1"/>
  <c r="E35" i="23"/>
  <c r="E54" i="23" s="1"/>
  <c r="G54" i="23" s="1"/>
  <c r="H28" i="23"/>
  <c r="G28" i="23"/>
  <c r="F28" i="23"/>
  <c r="K53" i="23" s="1"/>
  <c r="M53" i="23" s="1"/>
  <c r="E28" i="23"/>
  <c r="E53" i="23" s="1"/>
  <c r="G53" i="23" s="1"/>
  <c r="H21" i="23"/>
  <c r="G21" i="23"/>
  <c r="F21" i="23"/>
  <c r="K52" i="23" s="1"/>
  <c r="E21" i="23"/>
  <c r="E52" i="23" s="1"/>
  <c r="J30" i="22"/>
  <c r="K42" i="21"/>
  <c r="J42" i="21"/>
  <c r="K41" i="21"/>
  <c r="J41" i="21"/>
  <c r="K40" i="21"/>
  <c r="J40" i="21"/>
  <c r="K39" i="21"/>
  <c r="J39" i="21"/>
  <c r="K38" i="21"/>
  <c r="J38" i="21"/>
  <c r="K37" i="21"/>
  <c r="J37" i="21"/>
  <c r="K36" i="21"/>
  <c r="I29" i="21"/>
  <c r="I28" i="21"/>
  <c r="I24" i="21"/>
  <c r="I25" i="21"/>
  <c r="I26" i="21"/>
  <c r="G33" i="20"/>
  <c r="I29" i="17"/>
  <c r="I28" i="17"/>
  <c r="I27" i="17"/>
  <c r="I26" i="17"/>
  <c r="I23" i="17"/>
  <c r="I24" i="17"/>
  <c r="I25" i="17"/>
  <c r="J20" i="15"/>
  <c r="J19" i="15"/>
  <c r="J18" i="15"/>
  <c r="G20" i="15"/>
  <c r="G19" i="15"/>
  <c r="G18" i="15"/>
  <c r="G19" i="13"/>
  <c r="G18" i="13"/>
  <c r="G17" i="13"/>
  <c r="I22" i="4"/>
  <c r="I23" i="4" s="1"/>
  <c r="I21" i="4"/>
  <c r="E62" i="1"/>
  <c r="E80" i="1" s="1"/>
  <c r="I51" i="6"/>
  <c r="H51" i="6"/>
  <c r="G51" i="6"/>
  <c r="F51" i="6"/>
  <c r="J37" i="9"/>
  <c r="I37" i="9"/>
  <c r="H37" i="9"/>
  <c r="G37" i="9"/>
  <c r="F37" i="9"/>
  <c r="G23" i="10"/>
  <c r="G22" i="10"/>
  <c r="G21" i="10"/>
  <c r="G20" i="10"/>
  <c r="G19" i="10"/>
  <c r="K40" i="13"/>
  <c r="J40" i="13"/>
  <c r="I40" i="13"/>
  <c r="K40" i="14"/>
  <c r="J40" i="14"/>
  <c r="I40" i="14"/>
  <c r="H40" i="14"/>
  <c r="K37" i="15"/>
  <c r="J37" i="15"/>
  <c r="H37" i="15"/>
  <c r="I37" i="15"/>
  <c r="F33" i="16"/>
  <c r="J33" i="16"/>
  <c r="I33" i="16"/>
  <c r="H33" i="16"/>
  <c r="G33" i="16"/>
  <c r="J33" i="20"/>
  <c r="I33" i="20"/>
  <c r="H33" i="20"/>
  <c r="K30" i="22"/>
  <c r="I30" i="22"/>
  <c r="I19" i="22"/>
  <c r="H30" i="22"/>
  <c r="I18" i="22"/>
  <c r="J30" i="29"/>
  <c r="I30" i="29"/>
  <c r="H30" i="29"/>
  <c r="I19" i="29"/>
  <c r="I18" i="29"/>
  <c r="I20" i="25"/>
  <c r="I19" i="25"/>
  <c r="I18" i="25"/>
  <c r="I113" i="24"/>
  <c r="I112" i="24"/>
  <c r="I93" i="24"/>
  <c r="I92" i="24"/>
  <c r="I82" i="24"/>
  <c r="I83" i="24" s="1"/>
  <c r="I81" i="24"/>
  <c r="I75" i="24"/>
  <c r="I74" i="24"/>
  <c r="I61" i="24"/>
  <c r="I60" i="24"/>
  <c r="I62" i="24" s="1"/>
  <c r="I54" i="24"/>
  <c r="I53" i="24"/>
  <c r="I23" i="24"/>
  <c r="I22" i="24"/>
  <c r="I48" i="23"/>
  <c r="I47" i="23"/>
  <c r="I41" i="23"/>
  <c r="I40" i="23"/>
  <c r="I34" i="23"/>
  <c r="I33" i="23"/>
  <c r="I35" i="23" s="1"/>
  <c r="I27" i="23"/>
  <c r="I28" i="23" s="1"/>
  <c r="I26" i="23"/>
  <c r="I20" i="23"/>
  <c r="I19" i="23"/>
  <c r="I17" i="22"/>
  <c r="I18" i="21"/>
  <c r="I19" i="20"/>
  <c r="I20" i="20" s="1"/>
  <c r="I21" i="18"/>
  <c r="I20" i="18"/>
  <c r="I18" i="17"/>
  <c r="J19" i="11"/>
  <c r="J20" i="11"/>
  <c r="I63" i="10"/>
  <c r="I40" i="10"/>
  <c r="I29" i="10"/>
  <c r="I22" i="2"/>
  <c r="I21" i="2"/>
  <c r="E96" i="10"/>
  <c r="L14" i="19"/>
  <c r="D28" i="19" l="1"/>
  <c r="D8" i="25"/>
  <c r="I21" i="25"/>
  <c r="I49" i="23"/>
  <c r="I42" i="23"/>
  <c r="I114" i="24"/>
  <c r="M122" i="24"/>
  <c r="D8" i="5"/>
  <c r="D10" i="19"/>
  <c r="L10" i="19" s="1"/>
  <c r="D8" i="3"/>
  <c r="D8" i="19"/>
  <c r="D12" i="19"/>
  <c r="L12" i="19" s="1"/>
  <c r="D8" i="8"/>
  <c r="I21" i="23"/>
  <c r="M52" i="23"/>
  <c r="M57" i="23" s="1"/>
  <c r="K57" i="23"/>
  <c r="G42" i="29"/>
  <c r="F42" i="29"/>
  <c r="L32" i="19" s="1"/>
  <c r="E57" i="23"/>
  <c r="G52" i="23"/>
  <c r="G57" i="23" s="1"/>
  <c r="I76" i="24"/>
  <c r="I55" i="24"/>
  <c r="G122" i="24"/>
  <c r="I24" i="24"/>
  <c r="I22" i="18"/>
  <c r="K43" i="21"/>
  <c r="J43" i="21"/>
  <c r="J21" i="15"/>
  <c r="K18" i="15"/>
  <c r="K19" i="15"/>
  <c r="K20" i="15"/>
  <c r="K21" i="15" s="1"/>
  <c r="D8" i="15" s="1"/>
  <c r="G21" i="15"/>
  <c r="C18" i="19"/>
  <c r="H70" i="27"/>
  <c r="E74" i="27" s="1"/>
  <c r="E79" i="27"/>
  <c r="E30" i="28"/>
  <c r="D8" i="28" s="1"/>
  <c r="C31" i="19" s="1"/>
  <c r="F15" i="33"/>
  <c r="G30" i="12" s="1"/>
  <c r="E15" i="33"/>
  <c r="F30" i="12" s="1"/>
  <c r="D15" i="33"/>
  <c r="E30" i="12" s="1"/>
  <c r="D8" i="12"/>
  <c r="C16" i="19"/>
  <c r="E20" i="33"/>
  <c r="I30" i="17" s="1"/>
  <c r="D8" i="17" s="1"/>
  <c r="C21" i="19" s="1"/>
  <c r="F45" i="20"/>
  <c r="E42" i="22"/>
  <c r="D8" i="22" s="1"/>
  <c r="E24" i="33"/>
  <c r="F24" i="33"/>
  <c r="G42" i="22" s="1"/>
  <c r="F42" i="22"/>
  <c r="L25" i="19" s="1"/>
  <c r="C29" i="19"/>
  <c r="L23" i="19"/>
  <c r="C23" i="19"/>
  <c r="L22" i="19"/>
  <c r="C22" i="19"/>
  <c r="E20" i="19"/>
  <c r="G20" i="13"/>
  <c r="D8" i="13" s="1"/>
  <c r="C13" i="19"/>
  <c r="D8" i="9"/>
  <c r="E13" i="19"/>
  <c r="E12" i="19"/>
  <c r="L9" i="19"/>
  <c r="C9" i="19"/>
  <c r="E9" i="19"/>
  <c r="I23" i="2"/>
  <c r="E7" i="19"/>
  <c r="E29" i="19"/>
  <c r="C10" i="19"/>
  <c r="L28" i="19"/>
  <c r="L7" i="19"/>
  <c r="L15" i="19"/>
  <c r="L16" i="19"/>
  <c r="L8" i="19"/>
  <c r="L31" i="19"/>
  <c r="L18" i="19"/>
  <c r="L29" i="19"/>
  <c r="L13" i="19"/>
  <c r="L19" i="19"/>
  <c r="I97" i="1"/>
  <c r="G98" i="1"/>
  <c r="G97" i="1"/>
  <c r="I98" i="1"/>
  <c r="G99" i="1"/>
  <c r="J97" i="1"/>
  <c r="E27" i="6"/>
  <c r="I101" i="24"/>
  <c r="G27" i="6"/>
  <c r="E23" i="33"/>
  <c r="I30" i="21" s="1"/>
  <c r="D8" i="21" s="1"/>
  <c r="H98" i="1"/>
  <c r="J98" i="1"/>
  <c r="J99" i="1"/>
  <c r="H99" i="1"/>
  <c r="I99" i="1"/>
  <c r="L20" i="19"/>
  <c r="G96" i="10"/>
  <c r="I94" i="10"/>
  <c r="I96" i="10" s="1"/>
  <c r="H97" i="1"/>
  <c r="I94" i="24"/>
  <c r="E45" i="20"/>
  <c r="G24" i="10"/>
  <c r="H47" i="27"/>
  <c r="H48" i="27" s="1"/>
  <c r="E73" i="27" s="1"/>
  <c r="E75" i="27" s="1"/>
  <c r="E80" i="27" s="1"/>
  <c r="E29" i="33" s="1"/>
  <c r="F81" i="27" s="1"/>
  <c r="D8" i="27" s="1"/>
  <c r="C30" i="19" s="1"/>
  <c r="M45" i="12"/>
  <c r="I15" i="33"/>
  <c r="I25" i="12" s="1"/>
  <c r="D27" i="19" l="1"/>
  <c r="L27" i="19" s="1"/>
  <c r="D8" i="24"/>
  <c r="D26" i="19"/>
  <c r="L26" i="19" s="1"/>
  <c r="D8" i="23"/>
  <c r="C19" i="19"/>
  <c r="L24" i="19"/>
  <c r="C24" i="19"/>
  <c r="P32" i="12"/>
  <c r="N32" i="12"/>
  <c r="O32" i="12"/>
  <c r="P31" i="12"/>
  <c r="O31" i="12"/>
  <c r="N31" i="12"/>
  <c r="M31" i="12"/>
  <c r="L21" i="19"/>
  <c r="L17" i="19"/>
  <c r="L11" i="19"/>
  <c r="C11" i="19"/>
  <c r="L30" i="19"/>
  <c r="F5" i="33"/>
  <c r="H100" i="1" s="1"/>
  <c r="H5" i="33"/>
  <c r="J100" i="1" s="1"/>
  <c r="F6" i="19" s="1"/>
  <c r="E5" i="33"/>
  <c r="G100" i="1" s="1"/>
  <c r="G5" i="33"/>
  <c r="I100" i="1" s="1"/>
  <c r="D6" i="19" l="1"/>
  <c r="L6" i="19" s="1"/>
  <c r="D8" i="1"/>
  <c r="C6" i="19"/>
  <c r="E6" i="19"/>
</calcChain>
</file>

<file path=xl/comments1.xml><?xml version="1.0" encoding="utf-8"?>
<comments xmlns="http://schemas.openxmlformats.org/spreadsheetml/2006/main">
  <authors>
    <author>Usuario</author>
  </authors>
  <commentList>
    <comment ref="C21" authorId="0" shapeId="0">
      <text>
        <r>
          <rPr>
            <b/>
            <sz val="9"/>
            <color indexed="81"/>
            <rFont val="Tahoma"/>
            <family val="2"/>
          </rPr>
          <t>Usuario:</t>
        </r>
        <r>
          <rPr>
            <sz val="9"/>
            <color indexed="81"/>
            <rFont val="Tahoma"/>
            <family val="2"/>
          </rPr>
          <t xml:space="preserve">
Copiar el dato reportado en la vigencia</t>
        </r>
      </text>
    </comment>
    <comment ref="D21" authorId="0" shapeId="0">
      <text>
        <r>
          <rPr>
            <b/>
            <sz val="9"/>
            <color indexed="81"/>
            <rFont val="Tahoma"/>
            <family val="2"/>
          </rPr>
          <t>Usuario:</t>
        </r>
        <r>
          <rPr>
            <sz val="9"/>
            <color indexed="81"/>
            <rFont val="Tahoma"/>
            <family val="2"/>
          </rPr>
          <t xml:space="preserve">
Copiar el dato reportado en la vigencia</t>
        </r>
      </text>
    </comment>
    <comment ref="E21" authorId="0" shapeId="0">
      <text>
        <r>
          <rPr>
            <b/>
            <sz val="9"/>
            <color indexed="81"/>
            <rFont val="Tahoma"/>
            <family val="2"/>
          </rPr>
          <t>Usuario:</t>
        </r>
        <r>
          <rPr>
            <sz val="9"/>
            <color indexed="81"/>
            <rFont val="Tahoma"/>
            <family val="2"/>
          </rPr>
          <t xml:space="preserve">
Copiar el dato reportado en la vigencia</t>
        </r>
      </text>
    </comment>
    <comment ref="E25" authorId="0" shapeId="0">
      <text>
        <r>
          <rPr>
            <b/>
            <sz val="9"/>
            <color indexed="81"/>
            <rFont val="Tahoma"/>
            <family val="2"/>
          </rPr>
          <t>Usuario:</t>
        </r>
        <r>
          <rPr>
            <sz val="9"/>
            <color indexed="81"/>
            <rFont val="Tahoma"/>
            <family val="2"/>
          </rPr>
          <t xml:space="preserve">
Copiar el dato reportado en la vigencia</t>
        </r>
      </text>
    </comment>
    <comment ref="E30" authorId="0" shapeId="0">
      <text>
        <r>
          <rPr>
            <b/>
            <sz val="9"/>
            <color indexed="81"/>
            <rFont val="Tahoma"/>
            <family val="2"/>
          </rPr>
          <t>Usuario:</t>
        </r>
        <r>
          <rPr>
            <sz val="9"/>
            <color indexed="81"/>
            <rFont val="Tahoma"/>
            <family val="2"/>
          </rPr>
          <t xml:space="preserve">
Copiar el dato reportado en la vigencia</t>
        </r>
      </text>
    </comment>
    <comment ref="E31" authorId="0" shapeId="0">
      <text>
        <r>
          <rPr>
            <b/>
            <sz val="9"/>
            <color indexed="81"/>
            <rFont val="Tahoma"/>
            <family val="2"/>
          </rPr>
          <t>Usuario:</t>
        </r>
        <r>
          <rPr>
            <sz val="9"/>
            <color indexed="81"/>
            <rFont val="Tahoma"/>
            <family val="2"/>
          </rPr>
          <t xml:space="preserve">
Copiar el dato reportado en la vigencia</t>
        </r>
      </text>
    </comment>
    <comment ref="E32" authorId="0" shapeId="0">
      <text>
        <r>
          <rPr>
            <b/>
            <sz val="9"/>
            <color indexed="81"/>
            <rFont val="Tahoma"/>
            <family val="2"/>
          </rPr>
          <t>Usuario:</t>
        </r>
        <r>
          <rPr>
            <sz val="9"/>
            <color indexed="81"/>
            <rFont val="Tahoma"/>
            <family val="2"/>
          </rPr>
          <t xml:space="preserve">
Copiar el dato reportado en la vigencia</t>
        </r>
      </text>
    </comment>
  </commentList>
</comments>
</file>

<file path=xl/comments2.xml><?xml version="1.0" encoding="utf-8"?>
<comments xmlns="http://schemas.openxmlformats.org/spreadsheetml/2006/main">
  <authors>
    <author>Usuario</author>
  </authors>
  <commentList>
    <comment ref="E96" authorId="0" shapeId="0">
      <text>
        <r>
          <rPr>
            <b/>
            <sz val="9"/>
            <color indexed="81"/>
            <rFont val="Tahoma"/>
            <family val="2"/>
          </rPr>
          <t>Usuario:</t>
        </r>
        <r>
          <rPr>
            <sz val="9"/>
            <color indexed="81"/>
            <rFont val="Tahoma"/>
            <family val="2"/>
          </rPr>
          <t xml:space="preserve">
Asigne un valor de ponderación para cada tipo de instrumento contemplado en la vigencia objeto de reporte. La suma debe ser 100%</t>
        </r>
      </text>
    </comment>
  </commentList>
</comments>
</file>

<file path=xl/comments3.xml><?xml version="1.0" encoding="utf-8"?>
<comments xmlns="http://schemas.openxmlformats.org/spreadsheetml/2006/main">
  <authors>
    <author>EMH</author>
  </authors>
  <commentList>
    <comment ref="D16" authorId="0" shapeId="0">
      <text>
        <r>
          <rPr>
            <b/>
            <sz val="9"/>
            <color indexed="81"/>
            <rFont val="Tahoma"/>
            <family val="2"/>
          </rPr>
          <t>EMH:</t>
        </r>
        <r>
          <rPr>
            <sz val="9"/>
            <color indexed="81"/>
            <rFont val="Tahoma"/>
            <family val="2"/>
          </rPr>
          <t xml:space="preserve">
Vigencia inmediatamente anterior: 31/12/2023</t>
        </r>
      </text>
    </comment>
  </commentList>
</comments>
</file>

<file path=xl/comments4.xml><?xml version="1.0" encoding="utf-8"?>
<comments xmlns="http://schemas.openxmlformats.org/spreadsheetml/2006/main">
  <authors>
    <author>EMH</author>
  </authors>
  <commentList>
    <comment ref="D16" authorId="0" shapeId="0">
      <text>
        <r>
          <rPr>
            <b/>
            <sz val="9"/>
            <color indexed="81"/>
            <rFont val="Tahoma"/>
            <family val="2"/>
          </rPr>
          <t>EMH:</t>
        </r>
        <r>
          <rPr>
            <sz val="9"/>
            <color indexed="81"/>
            <rFont val="Tahoma"/>
            <family val="2"/>
          </rPr>
          <t xml:space="preserve">
vigencia inmediatamente anterior: 31/12/2023</t>
        </r>
      </text>
    </comment>
  </commentList>
</comments>
</file>

<file path=xl/sharedStrings.xml><?xml version="1.0" encoding="utf-8"?>
<sst xmlns="http://schemas.openxmlformats.org/spreadsheetml/2006/main" count="4646" uniqueCount="1967">
  <si>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</si>
  <si>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</si>
  <si>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</si>
  <si>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</si>
  <si>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</si>
  <si>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</si>
  <si>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</si>
  <si>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</si>
  <si>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</si>
  <si>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</si>
  <si>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</si>
  <si>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</si>
  <si>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</si>
  <si>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</si>
  <si>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</si>
  <si>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Porcentaje de suelos degradados en recuperación o rehabilitación</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</si>
  <si>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</si>
  <si>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</si>
  <si>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</si>
  <si>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</si>
  <si>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</si>
  <si>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</si>
  <si>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</si>
  <si>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</si>
  <si>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</si>
  <si>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</si>
  <si>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</si>
  <si>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sectores con acompañamiento para la reconversión hacia sistemas sostenibles de producción</t>
  </si>
  <si>
    <t>Porcentaje de ejecución de acciones en Gestión Ambiental Urbana</t>
  </si>
  <si>
    <t>Implementación del Programa Regional de Negocios Verdes por la autoridad ambiental</t>
  </si>
  <si>
    <t>Tiempo promedio de trámite para la resolución de autorizaciones ambientales otorgadas por la corporación</t>
  </si>
  <si>
    <t>Porcentaje de autorizaciones ambientales con seguimiento</t>
  </si>
  <si>
    <t>Porcentaje de Procesos Sancionatorios Resueltos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</si>
  <si>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</si>
  <si>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redes y estaciones de monitoreo en operación</t>
  </si>
  <si>
    <t>Porcentaje de actualización y reporte de la información en el SIAC</t>
  </si>
  <si>
    <t>Ejecución de Acciones en Educación Ambiental</t>
  </si>
  <si>
    <t xml:space="preserve">MATRIZ DE SEGUIMIENTO A LA GESTIÓN Y DE AVANCE EN LAS METAS FÍSICAS Y FINANCIERAS DEL PLAN DE ACCIÓN </t>
  </si>
  <si>
    <t>DEFINICIONES</t>
  </si>
  <si>
    <t>Nombre de la Corporación</t>
  </si>
  <si>
    <t>Corporación Autónoma Regional del Alto Magdalena - CAM</t>
  </si>
  <si>
    <t>Periodo a reportar</t>
  </si>
  <si>
    <t>Corporación Autónoma Regional de Cundinamarca – CAR</t>
  </si>
  <si>
    <t>Nombre de la persona responsable del reporte</t>
  </si>
  <si>
    <t>Corporación Autónoma Regional del Canal del Dique – CARDIQUE</t>
  </si>
  <si>
    <t>Dependencia</t>
  </si>
  <si>
    <t>Corporación Autónoma Regional de Sucre – CARSUCRE</t>
  </si>
  <si>
    <t>Cargo</t>
  </si>
  <si>
    <t>Corporación Autónoma Regional de Santander – CAS</t>
  </si>
  <si>
    <t>Correo electrónico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</si>
  <si>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</si>
  <si>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</si>
  <si>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</si>
  <si>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</si>
  <si>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</si>
  <si>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</si>
  <si>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</si>
  <si>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</si>
  <si>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</si>
  <si>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</si>
  <si>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</si>
  <si>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</si>
  <si>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</si>
  <si>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</si>
  <si>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</si>
  <si>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</si>
  <si>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</si>
  <si>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</si>
  <si>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</si>
  <si>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</si>
  <si>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</si>
  <si>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</si>
  <si>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</si>
  <si>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</si>
  <si>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</si>
  <si>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</si>
  <si>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</si>
  <si>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</si>
  <si>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</si>
  <si>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</si>
  <si>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</si>
  <si>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</si>
  <si>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</si>
  <si>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</si>
  <si>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</si>
  <si>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</si>
  <si>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</si>
  <si>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</si>
  <si>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</si>
  <si>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</si>
  <si>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</si>
  <si>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</si>
  <si>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</si>
  <si>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</si>
  <si>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2023-II</t>
  </si>
  <si>
    <t>2024-I</t>
  </si>
  <si>
    <t>2024-II</t>
  </si>
  <si>
    <t>2025-I</t>
  </si>
  <si>
    <t>2025-II</t>
  </si>
  <si>
    <t xml:space="preserve">MATRIZ DE REPORTE DE AVANCE DE INDICADORES MÍNIMOS DE GESTIÓN INCORPORADOS EN LA RESOLUCIÓN 667 DE 2016  </t>
  </si>
  <si>
    <t>PERIODO REPORTADO:</t>
  </si>
  <si>
    <t>N</t>
  </si>
  <si>
    <t>Indicador</t>
  </si>
  <si>
    <t>Año 1</t>
  </si>
  <si>
    <t>Año 2</t>
  </si>
  <si>
    <t>Año 3</t>
  </si>
  <si>
    <t>Año 4</t>
  </si>
  <si>
    <t>Acuerdo</t>
  </si>
  <si>
    <t>Programas</t>
  </si>
  <si>
    <t>Observaciones</t>
  </si>
  <si>
    <t>Acuerdo Consejo Directivo</t>
  </si>
  <si>
    <t>Programa o Proyecto asociado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</si>
  <si>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</si>
  <si>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</si>
  <si>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</si>
  <si>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</si>
  <si>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</si>
  <si>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</si>
  <si>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</si>
  <si>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</si>
  <si>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</si>
  <si>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</si>
  <si>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</si>
  <si>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</si>
  <si>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</si>
  <si>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</si>
  <si>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</si>
  <si>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</si>
  <si>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</si>
  <si>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</si>
  <si>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</si>
  <si>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</si>
  <si>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</si>
  <si>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</si>
  <si>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</si>
  <si>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</si>
  <si>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</si>
  <si>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</si>
  <si>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</si>
  <si>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</si>
  <si>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ANEXO NO. 3. MATRIZ DE REPORTE DE AVANCE DE INDICADORES MÍNIMOS DE GESTIÓN INCORPORADOS EN LA RESOLUCIÓN 667 DE 2016  </t>
  </si>
  <si>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</si>
  <si>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</si>
  <si>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</si>
  <si>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</si>
  <si>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</si>
  <si>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</si>
  <si>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</si>
  <si>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</si>
  <si>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SI APLICA</t>
  </si>
  <si>
    <t>SI SE REPORTA</t>
  </si>
  <si>
    <t xml:space="preserve">Observaciones </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</si>
  <si>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</si>
  <si>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</si>
  <si>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</si>
  <si>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</si>
  <si>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2023:</t>
  </si>
  <si>
    <t>Meta de POMCAS aprobados para el cuatrienio 2024-2027 (número):</t>
  </si>
  <si>
    <t>Meta de PMA aprobados para el cuatrienio 2024-2027 (número):</t>
  </si>
  <si>
    <t>Meta de PMM aprobados para el cuatrienio 2024-2027 (número):</t>
  </si>
  <si>
    <t>Datos generales de los POMCAS:</t>
  </si>
  <si>
    <t>Cuencas, acuíferos y microcuencas objeto de planes en la jurisdicción de la CAR</t>
  </si>
  <si>
    <t>Tipo de Plan (a)</t>
  </si>
  <si>
    <t>Código (b)</t>
  </si>
  <si>
    <t>Nombre de Cuenca, Microcuenca, Acuífero</t>
  </si>
  <si>
    <t>Área (Has)</t>
  </si>
  <si>
    <t>Estado de avance a 31 de diciembre de 2023 (c)</t>
  </si>
  <si>
    <t>Estado de avance a 31 de diciembre de 2023(%)</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</si>
  <si>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</si>
  <si>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</si>
  <si>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</si>
  <si>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</si>
  <si>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</si>
  <si>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</si>
  <si>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</si>
  <si>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</si>
  <si>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</si>
  <si>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</si>
  <si>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</si>
  <si>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</si>
  <si>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</si>
  <si>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</si>
  <si>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</si>
  <si>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</si>
  <si>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</si>
  <si>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t>PAFP t =</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</si>
  <si>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</si>
  <si>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</si>
  <si>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</si>
  <si>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</si>
  <si>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</si>
  <si>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</si>
  <si>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</si>
  <si>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Nombre del funcionario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</si>
  <si>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</si>
  <si>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</si>
  <si>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</si>
  <si>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</si>
  <si>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</si>
  <si>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</si>
  <si>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</si>
  <si>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</si>
  <si>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</si>
  <si>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</si>
  <si>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</si>
  <si>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</si>
  <si>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</si>
  <si>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</si>
  <si>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</si>
  <si>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</si>
  <si>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</si>
  <si>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</si>
  <si>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</si>
  <si>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</si>
  <si>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</si>
  <si>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</si>
  <si>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</si>
  <si>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</si>
  <si>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</si>
  <si>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</si>
  <si>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</si>
  <si>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</si>
  <si>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</si>
  <si>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</si>
  <si>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</si>
  <si>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</si>
  <si>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</si>
  <si>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</si>
  <si>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</si>
  <si>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</si>
  <si>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</si>
  <si>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</si>
  <si>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</si>
  <si>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</si>
  <si>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</si>
  <si>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</si>
  <si>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</si>
  <si>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</si>
  <si>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</si>
  <si>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</si>
  <si>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</si>
  <si>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</si>
  <si>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</si>
  <si>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</si>
  <si>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</si>
  <si>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</si>
  <si>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</si>
  <si>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</si>
  <si>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</si>
  <si>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</si>
  <si>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</si>
  <si>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</si>
  <si>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</si>
  <si>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</si>
  <si>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</si>
  <si>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</si>
  <si>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</si>
  <si>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</si>
  <si>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</si>
  <si>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</si>
  <si>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</si>
  <si>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</si>
  <si>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</si>
  <si>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</si>
  <si>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</si>
  <si>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</si>
  <si>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</si>
  <si>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</si>
  <si>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</si>
  <si>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</si>
  <si>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</si>
  <si>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</si>
  <si>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</si>
  <si>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</si>
  <si>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</si>
  <si>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</si>
  <si>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Número total de cuerpos de agua sujeto de reglamentación de planes de ordenamiento del recurso hídrico (PORH):</t>
  </si>
  <si>
    <t>Número total de cuerpos de agua sujeto de reglamentación de planes de ordenamiento del recurso hídrico (PORH) adoptados a 31/12/2023:</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</si>
  <si>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</si>
  <si>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</si>
  <si>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</si>
  <si>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</si>
  <si>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</si>
  <si>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</si>
  <si>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</si>
  <si>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</si>
  <si>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</si>
  <si>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</si>
  <si>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</si>
  <si>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</si>
  <si>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</si>
  <si>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</si>
  <si>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</si>
  <si>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</si>
  <si>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</si>
  <si>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</si>
  <si>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</si>
  <si>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</si>
  <si>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</si>
  <si>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</si>
  <si>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</si>
  <si>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</si>
  <si>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</si>
  <si>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</si>
  <si>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</si>
  <si>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</si>
  <si>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</si>
  <si>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</si>
  <si>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</si>
  <si>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</si>
  <si>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</si>
  <si>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</si>
  <si>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</si>
  <si>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</si>
  <si>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</si>
  <si>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</si>
  <si>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</si>
  <si>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</si>
  <si>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</si>
  <si>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</si>
  <si>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</si>
  <si>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</si>
  <si>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</si>
  <si>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</si>
  <si>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</si>
  <si>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</si>
  <si>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</si>
  <si>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cuerpos de agua sujeto de reglamentación del uso de las aguas:</t>
  </si>
  <si>
    <t>Número total de cuerpos de agua con reglamentación del uso de las aguas a 31/12/2023:</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</si>
  <si>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</si>
  <si>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</si>
  <si>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</si>
  <si>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</si>
  <si>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</si>
  <si>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</si>
  <si>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</si>
  <si>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</si>
  <si>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</si>
  <si>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</si>
  <si>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</si>
  <si>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</si>
  <si>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</si>
  <si>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</si>
  <si>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</si>
  <si>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Programas de Uso Eficiente y Ahorro del Agua (PUEAA) aprobados por la Corporación a 31/12/2023:</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</si>
  <si>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</si>
  <si>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</si>
  <si>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</si>
  <si>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</si>
  <si>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</si>
  <si>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</si>
  <si>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</si>
  <si>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</si>
  <si>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</si>
  <si>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</si>
  <si>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</si>
  <si>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</si>
  <si>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</si>
  <si>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</si>
  <si>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</si>
  <si>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</si>
  <si>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</si>
  <si>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</si>
  <si>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</si>
  <si>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Reporte de ejecución de POMCAS, PMA y PMM</t>
  </si>
  <si>
    <t>Número / Año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</si>
  <si>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</si>
  <si>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</si>
  <si>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</si>
  <si>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</si>
  <si>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</si>
  <si>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</si>
  <si>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</si>
  <si>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</si>
  <si>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</si>
  <si>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</si>
  <si>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</si>
  <si>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</si>
  <si>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</si>
  <si>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</si>
  <si>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</si>
  <si>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Promedio de Planes en ejecución</t>
  </si>
  <si>
    <t>Indicador complementario:</t>
  </si>
  <si>
    <t>Ejecución presupuestal de acciones relacionadas con la implementación de los POMCAS, PMA y PMM</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</si>
  <si>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</si>
  <si>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</si>
  <si>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</si>
  <si>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</si>
  <si>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</si>
  <si>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</si>
  <si>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</si>
  <si>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</si>
  <si>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</si>
  <si>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</si>
  <si>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</si>
  <si>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</si>
  <si>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</si>
  <si>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</si>
  <si>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</si>
  <si>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</si>
  <si>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</si>
  <si>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</si>
  <si>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</si>
  <si>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</si>
  <si>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</si>
  <si>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</si>
  <si>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</si>
  <si>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</si>
  <si>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</si>
  <si>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</si>
  <si>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</si>
  <si>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</si>
  <si>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</si>
  <si>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</si>
  <si>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</si>
  <si>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</si>
  <si>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</si>
  <si>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</si>
  <si>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</si>
  <si>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</si>
  <si>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</si>
  <si>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</si>
  <si>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</si>
  <si>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</si>
  <si>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</si>
  <si>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</si>
  <si>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</si>
  <si>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</si>
  <si>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 xml:space="preserve">Número de entes territoriales </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</si>
  <si>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</si>
  <si>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</si>
  <si>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</si>
  <si>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</si>
  <si>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</si>
  <si>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</si>
  <si>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</si>
  <si>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</si>
  <si>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</si>
  <si>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</si>
  <si>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</si>
  <si>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</si>
  <si>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</si>
  <si>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</si>
  <si>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</si>
  <si>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</si>
  <si>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</si>
  <si>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</si>
  <si>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</si>
  <si>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</si>
  <si>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</si>
  <si>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</si>
  <si>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</si>
  <si>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</si>
  <si>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</si>
  <si>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</si>
  <si>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</si>
  <si>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Para su cálculo, se reporta la siguiente información:</t>
  </si>
  <si>
    <t>Variable  (*)</t>
  </si>
  <si>
    <t>Meta de suelos degradados en recuperación o rehabilitación (ha)</t>
  </si>
  <si>
    <t>Áreas de suelos degradados en recuperación o rehabilitación (ha)</t>
  </si>
  <si>
    <t>Porcentaje de suelos degradados en recuperación o rehabilitación (C = B / A)</t>
  </si>
  <si>
    <t>* Valor Acumulado</t>
  </si>
  <si>
    <t>Inversión asociada a recuperación o rehabilitación de suelos degradados (Millones de $)</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</si>
  <si>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</si>
  <si>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</si>
  <si>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</si>
  <si>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</si>
  <si>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</si>
  <si>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</si>
  <si>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</si>
  <si>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</si>
  <si>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</si>
  <si>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</si>
  <si>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</si>
  <si>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</si>
  <si>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</si>
  <si>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</si>
  <si>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</si>
  <si>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</si>
  <si>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</si>
  <si>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</si>
  <si>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</si>
  <si>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</si>
  <si>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</si>
  <si>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</si>
  <si>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</si>
  <si>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</si>
  <si>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</si>
  <si>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</si>
  <si>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</si>
  <si>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</si>
  <si>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Continentales</t>
  </si>
  <si>
    <t>Marinas, costeras  e Insulares (*)</t>
  </si>
  <si>
    <t>Número de áreas protegidas inscritas en el RUNAP a 31/12/2023 (número)</t>
  </si>
  <si>
    <t>Superficie de áreas protegidas inscritas en el RUNAP a 31/12/2023 (ha)</t>
  </si>
  <si>
    <t>Meta de áreas protegidas regionales a ser homologadas o recategorizadas, e inscritas en el RUNAP en el cuatrienio (ha)</t>
  </si>
  <si>
    <t xml:space="preserve">Meta total de nuevas áreas protegidas a ser inscritas en el RUNAP en el cuatrienio (ha) </t>
  </si>
  <si>
    <t>Número total de áreas protegidas regionales declaradas, homologadas o recategorizadas, e inscritas en el RUNAP a 31/12/2027 (número)</t>
  </si>
  <si>
    <t>Superficie total de áreas protegidas regionales declaradas, homologadas o recategorizadas, inscritas en el RUNAP a 31/12/2027 (ha) (C+D)</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</si>
  <si>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</si>
  <si>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</si>
  <si>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</si>
  <si>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</si>
  <si>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</si>
  <si>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</si>
  <si>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</si>
  <si>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</si>
  <si>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Inscritas en el RUNAP</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</si>
  <si>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</si>
  <si>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</si>
  <si>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</si>
  <si>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</si>
  <si>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</si>
  <si>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</si>
  <si>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Inscrita en el RUNAP</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</si>
  <si>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</si>
  <si>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</si>
  <si>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</si>
  <si>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</si>
  <si>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</si>
  <si>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</si>
  <si>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</si>
  <si>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</si>
  <si>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</si>
  <si>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</si>
  <si>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</si>
  <si>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Resumen del Indicador</t>
  </si>
  <si>
    <t>Meta de áreas inscritas en el RUNAP (ha)</t>
  </si>
  <si>
    <t>Superficie total de áreas protegidas regionales declaradas, homologadas o recategorizadas, inscritas en el RUNAP</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</si>
  <si>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</si>
  <si>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</si>
  <si>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</si>
  <si>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</si>
  <si>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</si>
  <si>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</si>
  <si>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</si>
  <si>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</si>
  <si>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</si>
  <si>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</si>
  <si>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</si>
  <si>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</si>
  <si>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</si>
  <si>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</si>
  <si>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</si>
  <si>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</si>
  <si>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</si>
  <si>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</si>
  <si>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</si>
  <si>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</si>
  <si>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NO APLICA</t>
  </si>
  <si>
    <t>Reporte de avance</t>
  </si>
  <si>
    <t>Etapa</t>
  </si>
  <si>
    <t>Año 0 (2019) (*)</t>
  </si>
  <si>
    <t>Páramos delimitados por el MADS (número) ubicados en la jurisdicción de la Corporación</t>
  </si>
  <si>
    <t>Actos Administrativos de la CAR que adoptan la Zonificación y régimen de usos de páramos (número)</t>
  </si>
  <si>
    <t>Relación de páramos delimitados por el MADS, con zonificación y régimen de usos adoptados por la CAR</t>
  </si>
  <si>
    <t>Nombre del páramo</t>
  </si>
  <si>
    <t>Estado de avance</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</si>
  <si>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</si>
  <si>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</si>
  <si>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</si>
  <si>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</si>
  <si>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</si>
  <si>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</si>
  <si>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</si>
  <si>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</si>
  <si>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</si>
  <si>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</si>
  <si>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</si>
  <si>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</si>
  <si>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</si>
  <si>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</si>
  <si>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</si>
  <si>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</si>
  <si>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</si>
  <si>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Ponderaciones de referencia</t>
  </si>
  <si>
    <t>NO SE REPORTA</t>
  </si>
  <si>
    <t>Descripción</t>
  </si>
  <si>
    <t>Ponderación</t>
  </si>
  <si>
    <t>Preparación</t>
  </si>
  <si>
    <t xml:space="preserve">Definición de la unidad objeto de ordenación forestal
Asignación de recursos
Inicio del proceso pre y contractual
Conformación del equipo de trabajo  </t>
  </si>
  <si>
    <t>Superficie cubierta en el Plan de Ordenación Forestal adoptado a 31/12/2023 (ha)</t>
  </si>
  <si>
    <t>Aprestamiento</t>
  </si>
  <si>
    <t>Consulta, validación y digitalización de información secundaria
Procesamiento e interpretación de imágenes satelitales
Generación de información cartográfica preliminar
Definición de metodología para levantamiento de información primaria</t>
  </si>
  <si>
    <t>Meta de nuevas hectáreas forestales a ser ordenadas en el Plan de Ordenación Forestal en el cuatrienio (ha)</t>
  </si>
  <si>
    <t>Logística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</si>
  <si>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</si>
  <si>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Meta de hectáreas forestales a ser actualizadas en el Plan de Ordenación Forestal en el cuatrienio (ha) -si aplica-</t>
  </si>
  <si>
    <t>Oficina</t>
  </si>
  <si>
    <t xml:space="preserve">Procesamiento y análisis de información primaria
Propuesta zonificación inicial de la UOF
Propuesta de zonificación de las áreas forestales que componen la UOF
 Formulación del POF para cada área forestal de la UOF
</t>
  </si>
  <si>
    <t>Meta: hectáreas forestales sujeto de ordenación en el cuatrienio (ha) (B+C)</t>
  </si>
  <si>
    <t>Formulación</t>
  </si>
  <si>
    <t>Socialización versión premiminar de los POF
Armonización de los POF con actores locales y regionales
Edición y ajustes de los POF</t>
  </si>
  <si>
    <t>Superficie total del Plan de Ordenación Forestal a 31/12/2027 (ha)</t>
  </si>
  <si>
    <t>Aprobación</t>
  </si>
  <si>
    <t>Aprobación de los POF por el Consejo Directivo de la autoridad ambiental competente</t>
  </si>
  <si>
    <t>Actividades de referencia  en el proceso de formulación, implementación y seguimiento del Plan de Ordenación Forestal</t>
  </si>
  <si>
    <t>Superficie a ser ordenada en el Plan de Ordenación Forestal (*)</t>
  </si>
  <si>
    <t>Avance (Ponderación acumulada)</t>
  </si>
  <si>
    <t>Meta: hectáreas forestales sujeto de ordenación (a)</t>
  </si>
  <si>
    <t>En formulación</t>
  </si>
  <si>
    <t>En actualización</t>
  </si>
  <si>
    <t>Plan forestal adoptado</t>
  </si>
  <si>
    <t>Superfice de avance anual (ha)</t>
  </si>
  <si>
    <t>(*) Ubique cada superficie sólo en la última etapa que se encuentre</t>
  </si>
  <si>
    <t>Avance Cuatrienal (%)</t>
  </si>
  <si>
    <t>La suma de la superficie de las áreas en proceso de ordenación debe ser igual a la meta de hectáreas forestales a ser ordenadas.</t>
  </si>
  <si>
    <t>Meta de avance anual (%)</t>
  </si>
  <si>
    <t>Relación de áreas a ser ordenadas en el Plan de Ordenación Forestal</t>
  </si>
  <si>
    <t>Meta de avance anual (ha)</t>
  </si>
  <si>
    <t>Nombre del área a ser ordenada</t>
  </si>
  <si>
    <t>Municipios donde se ubica</t>
  </si>
  <si>
    <t>Superficie (ha)</t>
  </si>
  <si>
    <t>Estado de avance (a)</t>
  </si>
  <si>
    <t>Acto administrativo de adopción</t>
  </si>
  <si>
    <t>Determinación de la Meta de Avance Anual</t>
  </si>
  <si>
    <t>Ponderador acumulado esperado en cada fase</t>
  </si>
  <si>
    <t>Hectareas</t>
  </si>
  <si>
    <t>Avance esperado (Ponderación acumulada)</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</si>
  <si>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</si>
  <si>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</si>
  <si>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t>Meta de avance anual ponderada (ha)</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</si>
  <si>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</si>
  <si>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</si>
  <si>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</si>
  <si>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</si>
  <si>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</si>
  <si>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</si>
  <si>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</si>
  <si>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</si>
  <si>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</si>
  <si>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</si>
  <si>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</si>
  <si>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</si>
  <si>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</si>
  <si>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</si>
  <si>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</si>
  <si>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</si>
  <si>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</si>
  <si>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</si>
  <si>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</si>
  <si>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</si>
  <si>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</si>
  <si>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</si>
  <si>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</si>
  <si>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Presupuesto</t>
  </si>
  <si>
    <t>Inicial</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</si>
  <si>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</si>
  <si>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</si>
  <si>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</si>
  <si>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</si>
  <si>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</si>
  <si>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</si>
  <si>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</si>
  <si>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</si>
  <si>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</si>
  <si>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</si>
  <si>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</si>
  <si>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</si>
  <si>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</si>
  <si>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</si>
  <si>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</si>
  <si>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</si>
  <si>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</si>
  <si>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</si>
  <si>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</si>
  <si>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</si>
  <si>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</si>
  <si>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</si>
  <si>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</si>
  <si>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</si>
  <si>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</si>
  <si>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</si>
  <si>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</si>
  <si>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</si>
  <si>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</si>
  <si>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</si>
  <si>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</si>
  <si>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</si>
  <si>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</si>
  <si>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</si>
  <si>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</si>
  <si>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</si>
  <si>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</si>
  <si>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</si>
  <si>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</si>
  <si>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</si>
  <si>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</si>
  <si>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</si>
  <si>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</si>
  <si>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</si>
  <si>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</si>
  <si>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</si>
  <si>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</si>
  <si>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</si>
  <si>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</si>
  <si>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</si>
  <si>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</si>
  <si>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</si>
  <si>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</si>
  <si>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</si>
  <si>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</si>
  <si>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</si>
  <si>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</si>
  <si>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</si>
  <si>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</si>
  <si>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</si>
  <si>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</si>
  <si>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</si>
  <si>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</si>
  <si>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</si>
  <si>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</si>
  <si>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</si>
  <si>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</si>
  <si>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</si>
  <si>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</si>
  <si>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</si>
  <si>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</si>
  <si>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</si>
  <si>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</si>
  <si>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</si>
  <si>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</si>
  <si>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</si>
  <si>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</si>
  <si>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</si>
  <si>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</si>
  <si>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</si>
  <si>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</si>
  <si>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</si>
  <si>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</si>
  <si>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</si>
  <si>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</si>
  <si>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</si>
  <si>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</si>
  <si>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</si>
  <si>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</si>
  <si>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</si>
  <si>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</si>
  <si>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</si>
  <si>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</si>
  <si>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</si>
  <si>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</si>
  <si>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</si>
  <si>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</si>
  <si>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</si>
  <si>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</si>
  <si>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</si>
  <si>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</si>
  <si>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</si>
  <si>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</si>
  <si>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</si>
  <si>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</si>
  <si>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</si>
  <si>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</si>
  <si>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</si>
  <si>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</si>
  <si>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</si>
  <si>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</si>
  <si>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</si>
  <si>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</si>
  <si>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</si>
  <si>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</si>
  <si>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</si>
  <si>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</si>
  <si>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</si>
  <si>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</si>
  <si>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Porcentaje de ejecución de acciones relacionadas con el manejo integrado de zonas costeras.</t>
  </si>
  <si>
    <t>Acumulado</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</si>
  <si>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</si>
  <si>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</si>
  <si>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</si>
  <si>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</si>
  <si>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</si>
  <si>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</si>
  <si>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</si>
  <si>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</si>
  <si>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</si>
  <si>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</si>
  <si>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</si>
  <si>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</si>
  <si>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</si>
  <si>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</si>
  <si>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</si>
  <si>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</si>
  <si>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</si>
  <si>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</si>
  <si>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</si>
  <si>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</si>
  <si>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</si>
  <si>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</si>
  <si>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</si>
  <si>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</si>
  <si>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</si>
  <si>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</si>
  <si>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</si>
  <si>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</si>
  <si>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</si>
  <si>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</si>
  <si>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</si>
  <si>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</si>
  <si>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</si>
  <si>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</si>
  <si>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</si>
  <si>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</si>
  <si>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</si>
  <si>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</si>
  <si>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</si>
  <si>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</si>
  <si>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</si>
  <si>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</si>
  <si>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</si>
  <si>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</si>
  <si>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</si>
  <si>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</si>
  <si>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</si>
  <si>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</si>
  <si>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</si>
  <si>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</si>
  <si>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</si>
  <si>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</si>
  <si>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</si>
  <si>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</si>
  <si>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</si>
  <si>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</si>
  <si>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</si>
  <si>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</si>
  <si>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</si>
  <si>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</si>
  <si>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</si>
  <si>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</si>
  <si>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</si>
  <si>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</si>
  <si>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</si>
  <si>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</si>
  <si>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</si>
  <si>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de sectores priorizados para acompañamiento en la reconversión hacia sistemas sostenibles de producción (SPA)</t>
  </si>
  <si>
    <t>Sectores acompañados en la reconversión hacia sistemas sostenibles de producción (SA)</t>
  </si>
  <si>
    <t>Porcentaje de sectores con acompañamiento para la reconversión hacia sistemas sostenibles de producción (PSA = SA / SPA)</t>
  </si>
  <si>
    <t>Indicador Complementario:</t>
  </si>
  <si>
    <t>Ejecución presupuestal de acciones relacionadas con el acompañamiento para la reconversión hacia sistemas sostenibles de producción</t>
  </si>
  <si>
    <t>Sector(es)</t>
  </si>
  <si>
    <t>Ejecución Presupuestal (%)</t>
  </si>
  <si>
    <t>Ppto. Definitivo</t>
  </si>
  <si>
    <t>inicial</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</si>
  <si>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</si>
  <si>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</si>
  <si>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</si>
  <si>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</si>
  <si>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</si>
  <si>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</si>
  <si>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</si>
  <si>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</si>
  <si>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</si>
  <si>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</si>
  <si>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</si>
  <si>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</si>
  <si>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</si>
  <si>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</si>
  <si>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</si>
  <si>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</si>
  <si>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</si>
  <si>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</si>
  <si>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</si>
  <si>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</si>
  <si>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</si>
  <si>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</si>
  <si>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</si>
  <si>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</si>
  <si>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</si>
  <si>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</si>
  <si>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</si>
  <si>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</si>
  <si>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</si>
  <si>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</si>
  <si>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</si>
  <si>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</si>
  <si>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</si>
  <si>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</si>
  <si>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</si>
  <si>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</si>
  <si>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</si>
  <si>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</si>
  <si>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</si>
  <si>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</si>
  <si>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</si>
  <si>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</si>
  <si>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</si>
  <si>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</si>
  <si>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</si>
  <si>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Porcentaje de ejecución de acciones relacionadas con la gestión ambiental urbana.</t>
  </si>
  <si>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</si>
  <si>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</si>
  <si>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</si>
  <si>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</si>
  <si>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</si>
  <si>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Gestión del Recurso Hídrico en áreas urbanas</t>
  </si>
  <si>
    <t>Gestión de Residuos sólidos en áreas urbanas</t>
  </si>
  <si>
    <t>Índice de calidad ambiental urbana</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</si>
  <si>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</si>
  <si>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</si>
  <si>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</si>
  <si>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</si>
  <si>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</si>
  <si>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</si>
  <si>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</si>
  <si>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</si>
  <si>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</si>
  <si>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</si>
  <si>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</si>
  <si>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</si>
  <si>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</si>
  <si>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</si>
  <si>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</si>
  <si>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</si>
  <si>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</si>
  <si>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</si>
  <si>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</si>
  <si>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</si>
  <si>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</si>
  <si>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</si>
  <si>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</si>
  <si>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</si>
  <si>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</si>
  <si>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</si>
  <si>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</si>
  <si>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</si>
  <si>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</si>
  <si>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</si>
  <si>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</si>
  <si>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</si>
  <si>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</si>
  <si>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</si>
  <si>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</si>
  <si>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</si>
  <si>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</si>
  <si>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</si>
  <si>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</si>
  <si>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</si>
  <si>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</si>
  <si>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</si>
  <si>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</si>
  <si>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</si>
  <si>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</si>
  <si>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</si>
  <si>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</si>
  <si>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</si>
  <si>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</si>
  <si>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</si>
  <si>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</si>
  <si>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</si>
  <si>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</si>
  <si>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</si>
  <si>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</si>
  <si>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</si>
  <si>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</si>
  <si>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</si>
  <si>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</si>
  <si>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</si>
  <si>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</si>
  <si>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</si>
  <si>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</si>
  <si>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</si>
  <si>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</si>
  <si>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</si>
  <si>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</si>
  <si>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</si>
  <si>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</si>
  <si>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</si>
  <si>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</si>
  <si>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</si>
  <si>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</si>
  <si>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</si>
  <si>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</si>
  <si>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</si>
  <si>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</si>
  <si>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</si>
  <si>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</si>
  <si>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</si>
  <si>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</si>
  <si>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</si>
  <si>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</si>
  <si>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</si>
  <si>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</si>
  <si>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</si>
  <si>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</si>
  <si>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</si>
  <si>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</si>
  <si>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</si>
  <si>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</si>
  <si>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</si>
  <si>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</si>
  <si>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</si>
  <si>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</si>
  <si>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</si>
  <si>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</si>
  <si>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</si>
  <si>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</si>
  <si>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</si>
  <si>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</si>
  <si>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</si>
  <si>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</si>
  <si>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</si>
  <si>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</si>
  <si>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</si>
  <si>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</si>
  <si>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</si>
  <si>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</si>
  <si>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</si>
  <si>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</si>
  <si>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</si>
  <si>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</si>
  <si>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</si>
  <si>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</si>
  <si>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</si>
  <si>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</si>
  <si>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</si>
  <si>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</si>
  <si>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</si>
  <si>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</si>
  <si>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</si>
  <si>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</si>
  <si>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</si>
  <si>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</si>
  <si>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</si>
  <si>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</si>
  <si>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</si>
  <si>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</si>
  <si>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</si>
  <si>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</si>
  <si>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</si>
  <si>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</si>
  <si>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</si>
  <si>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</si>
  <si>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</si>
  <si>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</si>
  <si>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</si>
  <si>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</si>
  <si>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</si>
  <si>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</si>
  <si>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</si>
  <si>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</si>
  <si>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</si>
  <si>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</si>
  <si>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Cálculo del indicador global</t>
  </si>
  <si>
    <t>Tiempo Promedio</t>
  </si>
  <si>
    <t>Meta anual</t>
  </si>
  <si>
    <t>% Meta alcanzada</t>
  </si>
  <si>
    <t>Porcentaje de autorizaciones ambientales con seguimiento (promedio simple)</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</si>
  <si>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</si>
  <si>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</si>
  <si>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</si>
  <si>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</si>
  <si>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</si>
  <si>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</si>
  <si>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</si>
  <si>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</si>
  <si>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</si>
  <si>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</si>
  <si>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</si>
  <si>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</si>
  <si>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</si>
  <si>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</si>
  <si>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</si>
  <si>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</si>
  <si>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</si>
  <si>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</si>
  <si>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</si>
  <si>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</si>
  <si>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</si>
  <si>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</si>
  <si>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</si>
  <si>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</si>
  <si>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</si>
  <si>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</si>
  <si>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</si>
  <si>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</si>
  <si>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Seguimiento de licencias ambientales</t>
  </si>
  <si>
    <t>Número total de licencias ambientales vigentes y aprobadas por la Corporación a 31/12/2109:</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</si>
  <si>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</si>
  <si>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</si>
  <si>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</si>
  <si>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</si>
  <si>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</si>
  <si>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</si>
  <si>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</si>
  <si>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</si>
  <si>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</si>
  <si>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</si>
  <si>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</si>
  <si>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</si>
  <si>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</si>
  <si>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Número de usuarios de agua a 31/12/2019</t>
  </si>
  <si>
    <t>Número de concesiones de agua otorgadas a 31/12/2019</t>
  </si>
  <si>
    <t>Número de captaciones de agua otorgadas a 31/12/2019</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</si>
  <si>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</si>
  <si>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</si>
  <si>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</si>
  <si>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</si>
  <si>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</si>
  <si>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</si>
  <si>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</si>
  <si>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</si>
  <si>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t>
  </si>
  <si>
    <t>Número de usuarios de vertimientos de agua a 31/12/2019</t>
  </si>
  <si>
    <t>Número de permisos de vertimiento de agua otorgadas a 31/12/2019</t>
  </si>
  <si>
    <t>Número de puntos de vertimientos a 31/12/2019</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</si>
  <si>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</si>
  <si>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</si>
  <si>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</si>
  <si>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</si>
  <si>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</si>
  <si>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</si>
  <si>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</si>
  <si>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</si>
  <si>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</si>
  <si>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Número de usuarios de permisos de aprovechamiento forestal a 31/12/2019</t>
  </si>
  <si>
    <t>Número de permisos de aprovechamiento forestal vigentes a 31/12/2019</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</si>
  <si>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</si>
  <si>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</si>
  <si>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</si>
  <si>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</si>
  <si>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</si>
  <si>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</si>
  <si>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</si>
  <si>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</si>
  <si>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</si>
  <si>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31/12/2019</t>
  </si>
  <si>
    <t>Número de permisos de emisiones atmosféricas vigentes a 31/12/2019</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</si>
  <si>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</si>
  <si>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</si>
  <si>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</si>
  <si>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</si>
  <si>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 Seguimiento</t>
  </si>
  <si>
    <t>Seguimiento ponderado</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</si>
  <si>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</si>
  <si>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</si>
  <si>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</si>
  <si>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</si>
  <si>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</si>
  <si>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</si>
  <si>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</si>
  <si>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</si>
  <si>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</si>
  <si>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</si>
  <si>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</si>
  <si>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</si>
  <si>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</si>
  <si>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</si>
  <si>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</si>
  <si>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</si>
  <si>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</si>
  <si>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</si>
  <si>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</si>
  <si>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</si>
  <si>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</si>
  <si>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</si>
  <si>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</si>
  <si>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</si>
  <si>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</si>
  <si>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</si>
  <si>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</si>
  <si>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</si>
  <si>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</si>
  <si>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</si>
  <si>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</si>
  <si>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</si>
  <si>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</si>
  <si>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</si>
  <si>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</si>
  <si>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</si>
  <si>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</si>
  <si>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</si>
  <si>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</si>
  <si>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</si>
  <si>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</si>
  <si>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</si>
  <si>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</si>
  <si>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</si>
  <si>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</si>
  <si>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</si>
  <si>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</si>
  <si>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</si>
  <si>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</si>
  <si>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</si>
  <si>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</si>
  <si>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</si>
  <si>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</si>
  <si>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</si>
  <si>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</si>
  <si>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</si>
  <si>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</si>
  <si>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</si>
  <si>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</si>
  <si>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</si>
  <si>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</si>
  <si>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</si>
  <si>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</si>
  <si>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</si>
  <si>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</si>
  <si>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</si>
  <si>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</si>
  <si>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</si>
  <si>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</si>
  <si>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</si>
  <si>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</si>
  <si>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</si>
  <si>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</si>
  <si>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</si>
  <si>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</si>
  <si>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</si>
  <si>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</si>
  <si>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</si>
  <si>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</si>
  <si>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</si>
  <si>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</si>
  <si>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</si>
  <si>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</si>
  <si>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</si>
  <si>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</si>
  <si>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 (Coordenada WGS84)</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</si>
  <si>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</si>
  <si>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</si>
  <si>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</si>
  <si>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</si>
  <si>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</si>
  <si>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</si>
  <si>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</si>
  <si>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BORRE O AGREGUE REDES</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</si>
  <si>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</si>
  <si>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</si>
  <si>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</si>
  <si>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</si>
  <si>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</si>
  <si>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</si>
  <si>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</si>
  <si>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</si>
  <si>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</si>
  <si>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Localización</t>
  </si>
  <si>
    <t>(E = D/ C) Si E≥75%, escriba 1; si no, escriba 0.</t>
  </si>
  <si>
    <t>Red1</t>
  </si>
  <si>
    <t>Red2</t>
  </si>
  <si>
    <t>Red3</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</si>
  <si>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</si>
  <si>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</si>
  <si>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</si>
  <si>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</si>
  <si>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</si>
  <si>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</si>
  <si>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</si>
  <si>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</si>
  <si>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</si>
  <si>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</si>
  <si>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</si>
  <si>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</si>
  <si>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</si>
  <si>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</si>
  <si>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</si>
  <si>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</si>
  <si>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</si>
  <si>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</si>
  <si>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</si>
  <si>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</si>
  <si>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</si>
  <si>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</si>
  <si>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</si>
  <si>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</si>
  <si>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</si>
  <si>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</si>
  <si>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</si>
  <si>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</si>
  <si>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</si>
  <si>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</si>
  <si>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</si>
  <si>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Porcentaje de actualización y reporte de la información al SIAC</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</si>
  <si>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</si>
  <si>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</si>
  <si>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</si>
  <si>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</si>
  <si>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</si>
  <si>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</si>
  <si>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</si>
  <si>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</si>
  <si>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Porcentaje de actualización y reporte de la información por cada subsistema (información validada)</t>
  </si>
  <si>
    <t>RESPEL</t>
  </si>
  <si>
    <t>SIUR (RUA)</t>
  </si>
  <si>
    <t>Número de registros validados al año (RVS)</t>
  </si>
  <si>
    <t>Número de registros totales a ser validados por la Corporación (RTVS)</t>
  </si>
  <si>
    <t>Porcentaje de información validada por la Corporación (PARSIV ) (C = B / A)</t>
  </si>
  <si>
    <t>Porcentaje de actualización y reporte de la información al SIAC (Promedio)</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</si>
  <si>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</si>
  <si>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</si>
  <si>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</si>
  <si>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</si>
  <si>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</si>
  <si>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</si>
  <si>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</si>
  <si>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</si>
  <si>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</si>
  <si>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</si>
  <si>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</si>
  <si>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</si>
  <si>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</si>
  <si>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</si>
  <si>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</si>
  <si>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</si>
  <si>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</si>
  <si>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</si>
  <si>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</si>
  <si>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</si>
  <si>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</si>
  <si>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</si>
  <si>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</si>
  <si>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</si>
  <si>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</si>
  <si>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</si>
  <si>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</si>
  <si>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</si>
  <si>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</si>
  <si>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</si>
  <si>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</si>
  <si>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</si>
  <si>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</si>
  <si>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</si>
  <si>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</si>
  <si>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</si>
  <si>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</si>
  <si>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</si>
  <si>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</si>
  <si>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</si>
  <si>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</si>
  <si>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</si>
  <si>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</si>
  <si>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</si>
  <si>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</si>
  <si>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</si>
  <si>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</si>
  <si>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</si>
  <si>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</si>
  <si>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</si>
  <si>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</si>
  <si>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</si>
  <si>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</si>
  <si>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</si>
  <si>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</si>
  <si>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</si>
  <si>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</si>
  <si>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</si>
  <si>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</si>
  <si>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</si>
  <si>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</si>
  <si>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</si>
  <si>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</si>
  <si>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</si>
  <si>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</si>
  <si>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Observaciones para la mejora de la aplicación de los indicadores</t>
  </si>
  <si>
    <t>No. Hoja</t>
  </si>
  <si>
    <t>Observación</t>
  </si>
  <si>
    <t>Hoja de fórmulas</t>
  </si>
  <si>
    <t>Carlos Santodomingo Vega</t>
  </si>
  <si>
    <t>Ofcina de Planeación</t>
  </si>
  <si>
    <t>Profesional Especializado</t>
  </si>
  <si>
    <t>csantodomingo@corpamag.gov.co</t>
  </si>
  <si>
    <t xml:space="preserve"> (57 - 5) 4380200 - 4380300</t>
  </si>
  <si>
    <t>SZH-2804</t>
  </si>
  <si>
    <t>Río Ariguani</t>
  </si>
  <si>
    <t>Procesos formales previos</t>
  </si>
  <si>
    <t>Corporación Autonoma Regional del Magdalena - CORPAMAG</t>
  </si>
  <si>
    <t>Oficina de Planeación</t>
  </si>
  <si>
    <t>Luis Sepulveda Diaz</t>
  </si>
  <si>
    <t>lsepulveda@corpamag.gov.co</t>
  </si>
  <si>
    <t>Av Libertador N° 32-201</t>
  </si>
  <si>
    <t>Proyecto 4.1 PLANIFICACIÓN Y MANEJO DEL RECURSO HÍDRICO, Actividad 4.1.1 Formular y adoptar Planes de Ordenamiento del Recurso Hídrico - PORH en corrientes priorizadas del departamento</t>
  </si>
  <si>
    <t>Proyecto 4.1 PLANIFICACIÓN Y MANEJO DEL RECURSO HÍDRICO, Actividad 4.1.2 Formular Planes de Ordenación y Manejo de Cuencas - POMCA en el departamento</t>
  </si>
  <si>
    <t>Proyecto 2.4 AUTORIDAD AMBIENTAL Y ADMINISTRACIÓN DE LOS RECURSOS NATURALES, Actividad 2.4.4. Seguimiento a los PSMV</t>
  </si>
  <si>
    <t>Subdirección de Gestión Ambiental</t>
  </si>
  <si>
    <t>Gustavo Pertuz</t>
  </si>
  <si>
    <t>gpertuz@corpamag.gov.co</t>
  </si>
  <si>
    <t>Subdirector (E)</t>
  </si>
  <si>
    <t>Proyecto 4.2 REGULACIÓN DEL USO Y MANEJO DEL RECURSO HÍDRICO, Actividad 4.2.6 Reglamentar las corrientes priorizadas en el departamento</t>
  </si>
  <si>
    <t>Proyecto 2.4 AUTORIDAD AMBIENTAL Y ADMINISTRACIÓN DE LOS RECURSOS NATURALES, Actividad 2.4.5. Seguimiento a los PSMV</t>
  </si>
  <si>
    <t>Proyecto 4.1 PLANIFICACIÓN Y MANEJO DEL RECURSO HÍDRICO, Actividad 4.1.4 Implementar Planes Operativos de los POMCA adoptados en el departamento</t>
  </si>
  <si>
    <t>Proyecto 4.1 PLANIFICACIÓN Y MANEJO DEL RECURSO HÍDRICO</t>
  </si>
  <si>
    <t>Proyecto 7.1 IMPLEMENTACIÓN DE LINEAMIENTOS PARA EL CAMBIO CLIMÁTICO, Actividad 7.1.2 Asesorar a los entes territoriales en la incorporación, planificación y ejecución de acciones relacionadas con cambio climático en el marco de los instrumentos de planificación territorial</t>
  </si>
  <si>
    <t xml:space="preserve">Asesorar a los entes territoriales en la incorporación, planificación y ejecución de acciones relacionadas con cambio climático en el marco de los instrumentos de planificación territorial </t>
  </si>
  <si>
    <t>Proyecto 2.5 GESTIÓN SOSTENIBLE DEL SUELO, Actividad 2.5.2 Recuperación y/o rehabilitación de suelos degradados en áreas priorizadas del departamento del Magdalena</t>
  </si>
  <si>
    <t>Proyecto 2.5 GESTIÓN SOSTENIBLE DEL SUELO</t>
  </si>
  <si>
    <t>Maria Danies Silva</t>
  </si>
  <si>
    <t>mdanies@corpamag.gov.co</t>
  </si>
  <si>
    <t>Proyecto 3.4 ÁREAS PROTEGIDAS Y OTRAS ESTRATEGIAS COMPLEMENTARIAS PARA LA CONSERVACIÓN, Actividad 3.4.4 Declaración de áreas protegidas en la jurisdicción de CORPAMAG</t>
  </si>
  <si>
    <t>Área Protegida Regional la Estrella Hídrica de San Lorenzo: Complejo Ambiental Suagua</t>
  </si>
  <si>
    <t>Área protegida natural regional</t>
  </si>
  <si>
    <t>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t>
  </si>
  <si>
    <t>Acuerdo de Consejo Directivo No. 05 del 28 de Mayo de 2024</t>
  </si>
  <si>
    <t>Proyecto 3.4 Áreas Protegidas y Otras Estrategias Complementarias para la Conservación</t>
  </si>
  <si>
    <t xml:space="preserve">Distrito Regional de Manejo Integrado Complejo Cenagoso Zárate, Malibú y Veladero </t>
  </si>
  <si>
    <t>Continental</t>
  </si>
  <si>
    <t>DRMI</t>
  </si>
  <si>
    <t>Distrito Regional de Manejo Integrado (DRMI) – Sitio Ramsar del Complejo Cenagoso de Zapatosa</t>
  </si>
  <si>
    <t>Proyecto 3.4 ÁREAS PROTEGIDAS Y OTRAS ESTRATEGIAS COMPLEMENTARIAS PARA LA CONSERVACIÓN, Actividad 3.4.1 Implementación de acciones priorizadas en el marco del sistema de áreas protegidas y otras estrategias complementarias para la conservación</t>
  </si>
  <si>
    <t>Proyecto 3.1 RESTAURACIÓN DE ECOSISTEMAS Y ÁREAS DEGRADADAS, Actividad 3.1.1 Restauración, protección y conservación de áreas estratégicas para la regulación hídrica</t>
  </si>
  <si>
    <t>Proyecto 3.1 RESTAURACIÓN DE ECOSISTEMAS Y ÁREAS DEGRADADAS</t>
  </si>
  <si>
    <t>Proyecto 8.1 ORDENAMIENTO Y MANEJO INTEGRAL DEL TERRITORIO MARINO COSTERO y Proyecto 8.2 SOSTENIBILIDAD DE LOS SERVICIOS ECOSISTÉMICOS MARINOS Y COSTEROS</t>
  </si>
  <si>
    <t>Proyecto 2.4 AUTORIDAD AMBIENTAL Y ADMINISTRACIÓN DE LOS RECURSOS NATURALES, Actividad 2.4.6. Seguimiento a los PGIRS</t>
  </si>
  <si>
    <t>Proyecto 2.3 IMPLEMENTACIÓN DE LA POLÍTICA AMBIENTAL PARA LA GESTIÓN INTEGRAL DE RESIDUOS O DESECHOS PELIGROSOS, Actividad 2.3.2 Brindar acompañamiento a los sectores productivos en la gestión de residuos Posconsumo</t>
  </si>
  <si>
    <t>Poryecto 2.1 FORTALECIMIENTO DEL PROGRAMA REGIONAL DE NEGOCIOS VERDES</t>
  </si>
  <si>
    <t>Genexy Troncoso Castro</t>
  </si>
  <si>
    <t>genexy.troncoso@corpamag.gov.co</t>
  </si>
  <si>
    <t>Proyecto 2.4 AUTORIDAD AMBIENTAL Y ADMINISTRACIÓN DE LOS RECURSOS NATURALES, Actividad 2.4.2 Gestión de trámites ambientales</t>
  </si>
  <si>
    <t>Proyecto 2.4 AUTORIDAD AMBIENTAL Y ADMINISTRACIÓN DE LOS RECURSOS NATURALES, Actividad 2.4.3 Seguimiento a autorizaciones ambientales</t>
  </si>
  <si>
    <t>Proyecto 2.4 AUTORIDAD AMBIENTAL Y ADMINISTRACIÓN DE LOS RECURSOS NATURALES, Actividad 2.4.1 Gestión de los procesos sancionatorios</t>
  </si>
  <si>
    <t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t>
  </si>
  <si>
    <t>Luz hicela Mosquera</t>
  </si>
  <si>
    <t>Jefe Oficina de Planeación</t>
  </si>
  <si>
    <t>lhmosquera@corpamag.gov.co</t>
  </si>
  <si>
    <t>Oficina del Laboratorio Ambiental</t>
  </si>
  <si>
    <t xml:space="preserve">Jorge Hani </t>
  </si>
  <si>
    <t>jhani@corpamag.gov.co</t>
  </si>
  <si>
    <t xml:space="preserve">Proyecto 2.6 GESTIÓN INTEGRAL DE LA CALIDAD DEL AIRE, Actividad 2.6.1 Funcionamiento del Sistema de Vigilancia de la Calidad del Aire - SVCA </t>
  </si>
  <si>
    <t>aracellis.pertuz@corpamag.gov.co</t>
  </si>
  <si>
    <t>Aracellis Pertuz</t>
  </si>
  <si>
    <t>Secretaria General</t>
  </si>
  <si>
    <t>Proyecto 5.1 FORTALECIMIENTO DEL SISTEMA DE INFORMACIÓN AMBIENTAL REGIONAL (SIAR), Actividad 5.1.3 Reporte de la información en el SIAC</t>
  </si>
  <si>
    <t>Subdirección de educación Ambiental</t>
  </si>
  <si>
    <t>Juan Pablo Sanchez</t>
  </si>
  <si>
    <t>jsanchez@corpamag.gov.co</t>
  </si>
  <si>
    <t>Proyecto 1.1  IMPLEMENTACIÓN DE LA POLÍTICA DE EDUCACIÓN AMBIENTAL y Proyecto 1.2 IMPLEMENTACIÓN DE ESTRATEGIAS DE PARTICIPACIÓN Y CULTURA AMBIENTAL</t>
  </si>
  <si>
    <t>IMPLEMENTACIÓN DE LA POLÍTICA DE EDUCACIÓN AMBIENTAL</t>
  </si>
  <si>
    <t>IMPLEMENTACIÓN DE ESTRATEGIAS DE PARTICIPACIÓN Y CULTURA AMBIENTAL</t>
  </si>
  <si>
    <t>Negocios verdes verificados</t>
  </si>
  <si>
    <t>Seguimientos a negocios verificados</t>
  </si>
  <si>
    <t>Verificacion de los negocios verdes (emprendimientos, empresas constituidas y empresas anclas)</t>
  </si>
  <si>
    <t>Seguimiento de Negocios Verdes verificados (Emprendimiento, Empresas Avaladas/No Avaladas, Empresas Ancla)</t>
  </si>
  <si>
    <t>Proyectos estructurados y/o en implementación en articulación con otros actores del territorio para el fomento y fortalecimiento de los negocios verdes en función de las necesidades y oportunidades identificadas.</t>
  </si>
  <si>
    <t>Acciones estratégicas para el encadenamiento comercial de los negocios verdes con consumidores y/o actores del mercado (ruedas de negocios, ferias comerciales, mercados verdes, marketing y desarrollo de portafolio)</t>
  </si>
  <si>
    <t>Informes de participación en espacios de articulación realizados</t>
  </si>
  <si>
    <t>Estructuracion e implementacion de acciones estrategicas para el fomento y fortalecimiento de los negocios verdes</t>
  </si>
  <si>
    <t>Participación en espacios de articulación y gobernanza para el fomento y fortalecimiento de Negocios Verdes (Nodos, Comités, Mesas, Ecosistemas, Federaciones, entre otros).</t>
  </si>
  <si>
    <t>Trabajo articulado con las estación de guardacostas para el desarrollo de las siguientes acciones:
*Patrullajes en áreas como la bahía de Taganga, Rodadero y Pozos Colorados con el objetivo de vigilar y monitorear las actividades humanas en estas áreas para asegurar que se cumplieran las regulaciones ambientales y se protegieran adecuadamente los ecosistemas de arrecifes de coral y pastos marinos.
*Patrullajes y controles en las actividades antropogénicas que se realizan en el área de El Morro con el propósito de prevenir cualquier afectación potencial en el sector, así como a los ecosistemas que lo rodean.</t>
  </si>
  <si>
    <t xml:space="preserve">Se realizaron monitoreos de calidad de agua en los cuatro (4) sectores priorizados por la Corporación, siendo estos los siguientes:
-Bahía de Santa Marta (Emisario boquerón, Muelle Cabotaje, Boya 2, Marina Internacional y río Manzanares).
-Emisario submarino (E1, E7, E8, E9, T1 y B1).
-Playas turísticas (Bahía Concha, bahía Taganga, bahía Santa Marta, Los Cocos, El Rodadero, Playa Blanca, Salguero, Pozos Colorados y Bello Horizonte).
-Ciénaga del Sevillano.
</t>
  </si>
  <si>
    <t>Monitoreos de calidad de agua marina y estudios conexos en temas marino costeros.</t>
  </si>
  <si>
    <t>Implementación de alianzas para el ejercicio misional de vigilancia y control en zona marina costera.</t>
  </si>
  <si>
    <t xml:space="preserve">Subdirector </t>
  </si>
  <si>
    <t>Proyecto 3.2 RECUPERACIÓN Y PROTECCIÓN DE ESPECIES, Actividad 3.2.4 Implementación de medidas de prevención, control y de manejo a especies invasoras</t>
  </si>
  <si>
    <t xml:space="preserve">Proyecto 3.2 RECUPERACIÓN Y PROTECCIÓN DE ESPECIES, Actividad 3.2.3 Implementación de medidas de conservación y de manejo a especies amenazadas </t>
  </si>
  <si>
    <t>Plan Ordenación Forestal del Norte del Departamento del Magdalena en Jurisdicción de Corpamag</t>
  </si>
  <si>
    <t>EL RETÉN, REMOLINO, SALAMINA, EL PIÑÓN, CERRO DE SAN ANTONIO, CONCORDIA, PUEBLOVIEJO, SITIONUEVO Y PIVIJAY</t>
  </si>
  <si>
    <t>Plan Ordenación Forestal del Centro del Departamento del Magdalena en Jurisdicción de Corpamag</t>
  </si>
  <si>
    <t>PEDRAZA, ALGARROBO, ARIGUANÍ, CHIBOLO, PLATO, SABANAS DE SAN ÁNGEL, TENERIFE, ZAPAYÁN Y FUNDACIÓN</t>
  </si>
  <si>
    <t>Plan Ordenación Forestal del Sur y norte del Departamento del Magdalena en Jurisdicción de Corpamag</t>
  </si>
  <si>
    <t>EL BANCO, GUAMAL, SAN ZENÓN, SAN SEBASTIÁN DE BUENAVISTA, SANTA BÁRBARA DE PINTO, PIJIÑO DEL CARMEN, SANTA ANA, NUEVA GRANADA, ARACATACA, ZONA BANANERA, CIÉNAGA Y SANTA MARTA</t>
  </si>
  <si>
    <t>en adopción</t>
  </si>
  <si>
    <t>Proyecto 6.2 FORMULACIÓN DE INSTRUMENTOS DE ORDENAMIENTO Y/O MANEJO AMBIENTAL, Actividad 6.2.2 Formulación del Plan de Ordenación Forestal Parcial en el departamento del Magdalena</t>
  </si>
  <si>
    <t>Red 1</t>
  </si>
  <si>
    <t xml:space="preserve">Pescaito </t>
  </si>
  <si>
    <t>Marina Santa Marta</t>
  </si>
  <si>
    <t>Aeropuerto</t>
  </si>
  <si>
    <t>Don Jaca</t>
  </si>
  <si>
    <t>Alcatraces</t>
  </si>
  <si>
    <t>Costa Verde</t>
  </si>
  <si>
    <t>Playitas</t>
  </si>
  <si>
    <t>Jolonura</t>
  </si>
  <si>
    <t>Cordobita</t>
  </si>
  <si>
    <t xml:space="preserve">11°14'59.6'' N                             74°12'24.8 W             </t>
  </si>
  <si>
    <t xml:space="preserve">11°14'25.1'' N                             74°13'00.1 W             </t>
  </si>
  <si>
    <t xml:space="preserve">11°07'16.3'' N                             74°13'53.3 W             </t>
  </si>
  <si>
    <t xml:space="preserve">11°05'54.7'' N                             74°13'07.6 W             </t>
  </si>
  <si>
    <t xml:space="preserve">11°05'08.9'' N                             74°13'02.8 W             </t>
  </si>
  <si>
    <t xml:space="preserve">11°01'19.0'' N                             74°14'47.0 W             </t>
  </si>
  <si>
    <t xml:space="preserve">11°02'49.3''N
74°13'53.9" W
</t>
  </si>
  <si>
    <t xml:space="preserve">11°02'46.9'' N
74°11'42.1 W             
</t>
  </si>
  <si>
    <t xml:space="preserve">11°01'26.9'' N  
74°12'11.8 W   
</t>
  </si>
  <si>
    <t>Estación fuera de operación</t>
  </si>
  <si>
    <t>Participación en Gestión Ambiental Urbana</t>
  </si>
  <si>
    <t>Proyecto 3.1 RESTAURACIÓN DE ECOSISTEMAS Y ÁREAS DEGRADADAS, Actividad 3.1.2 Establecimiento y mantenimiento de árboles en el departamento</t>
  </si>
  <si>
    <t>Proyecto 1.2 IMPLEMENTACIÓN DE ESTRATEGIAS DE PARTICIPACIÓN Y CULTURA AMBIENTAL, Actividad 1.2.2 Sensibilizar y capacitar a las comunidades e instituciones en temáticas ambiental que promueven el mejoramiento de la cultura ambiental</t>
  </si>
  <si>
    <t>Proyecto 4.2 GESTIÓN INTEGRAL DEL RECURSO HÍDRICO, Actividad 4.2.1 Monitoreo de control y seguimiento de aguas superficiales y vertimientos en las 14 cuencas que cuentan con objetivos de calidad</t>
  </si>
  <si>
    <t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t>
  </si>
  <si>
    <t>Centro de Rescate de Fauna Marina - CRFM. Suscripción de alianza interinstitucional para atención y disposición final de animales marinos</t>
  </si>
  <si>
    <t>Marino</t>
  </si>
  <si>
    <t>Fauna</t>
  </si>
  <si>
    <t>Eretmochelys imbricata (tortuga carey), Caretta caretta (caguama, tortuga cabezona), Chelonia mydas (tortuga verde) y Dermochelys coriácea (tortuga de cuero, canal,caná),  Lepidochelys olivacea (golfina) Sotalia guianensis (Delfin costero) y Tursiups truncatus (delfin nariz de botella), Trichechus manatus (Manatí del Caribe)</t>
  </si>
  <si>
    <t xml:space="preserve">Centro de Atención y Valoración  de Fauna Silvestre- CAVFS. 
</t>
  </si>
  <si>
    <t>Podocnemys lewiana (tortuga de río), Chelonoidis
carbonarius (morrocoy), Trachemys
callirostris (hicotea), Chavarri (Chauna chavarria), Leopardus
tigrinus (tigrillo), Nutria de río (Lontra longicaudis) y Caimán aguja (Crocodylus acatus)</t>
  </si>
  <si>
    <t xml:space="preserve">El CAVFS cuenta con un personal de veterinarios y biólogos con experiencia en la atención, valoración y rehabilitación de fauna silvestre, en donde una vez recibidos los animales, se realiza el registro de su ingreso y se valora su estado de salud en general, en caso de estar heridos o con fracturas se les hace atención y tratamiento por intervención de un médico veterinario, para posteriormente ingresarlos al programa de recuperación y adaptación para su disposición final </t>
  </si>
  <si>
    <t>Sensibilización y control a la especie marina invasora pterois volitans conocida comúnmente como pez león con el fin de minimizar los impactos que esta especie genera en los ecosistemas marinos del departamento del Magdalena.</t>
  </si>
  <si>
    <t>Marina</t>
  </si>
  <si>
    <t>Pterois volitans</t>
  </si>
  <si>
    <t xml:space="preserve">Sensibilización y control para el correcto manejo en la recolección de  Caracol Africano en el departamento del Magdalena </t>
  </si>
  <si>
    <t>Achatina fullica</t>
  </si>
  <si>
    <t>En estas alianzas entre el Acuario del Rodadero Fospina S.A.S. hoy Centro de Vida Marina, Fundación CIM Caribe y la Corporación Autónoma Regional del Magdalena-CORPAMAG para el establecimiento, manejo y operación del Centro de Rescate de Fauna Marina - CRFM. En este contexto se realizan rescates a enmayamientos, varamientos  y entregas voluntarias de fauna marina para rehabilitación y liberación de los ejemplares, obteniendo excelentes resultados en el rescate de tortugas marinas principalmente.</t>
  </si>
  <si>
    <t>Cafetero y Palmero</t>
  </si>
  <si>
    <t>Proyecto 2.3 Implementación de la Política Ambiental para la Gestión Integral de Residuos o Desechos Peligrosos</t>
  </si>
  <si>
    <t>El proyecto se ejecuta con el personal de planta de la Corporación.</t>
  </si>
  <si>
    <t>Minero</t>
  </si>
  <si>
    <t>Portuario Fluvial</t>
  </si>
  <si>
    <t>Infraestructura</t>
  </si>
  <si>
    <t>Maritimo</t>
  </si>
  <si>
    <t>Energetico</t>
  </si>
  <si>
    <t>Residuos</t>
  </si>
  <si>
    <t>85</t>
  </si>
  <si>
    <t>AVANCE CON % LINEAS DEL PGAR</t>
  </si>
  <si>
    <t>*El total de las metas fisicas y financieras sera el resultado de una sumatoria, promedios aritmetico o ponderados segun el caso y solo se aplica para las columnas relacionadas con porcentajes de avance y metas financieras.</t>
  </si>
  <si>
    <t>(18) TOTAL METAS FISICAS Y FINANCIERAS*</t>
  </si>
  <si>
    <t xml:space="preserve">INVERSION - PAI REGALIAS </t>
  </si>
  <si>
    <t>Número</t>
  </si>
  <si>
    <t>Actividades ejecutadas</t>
  </si>
  <si>
    <t>9.4.7 Implementación del código de integridad</t>
  </si>
  <si>
    <t>9.4.6 Ejecución del Plan de trabajo anual de seguridad y salud en el trabajo</t>
  </si>
  <si>
    <t>Ejecución de acciones en rpo del bienestar laboral de los funcionarios de la entidad.</t>
  </si>
  <si>
    <t>9.4.5 Ejecución del Plan de Bienestar Social Laboral</t>
  </si>
  <si>
    <t>9.4.4 Ejecución del Plan anual de capacitaciones</t>
  </si>
  <si>
    <t>9.4.3 Ejecución del Plan anual de vacantes</t>
  </si>
  <si>
    <t xml:space="preserve">Se realizó el seguimiento, monitoreo y aprobación de las Hojas de Vida de funcionarios y contratistas en el Sistema de Información y Gestión del Empleo Público – SIGEP, en atención a lo dispuesto en el acuerdo al Decreto 1083 de 2015. A la fecha de rendición del presente informe las hojas de vida de los funcionarios se encuentran revisadas, aprobadas y vinculadas a la planta de la Corporación respectivamente. </t>
  </si>
  <si>
    <t>9.4.2 Ejecución del Plan estratégico de Talento Humano</t>
  </si>
  <si>
    <t>Ejecución de acciones de bienestar laboral de los funcionarios de la entidad.</t>
  </si>
  <si>
    <t>9.4.1 Ejecución del Plan de previsión de los recursos humanos</t>
  </si>
  <si>
    <t>% avance de las Metas del Proyecto</t>
  </si>
  <si>
    <t>9.4 GESTIÓN DEL TALENTO HUMANO</t>
  </si>
  <si>
    <t>Acciones implementadas</t>
  </si>
  <si>
    <t xml:space="preserve"> 9.3.5 Formación en temas ambientales y corporativos a periodistas locales y fortalecimiento a voceros institucionales </t>
  </si>
  <si>
    <t>En cumplimiento de esta actividad se realizaron las siguientes acciones:
Diseño de vallas para los proyectos
Elaboración e impresión de libretas con contenido relacionado con las líneas estratégicas del Plan de Acción Institucional
Elaboración e impresión de calendarios en material reciclado con mensajes alusivos a la protección del jaguar y del manatí.
Elaboración e impresión de Planeadores con información ambiental
Plegables con información relacionada con Hicoteas, Iguanas y Jaguar</t>
  </si>
  <si>
    <t>Piezas elaboradas</t>
  </si>
  <si>
    <t xml:space="preserve"> 9.3.4 Elaboración de piezas informativas y de  comunicación para las comunidades en el marco de las acciones institucionales </t>
  </si>
  <si>
    <t>• Campaña "Santa Marta Nos Toca a Todos"
• Campaña para la Prevención de Incendios Forestales
• Campaña Semana Santa
• Campaña #Hazteamigodeljaguar 
• Campaña temporada de Lluvias
• Campaña Fenómeno de la Niña
• Campaña  #MenosplásticosXlavida
• Campaña "Disfruta la Fiesta Sin Pólvora"</t>
  </si>
  <si>
    <t>Campañas implementadas</t>
  </si>
  <si>
    <t xml:space="preserve"> 9.3.3 Implementación de campañas de comunicación ambiental en el desarrollo de la gestión institucional </t>
  </si>
  <si>
    <t xml:space="preserve">I. Programa Radial Institucional Territorio Verd
II. Videos
III. Redes Sociales
IV. Boletines de prensa
V. Página Web/Sección Noticias
VI. Cuñas radiales educativas
VII. Revista Institucional MAGDALENA AMBIENTAL
VIII. Boletín Interno CORPOCLIPS
</t>
  </si>
  <si>
    <t>Acciones Implemetadas</t>
  </si>
  <si>
    <t xml:space="preserve"> 9.3.2  Divulgación de los resultados de los proyectos y la gestión institucional a través de diferentes canales y herramientas de comunicación (Digitales, Radiales e Impresos)  </t>
  </si>
  <si>
    <t xml:space="preserve">Elaboración de documento estratégico del Plan de comunicaciones, Plan de medios vigencia 2024-2027 y actualización del Manual de Imagen Corporativa </t>
  </si>
  <si>
    <t>Documentos elaborados</t>
  </si>
  <si>
    <t xml:space="preserve"> 9.3.1  Elaboración de documento estratégico del Plan de comunicaciones, Plan de medios vigencia 2024-2027 y actualización del Manual de Imagen Corporativa </t>
  </si>
  <si>
    <t xml:space="preserve">9.3 GESTIÓN DE LAS COMUNICACIONALES </t>
  </si>
  <si>
    <t>Ejecución del plan de mantenimiento para el fortalecimiento de la estructura física, tecnológica y modernización institucional.</t>
  </si>
  <si>
    <t>Estructura física y tecnológica fortalecida</t>
  </si>
  <si>
    <t>9.2.5 Fortalecimiento de la estructura física, tecnológica y modernización institucional</t>
  </si>
  <si>
    <t>Tabla de Retención Documental (TRD) actualizadas</t>
  </si>
  <si>
    <t>9.2.4 Actualización de las Tabla de Retención Documental (TRD)</t>
  </si>
  <si>
    <t>El Plan Institucional de Archivos - PINAR de la Corporación se encuentra en proceso de actualización, el proceso de actualización de las tablas de retención documental se tiene programado para la próxima vigencia. Posterior a la elaboración de las TRD se actualiza los instrumentos archivísticos Tabla de Control de Acceso – TCA  y Banco terminológico – BT.</t>
  </si>
  <si>
    <t xml:space="preserve">Plan formulado </t>
  </si>
  <si>
    <t>9.2.3 Formulación del Plan Institucional de Archivos - PINAR</t>
  </si>
  <si>
    <t>Plan formulado e implementado</t>
  </si>
  <si>
    <t xml:space="preserve">Se realizó revisión de los documentos del Sistema de Gestión, por solicitudes de los siguientes procesos: Gestión Administrativa, Gestión Analítica y Metrológica, Gestión Documental y Gestión del Talento Humano. Así mismo, se realizó la respectiva actualización y publicación en la intranet de procedimientos y formatos de los procesos Gestión Administrativa y Gestión Analítica y Metrológica. 
</t>
  </si>
  <si>
    <t xml:space="preserve">9.2.1 Fortalecimiento del Sistema de Gestión </t>
  </si>
  <si>
    <t xml:space="preserve">9.2 FORTALECIMIENTO DE LA GESTIÓN INSTITUCIONAL </t>
  </si>
  <si>
    <t>9.1.4 Implementación de lineamientos para la Seguridad y Privacidad de la información</t>
  </si>
  <si>
    <t xml:space="preserve">Se continúa fortaleciendo la gestión de la información ambiental dentro de la Corporación, respondiendo a las necesidades internas a través de las siguientes acciones:
*El Geovisor y el generador de reportes de Áreas de Importancia Ambiental siguen activos para el personal interno, proporcionando funcionalidades que permiten realizar consultas automáticas sobre las Áreas de Importancia Ambiental previamente configuradas en la plataforma.
*En colaboración con el proveedor del sistema, se ha actualizado la capa del Registro Único Nacional de Áreas Protegidas (RUNAP) en el Geovisor, lo que facilita la consulta y la generación de informes pertinentes.
*El Geovisor público continúa operativo, ofreciendo herramientas de visualización y consultas sencillas, accesibles para toda la ciudadanía. Actualmente, están configuradas las capas correspondientes a los POMCA adoptados por la Corporación, y se ha habilitado un acceso directo en nuestra página web, www.corpamag.gov.co.
</t>
  </si>
  <si>
    <t>9.1.3 Implementación de Acciones de la Politica de Gobierno Digital</t>
  </si>
  <si>
    <t xml:space="preserve">  Sistemas de información implementados y fortalecidos </t>
  </si>
  <si>
    <t>9.1.2 Implementación y fortalecimiento de los Sistemas de Información Administrativos y Misionales</t>
  </si>
  <si>
    <t>Plan Implementado</t>
  </si>
  <si>
    <t xml:space="preserve">9.1.1 (B) Ejecución del Plan estratégico de Tecnologías de la Información y las Comunicaciones </t>
  </si>
  <si>
    <t xml:space="preserve">En cumplimiento de esta actividad durante la vigencia 2024, se formuló el Plan Estratégico de Tecnologías de la Información (PETI) para la vigencia 2024-2027 de CORPAMAG.
El Plan Estratégico de Tecnologías de la Información (PETI) para la vigencia 2024-2027 está alineado con las estrategias nacionales, sectoriales e institucionales, y aborda el análisis de la situación actual, la arquitectura de gestión de TI, las brechas existentes y el marco normativo. Define las iniciativas estratégicas de TI, el portafolio de proyectos y su hoja de ruta a corto, mediano y largo plazo, así como los indicadores necesarios para monitorear el cumplimiento de la estrategia.
</t>
  </si>
  <si>
    <t>Plan Formulado</t>
  </si>
  <si>
    <t xml:space="preserve">9.1.1 (A) Formulación del Plan estratégico de Tecnologías de la Información y las Comunicaciones </t>
  </si>
  <si>
    <t>9.1 USO Y APROVECHAMIENTO DE LAS TECNOLOGÍAS DE LA INFORMACIÓN Y LAS COMUNICACIONES</t>
  </si>
  <si>
    <t>6, 8, 12.</t>
  </si>
  <si>
    <t xml:space="preserve">PROGRAMA 9. FORTALECIMIENTO DE LA GESTIÓN Y DIRECCIÓN DEL SECTOR AMBIENTE Y DESARROLLO SOSTENIBLE </t>
  </si>
  <si>
    <t>LINEA ESTRATEGICA 3. FORTALECIMIENTO INSTITUCIONAL PARA LA ADMINISTRACIÓN Y CONSERVACIÓN DE LOS RECURSOS NATURALES</t>
  </si>
  <si>
    <t>8.2.2 Implementación de alianzas para el ejercicio misional de vigilancia y control en zona marina costera.</t>
  </si>
  <si>
    <t>8.2.1 Monitoreos de calidad de agua marina y estudios conexos en temas marino costeros.</t>
  </si>
  <si>
    <t>8.2 SOSTENIBILIDAD DE LOS SERVICIOS ECOSISTÉMICOS MARINOS Y COSTEROS</t>
  </si>
  <si>
    <t>8.1.2 Implementar medidas de adaptación basadas en ecosistemas para mitigar la erosión costera.</t>
  </si>
  <si>
    <t>8.1.1 Implementar acciones en los Planes de Ordenación y Manejo Integrado de Unidades Ambientales Costeras - POMIUAC.</t>
  </si>
  <si>
    <t xml:space="preserve">8.1 ORDENAMIENTO Y MANEJO INTEGRAL DEL TERRITORIO MARINO COSTERO </t>
  </si>
  <si>
    <t>13, 14.</t>
  </si>
  <si>
    <t xml:space="preserve">PROGRAMA 8. GESTIÓN INTEGRAL DE MARES, COSTAS Y RECURSOS ACUÁTICOS  </t>
  </si>
  <si>
    <t xml:space="preserve">Número </t>
  </si>
  <si>
    <t>Sistemas implementados</t>
  </si>
  <si>
    <t xml:space="preserve">7.2.2 Implementación de sistemas agrìcolas resilientes </t>
  </si>
  <si>
    <t xml:space="preserve">Acciones implementadas </t>
  </si>
  <si>
    <t xml:space="preserve">7.2.1 Fomento a la implementación de sistemas adaptattivos y fuentes alternativas de energìas </t>
  </si>
  <si>
    <t>7.2 IMPLEMENTACIÓN DE ESTRATEGIAS PARA ADAPTACIÓN AL CAMBIO CLIMÁTICO</t>
  </si>
  <si>
    <t xml:space="preserve"> Iniciativas de carbono azul en implementación</t>
  </si>
  <si>
    <t>7.1.3 Implementar iniciativa de carbono azul para el uso sostenible de los manglares como medida de mitigación de Gases Efecto Invernadero - GEI</t>
  </si>
  <si>
    <t>Entes territoriales asesorados</t>
  </si>
  <si>
    <t>7.1.2 Asesorar a los entes territoriales en la incorporación, planificación y ejecución de acciones relacionadas con cambio climático en el marco de los instrumentos de planificación territorial</t>
  </si>
  <si>
    <t>7.1.1 Implementar iniciativas de cambio climático en el marco del Plan Integral de Gestión del Cambio Climático Territorial Magdalena</t>
  </si>
  <si>
    <t>7.1 IMPLEMENTACIÓN DE LINEAMIENTOS PARA EL CAMBIO CLIMÁTICO</t>
  </si>
  <si>
    <t>PROGRAMA 7. GESTIÓN DEL CAMBIO CLIMÁTICO PARA UN DESARROLLO BAJO EN CARBONO Y RESILIENTE AL CLIMA</t>
  </si>
  <si>
    <t>Sistema Implentado</t>
  </si>
  <si>
    <t>6.4.2 Implementación de sistemas de Alertas Tempranas para la prevención de desastres asociadas a fenomenos de inundación</t>
  </si>
  <si>
    <t>Obras ejecutadas</t>
  </si>
  <si>
    <t>6.4.1 Obras de recuperación de cuerpos de agua en el departamento del Magdalena</t>
  </si>
  <si>
    <t>6.4 IMPLEMENTACIÓN DE ACCIONES PARA LA REDUCCIÓN DEL RIESGO</t>
  </si>
  <si>
    <t>6.3.2 Implementar acciones en torno a la estrategia de corresponsabilidad y lineamientos para la prevención de incendios forestales.</t>
  </si>
  <si>
    <t>6.3.1 Transferir conocimiento a los entes territoriales sobre gestión ambiental, gestión del riesgo y cambio climático para la toma de decisiones en sus instrumentos de planificación y gestión ambiental en sus territorios.</t>
  </si>
  <si>
    <t>6.3 GENERACIÓN DE CONOCIMIENTO PARA LA PREVENCIÓN DEL RIESGO</t>
  </si>
  <si>
    <t>Documento elaborado</t>
  </si>
  <si>
    <t>6.2.3  Realizar estudio para el acotamiento de rondas hídricas en cuerpos de agua priorizados</t>
  </si>
  <si>
    <t xml:space="preserve"> Plan de Ordenación Forestal formulado</t>
  </si>
  <si>
    <t>6.2.2 Formulación del Plan de Ordenación Forestal Parcial en el departamento del Magdalena</t>
  </si>
  <si>
    <t xml:space="preserve"> Plan de Manejo de manglar formulado</t>
  </si>
  <si>
    <t>6.2.1 Formular el plan de manejo del manglar en la jurisdicción de CORPAMAG</t>
  </si>
  <si>
    <t>6.2 FORMULACIÓN DE INSTRUMENTOS DE ORDENAMIENTO Y/O MANEJO AMBIENTAL</t>
  </si>
  <si>
    <t xml:space="preserve">6.1.2 Seguimiento a la Dimensión Ambiental concertada en los instrumentos de ordenamiento territorial adoptados </t>
  </si>
  <si>
    <t xml:space="preserve">6.1.1 Asesorar a los entes territoriales para la incorporación de las Determinantes y Asuntos ambientales en sus Instrumentos de Planificación Territorial </t>
  </si>
  <si>
    <t>6.1 INCORPORACIÓN DE LA DIMENSIÓN AMBIENTAL EN INSTRUMENTOS DE PLANIFICACIÓN DEL DEPARTAMENTO</t>
  </si>
  <si>
    <t>13, 15.</t>
  </si>
  <si>
    <t>PROGRAMA 6. ORDENAMIENTO AMBIENTAL TERRITORIAL</t>
  </si>
  <si>
    <t>Reporte del indicador minímo de gestión</t>
  </si>
  <si>
    <t>Actualización y reporte de la información en el SIAC</t>
  </si>
  <si>
    <t>5.1.3 Reporte de la información en el SIAC</t>
  </si>
  <si>
    <t>Geovisor fortalecido</t>
  </si>
  <si>
    <t>5.1.2  (B) Fortalecer Sistema de Información Geográfico y Geovisor</t>
  </si>
  <si>
    <t>Sistema de Información geográfica actualizado (Licenciamiento)</t>
  </si>
  <si>
    <t>5.1.2  (A) Fortalecer Sistema de Información Geográfico y Geovisor</t>
  </si>
  <si>
    <t>Módulos SIAR implementados</t>
  </si>
  <si>
    <t>5.1.1 (B) Fortalecer la gestión de información ambiental de los recursos naturales</t>
  </si>
  <si>
    <t xml:space="preserve">En cumplimiento de esta actividad, se continúa fortaleciendo la Gestión de Información Ambiental dentro de la Corporación, y de acuerdo con las necesidades internas, se realizaron las siguientes acciones:
VITAL y SILA se integrarán como componentes fundamentales de nuestro Sistema de Información Ambiental Regional (SIAR). El SIAR es un conjunto de herramientas tecnológicas implementadas en la Corporación para la gestión eficiente y coordinada de los datos de información ambiental. Esta integración permitirá un flujo de información más robusto y cohesivo, facilitando la toma de decisiones informadas y mejorando la capacidad de respuesta de Corpamag ante los desafíos ambientales. Con VITAL y SILA, el SIAR se fortalecerá, ofreciendo una plataforma integral que optimiza la recolección, análisis y distribución de datos ambientales en nuestra región.
La Corporación Autónoma Regional del Magdalena (Corpamag) se encuentra en un proceso de fortalecimiento en el uso, manejo y apropiación de la Ventanilla Integral de Trámites Ambientales en Línea (VITAL).
</t>
  </si>
  <si>
    <t>Módulos SIAR fortalecidos</t>
  </si>
  <si>
    <t>5.1.1 (A) Fortalecer la gestión de información ambiental de los recursos naturales</t>
  </si>
  <si>
    <t>5.1 FORTALECIMIENTO DEL SISTEMA DE INFORMACIÓN AMBIENTAL REGIONAL (SIAR)</t>
  </si>
  <si>
    <t>PROGRAMA 5. GESTIÓN DE LA INFORMACIÓN Y EL CONOCIMIENTO AMBIENTAL</t>
  </si>
  <si>
    <t>Sistemas de tratamiento de aguas residulaes apoyados</t>
  </si>
  <si>
    <t xml:space="preserve">4.2.12 Apoyo en la implementación y/o optimizacion de sistemas de tratamiento de aguas residuales a usuarios del programa tasa retributiva.                                                     </t>
  </si>
  <si>
    <t>Sectores productivos con
acompañamiento técnico</t>
  </si>
  <si>
    <t>4.2.11 Apoyar el fortalecimiento a los diferentes sectores productivos del programa tasa retributiva, a traves del acompañamiento y capacitación en el manejo y disposicion adecuada de vertimientos</t>
  </si>
  <si>
    <t>Monitoreos anuales realizados</t>
  </si>
  <si>
    <t>4.2.10 Monitoreo de control y seguimiento a los objetivos de calidad del rio Magdalena</t>
  </si>
  <si>
    <t xml:space="preserve">Objetivos de calidad formulados y Acuerdo de metas fijado </t>
  </si>
  <si>
    <t>4.2.9 Formulacion de los objetivos de calidad para el rio Magdalena y establecimiento del Acuerdo de metas cargas contaminantes con usuarios generadores de vertimientos.</t>
  </si>
  <si>
    <t>Corrientes reglamentadas</t>
  </si>
  <si>
    <t xml:space="preserve">4.2.6 Reglamentar corrientes priorizadas en el departamento </t>
  </si>
  <si>
    <t>Censo actualizado de usuarios</t>
  </si>
  <si>
    <t>4.2.4 Fortalecimiento del programa Tasa Por Utilizacion de Agua-TUA, a traves de la actualizacion del censo de usuarios que realizan captaciones de aguas superficiales y subterraneas.</t>
  </si>
  <si>
    <t xml:space="preserve">4.2.3 Fortalecimiento del Programa Tasa Retributiva-TR a traves de la actualizacion del censo de usuarios generadores de vertimiento sobre el recurso hidrico. </t>
  </si>
  <si>
    <t>4.2.2 Monitoreo de control y seguimiento a las aguas marinas que cuentan con objetivos de calidad.</t>
  </si>
  <si>
    <t>Corrientes Monitoreadas anualmente</t>
  </si>
  <si>
    <t>4.2.1 Monitoreo de control y seguimiento de aguas superficiales y vertimientos en las 14 cuencas que cuentan con objetivos de calidad</t>
  </si>
  <si>
    <t>4.2 REGULACIÓN DEL USO Y MANEJO DEL RECURSO HÍDRICO</t>
  </si>
  <si>
    <t>Plataformas colaborativas conformadas</t>
  </si>
  <si>
    <t>4.1.8 Conformar plataforma colaborativa para la articulación de acciones público-privada alrededor de las cuencas hidrográficas</t>
  </si>
  <si>
    <t>Consultas previas realizadas</t>
  </si>
  <si>
    <t>4.1.7 Realizar consultas previas con comunidades étnicas para la adopción de los instrumentos de Planificación ambiental</t>
  </si>
  <si>
    <t>La Corporación en cumplimiento de esta actividad, discrimina en el documento en word, la localización de las estaciones hidrometeorológicas que hacen parte de la red de monitoreo de la entidad.</t>
  </si>
  <si>
    <t xml:space="preserve">Porcentaje </t>
  </si>
  <si>
    <t>Red de monitoreo en operación</t>
  </si>
  <si>
    <t>4.1.6 Operación de la red de monitoreo hidrológico y climatologico</t>
  </si>
  <si>
    <t xml:space="preserve">Planes de Ordenación y Manejo de Cuencas (POMCAS), Planes de Manejo de Acuíferos (PMA) y Planes de Manejo de Microcuencas (PMM) en ejecución </t>
  </si>
  <si>
    <t>4.1.5 Implementar Planes Operativos de los POMCA adoptados en el departamento</t>
  </si>
  <si>
    <t>4.1.4 Formular Planes de Manejo de Acuíferos - PMA</t>
  </si>
  <si>
    <t xml:space="preserve">Porcentaje Formulación y/o ajuste de los Planes de Ordenación y Manejo de Cuencas (POMCAS), Planes de Manejo de Acuíferos (PMA) y Planes de Manejo de Microcuencas (PMM) </t>
  </si>
  <si>
    <t>4.1.3 Formular Planes de Ordenación y Manejo de Cuencas - POMCA en el departamento</t>
  </si>
  <si>
    <t>Planes de ordenamiento del recurso hídrico (PORH) en ejecución</t>
  </si>
  <si>
    <t>4.1.2 Implementar PORH adoptados en el departamento</t>
  </si>
  <si>
    <t xml:space="preserve">Cuerpos de agua con planes de ordenamiento del recurso hídrico (PORH) adoptados </t>
  </si>
  <si>
    <t>4.1.1 Formular y adoptar Planes de Ordenamiento del Recurso Hídrico - PORH en corrientes priorizadas del departamento</t>
  </si>
  <si>
    <t>4.1 PLANIFICACIÓN Y MANEJO DEL RECURSO HÍDRICO</t>
  </si>
  <si>
    <t>6, 14.</t>
  </si>
  <si>
    <t>PROGRAMA 4. GESTIÓN INTEGRAL DEL RECURSO HIDRICO</t>
  </si>
  <si>
    <t>Estrategias implementadas</t>
  </si>
  <si>
    <t>3.4.5 Formulación de estrategias para la identificación de áreas prioritarias para la conservación y compensación en la jurisdicción de CORPAMAG</t>
  </si>
  <si>
    <t>Área protegida declarada</t>
  </si>
  <si>
    <t>3.4.4 Declaración de áreas protegidas en la jurisdicción de CORPAMAG</t>
  </si>
  <si>
    <t xml:space="preserve"> Plan de Manejo actualizado</t>
  </si>
  <si>
    <t>3.4.3 Actualización del plan de manejo del  Distrito Regional de Manejo Integrado Complejo Cenagoso Zárate, Malibú, Veladero</t>
  </si>
  <si>
    <t>3.4.2 Implementación de acciones de los Planes de Manejo de las áreas protegidas Regionales</t>
  </si>
  <si>
    <t>3.4.1 Implementación de acciones priorizadas en el marco del sistema de áreas protegidas y otras estrategias complementarias para la conservación</t>
  </si>
  <si>
    <t>3.4 ÁREAS PROTEGIDAS Y OTRAS ESTRATEGIAS COMPLEMENTARIAS PARA LA CONSERVACIÓN</t>
  </si>
  <si>
    <t>Informe de Monitoreo que se desarrolla en alianza con el INVEMAR anualmente.</t>
  </si>
  <si>
    <t xml:space="preserve">3.3.2 Monitoreo de las condiciones ambientales de la Ciénaga Grande de Santa Marta </t>
  </si>
  <si>
    <t>Acciones realizadas</t>
  </si>
  <si>
    <t xml:space="preserve">3.3.1 Recuperación, conservación y mantenimiento de los caños de la Ciénaga Grande de Santa Marta </t>
  </si>
  <si>
    <t>3.3 RECUPERACIÓN, MANTENIMIENTO Y CONSERVACIÓN DE LA CIÉNAGA GRANDE DE SANTA MARTA - CGSM</t>
  </si>
  <si>
    <t xml:space="preserve">Especies invasoras con medidas de prevención, control y manejo </t>
  </si>
  <si>
    <t>3.2.4 Implementación de medidas de prevención, control y de manejo a especies invasoras</t>
  </si>
  <si>
    <t xml:space="preserve">Especies amenazadas con medidas de conservación y manejo </t>
  </si>
  <si>
    <t xml:space="preserve">3.2.3 Implementación de medidas de conservación y de manejo a especies amenazadas </t>
  </si>
  <si>
    <t>Areas estrategicas para la protección de especies señalizadas</t>
  </si>
  <si>
    <t>3.2.2 Señalización de areas estrategicas para la protección de especies</t>
  </si>
  <si>
    <t>La Corporación Autónoma Regional del Magdalena, conocida como CORPAMAG, opera un Centro de Atención y Valoración de Fauna Silvestre (CAVFS) en la ciudad de Santa Marta. Este Centro tiene la misión de recibir, cuidar, evaluar y rehabilitar a animales silvestres rescatados por los empleados y contratistas idóneos de la Corporación, así como aquellos incautados por la Policía Nacional o entregados voluntariamente por la comunidad en todo el Departamento del Magdalena.</t>
  </si>
  <si>
    <t>Atención y valoración de la fauna recibida</t>
  </si>
  <si>
    <t>3.2.1 Atención, Valoración y Rehabilitacion de Fauna Silvestre continental y marina</t>
  </si>
  <si>
    <t>3.2 RECUPERACIÓN Y PROTECCIÓN DE ESPECIES</t>
  </si>
  <si>
    <t xml:space="preserve">Árboles sembrados  </t>
  </si>
  <si>
    <t>3.1.2 Establecimiento y mantenimiento de árboles en el departamento</t>
  </si>
  <si>
    <t>Hectáreas</t>
  </si>
  <si>
    <t xml:space="preserve">Áreas de ecosistemas en restauración, rehabilitación y reforestación </t>
  </si>
  <si>
    <t>3.1.1 Restauración, protección y conservación de áreas estratégicas para la regulación hídrica</t>
  </si>
  <si>
    <t>3.1 RESTAURACIÓN DE ECOSISTEMAS Y ÁREAS DEGRADADAS</t>
  </si>
  <si>
    <t>6, 12, 13, 14, 15.</t>
  </si>
  <si>
    <t>PROGRAMA 3. CONSERVACIÓN DE LA BIODIVERSIDAD Y SUS SERVICIOS ECOSISTÉMICOS</t>
  </si>
  <si>
    <t>Porcentaje de cumplimiento SVCA Acreditado</t>
  </si>
  <si>
    <t>2.6.7 Sostenimiento de la Acreditación del Componente de Calidad del Aire del Laboratorio Ambiental a través de la Norma NTC-ISO/IEC 17025:2017</t>
  </si>
  <si>
    <t>Informes</t>
  </si>
  <si>
    <t>2.6.6 Acreditación del Componente de Calidad del Aire del Laboratorio Ambiental a través de la Norma NTC-ISO/IEC 17025:2017</t>
  </si>
  <si>
    <t>Porcentaje de operativos de control y seguimiento realizados</t>
  </si>
  <si>
    <t>2.6.5 Control y seguimiento de contaminación atmosférica</t>
  </si>
  <si>
    <t>Una vez evaluados los resultados del monitoreo de contaminantes en la calidad del aire obtenidos en el Sistema de Vigilancia, se puede concluir que el 100% de los puntos de monitoreo cumplen con lo establecido en la Resolución No. 2254 de 2017, que establece la norma de calidad del aire ambiente en el territorio nacional.</t>
  </si>
  <si>
    <t>Puntos de monitoreo del Sistema de Vigilancia de la Calidad del Aire - SVCA con cumplimiento normativo</t>
  </si>
  <si>
    <t>2.6.4 Evaluación de parámetros contaminantes de la calidad del aire, que inciden en la salud pública y los recursos naturales</t>
  </si>
  <si>
    <t>Operativos de control y seguimiento a niveles de ruido</t>
  </si>
  <si>
    <t>2.6.3 Implementar acciones para la disminución de los niveles de ruido en zonas críticas</t>
  </si>
  <si>
    <t>Se realizó el cargue de la información como corresponde al Subsistema Nacional de Información sobre Calidad del Aire – SISAIRE www.sisaire.gov.co del Ministerio de Ambiente y Desarrollo Sostenible, lo que representa un cumplimiento del 100% de la meta para este periodo.</t>
  </si>
  <si>
    <t xml:space="preserve">Informes </t>
  </si>
  <si>
    <t>2.6.2 Reportes de información del Sistema de Vigilancia de la Calidad del Aire - SVCA al SISAIRE</t>
  </si>
  <si>
    <t xml:space="preserve">Se tomaron las muestras en las estaciones de monitoreo, análisis de laboratorio y reporte de resultados de calidad del aire en el área de cobertura del Sistema de Vigilancia de la Calidad del Aire - SVCA, de acuerdo con las directrices, métodos y procedimientos establecidos en el Protocolo para el Monitoreo y Seguimiento de la Calidad del Aire adoptado por el MADS mediante la Resolución No. 650 de 2010.
La información generada se carga mensualmente a la página web de la Corporación www.corpamag.gov.co, en la página del Subsistema Nacional de Información sobre Calidad del Aire – SISAIRE www.sisaire.gov.co del Ministerio de Ambiente y Desarrollo Sostenible y en el portal de datos abiertos del estado colombiano www.datos.gov.co.
</t>
  </si>
  <si>
    <t>Redes en operación</t>
  </si>
  <si>
    <t xml:space="preserve">2.6.1 Funcionamiento del Sistema de Vigilancia de la Calidad del Aire - SVCA </t>
  </si>
  <si>
    <t>2.6 GESTIÓN INTEGRAL DE LA CALIDAD DEL AIRE</t>
  </si>
  <si>
    <t>Suelos degradados en recuperación o rehabilitación</t>
  </si>
  <si>
    <t>2.5.2 Recuperación y/o rehabilitación de suelos degradados en áreas priorizadas del departamento del Magdalena</t>
  </si>
  <si>
    <t>2.5.1 Implementación acciones de la Política para la gestión sostenible del suelo</t>
  </si>
  <si>
    <t>2.5 GESTIÓN SOSTENIBLE DEL SUELO</t>
  </si>
  <si>
    <t xml:space="preserve"> Plantas de Beneficio Animal con seguimiento</t>
  </si>
  <si>
    <t>2.4.7 Seguimiento a las Plantas de Beneficio Animal (Autorizadas por el Invima)</t>
  </si>
  <si>
    <t>Planes de Gestión Integral de Residuos Sólidos (PGIRS) con seguimiento</t>
  </si>
  <si>
    <t>2.4.6. Seguimiento a los PGIRS</t>
  </si>
  <si>
    <t>Programas de Uso Eficiente y Ahorro del Agua (PUEAA) con seguimiento</t>
  </si>
  <si>
    <t>2.4.5. Seguimiento a los PUEAA</t>
  </si>
  <si>
    <t>Planes de Saneamiento y Manejo de Vertimientos (PSMV) con seguimiento</t>
  </si>
  <si>
    <t>2.4.4. Seguimiento a los PSMV</t>
  </si>
  <si>
    <t>Autorizaciones ambientales con seguimiento</t>
  </si>
  <si>
    <t>2.4.3 Seguimiento a autorizaciones ambientales</t>
  </si>
  <si>
    <t>2.4.2 Gestión de trámites ambientales</t>
  </si>
  <si>
    <t>2.4.1 Gestión de los procesos sancionatorios</t>
  </si>
  <si>
    <t>2.4 AUTORIDAD AMBIENTAL Y ADMINISTRACIÓN DE LOS RECURSOS NATURALES</t>
  </si>
  <si>
    <t>Control y seguimiento realizado a propietarios de equipos  PCB</t>
  </si>
  <si>
    <t>2.3.4 Efectuar control y seguimiento a los propietarios de equipos o desechos que consistan, contengan o estén contaminados con Bifenilos Policlorados (PCB).</t>
  </si>
  <si>
    <t>Control y seguimiento realizado a generadores de RESPEL</t>
  </si>
  <si>
    <t>2.3.3 Efectuar control y seguimiento a generadores y empresas gestoras RESPEL</t>
  </si>
  <si>
    <t>Sectores productivos con acompañamiento anual</t>
  </si>
  <si>
    <t>2.3.2 Brindar acompañamiento a los sectores productivos en la gestión de residuos Posconsumo</t>
  </si>
  <si>
    <t>Seguimiento realizado</t>
  </si>
  <si>
    <t>2.3.1 Seguimiento a las lineas de accion del plan de gestion integral de residuos peligrosos 2022-2030</t>
  </si>
  <si>
    <t>2.3 IMPLEMENTACIÓN DE LA POLÍTICA AMBIENTAL PARA LA GESTIÓN INTEGRAL DE RESIDUOS O DESECHOS PELIGROSOS</t>
  </si>
  <si>
    <t xml:space="preserve"> Proyectos implementados</t>
  </si>
  <si>
    <t xml:space="preserve">2.2.2 Implementar proyectos productivos sostenibles </t>
  </si>
  <si>
    <t>2.2.1 Apoyar en el Fortalecimiento de la capacidad productiva de las asociaciones de pescadores y agricultores en la CGSM</t>
  </si>
  <si>
    <t>2.2 IMPLEMENTACIÓN DE ESTRATEGIAS PARA LA SOSTENIBILIDAD AMBIENTAL EN EL DEPARTAMENTO DEL MAGDALENA</t>
  </si>
  <si>
    <t>2.1.4 Participación en espacios de articulación y gobernanza para el fomento y fortalecimiento de Negocios Verdes (Nodos, Comités, Mesas, Ecosistemas, Federaciones, entre otros).</t>
  </si>
  <si>
    <t xml:space="preserve">2.1.3 (B) Implementar acciones de verificación de negocios verdes </t>
  </si>
  <si>
    <t xml:space="preserve">2.1.3 (A) Implementar acciones de verificación de negocios verdes </t>
  </si>
  <si>
    <t>2.1.2 Seguimiento de Negocios Verdes verificados (Emprendimiento, Empresas Avaladas/No Avaladas, Empresas Ancla)</t>
  </si>
  <si>
    <t>2.1.1 Verificacion de los negocios verdes (emprendimientos, empresas constituidas y empresas anclas)</t>
  </si>
  <si>
    <t>2.1 FORTALECIMIENTO DEL PROGRAMA REGIONAL DE NEGOCIOS VERDES</t>
  </si>
  <si>
    <t>6, 8, 12, 13, 14, 15.</t>
  </si>
  <si>
    <t>PROGRAMA 2. FORTALECIMIENTO DEL DESEMPEÑO AMBIENTAL DE LOS SECTORES PRODUCTIVOS</t>
  </si>
  <si>
    <t>LINEA ESTRATEGICA 2. PLANIFICACIÓN, MANEJO Y USO SOSTENIBLE DE LOS RECURSOS Y VALORES NATURALES Y CULTURALES</t>
  </si>
  <si>
    <t>Actividades implementadas</t>
  </si>
  <si>
    <t>1.2.4 Generar actividades de educación ambiental y participación de la comunidad  que contribuyan a la formación de ciudadanos conscientes de sus derechos y deberes ambientales (Corpoferias, conmemoración de fechas ambientales,entre otros )</t>
  </si>
  <si>
    <t>1.2.3 Implementación de alianza con INVEMAR para la educación ambiental marino costera - ESCUELAS AZULES</t>
  </si>
  <si>
    <t>Personas Informadas y Sensibilizadas</t>
  </si>
  <si>
    <t>1.2.2 Sensibilizar y capacitar a las comunidades e instituciones en temáticas ambiental que promueven el mejoramiento de la cultura ambiental</t>
  </si>
  <si>
    <t>1.2.1 Crear de espacios de etnoeducación ambiental en territorios ancestrales y colectivos</t>
  </si>
  <si>
    <t>1.2 IMPLEMENTACIÓN DE ESTRATEGIAS DE PARTICIPACIÓN Y CULTURA AMBIENTAL</t>
  </si>
  <si>
    <t>1.1.5  Educación ambiental para la adaptación al cambio climático y la gestión del riesgo</t>
  </si>
  <si>
    <t>Personas formadas</t>
  </si>
  <si>
    <t>1.1.4 Formación de actores y/o dinamizadores de la educación ambiental en el ámbito formal y no formal</t>
  </si>
  <si>
    <t>PROCEDA implementados y/o asesorados</t>
  </si>
  <si>
    <t>1.1.3 Articulación interinstitucional para formulación e implementación de Proyectos Ciudadanos de Educación Ambiental - PROCEDA</t>
  </si>
  <si>
    <t>PRAE asesorados y/ o apoyados</t>
  </si>
  <si>
    <t>1.1.2  Asesorar y/o implementar los Proyectos Ambientales Escolares - PRAES de las instituciones educativas en el departamento del Magdalena</t>
  </si>
  <si>
    <t>CIDEA fortalecidos</t>
  </si>
  <si>
    <t>1.1.1 Fortalecimiento a los comités técnicos municipales y departamental interinstitucionales de educación ambiental - CIDEA</t>
  </si>
  <si>
    <t>1.1 IMPLEMENTACIÓN DE LA POLÍTICA DE EDUCACIÓN AMBIENTAL</t>
  </si>
  <si>
    <t>PROGRAMA 1. EDUCACIÓN AMBIENTAL</t>
  </si>
  <si>
    <t>LINEA ESTRATEGICA 1. GENERACIÓN DE CORRESPONSABILIDAD, CONDUCTAS Y ACCIONES CIUDADANAS COMPATIBLES
 CON LA CULTURA DE CONSERVACIÓN DEL MEDIO AMBIENTE Y LOS RECURSOS NATURALES</t>
  </si>
  <si>
    <t>2024-2027</t>
  </si>
  <si>
    <t>(18) AVANCE DE LOS RECURSOS OBLIGADOS $</t>
  </si>
  <si>
    <t>(14) PONDERACIÓN ANUAL DE PROGRAMAS  Y PROYECTOS VIGENCIA OBJETO DE REPORTE</t>
  </si>
  <si>
    <t>(9-B.1) N° CONTRATO</t>
  </si>
  <si>
    <t>(9-B) ESTADO CONTRATO</t>
  </si>
  <si>
    <t>(9-A) ACCIONES DE FUNCIONAMIENTO</t>
  </si>
  <si>
    <t xml:space="preserve">(9) TIPO DE EVIDENCIA </t>
  </si>
  <si>
    <t xml:space="preserve">(8) FECHA DE EJECUCION DE  LA EVIDENCIA </t>
  </si>
  <si>
    <t>(7) DESCRIPCIÓN DEL AVANCE 
(Describir brevemente el avance númerico registrado)</t>
  </si>
  <si>
    <t>(5) AVANCE DEL REZAGO DE LA META FISICA 
(Según unidad de medida y Periodo Evaluado)</t>
  </si>
  <si>
    <t>(4)
AVANCE DE LA META FISICA
(Según unidad de medida y Periodo Evaluado)</t>
  </si>
  <si>
    <t xml:space="preserve">                     (3)                                      META FISICA ANUAL
(Según unidad de medida)
</t>
  </si>
  <si>
    <t xml:space="preserve">   (2) UNIDAD DE MEDIDA</t>
  </si>
  <si>
    <t>(2) INDICADOR</t>
  </si>
  <si>
    <t>META FINANCIERA                                                                                                  PLAN DE ACCION</t>
  </si>
  <si>
    <t>COMPORTAMIENTO META FISICA 
PLAN DE ACCION</t>
  </si>
  <si>
    <t xml:space="preserve">(1) LINEAS ESTRATEGICAS -
PROGRAMAS - PROYECTOS Y ACTIVIDADES DEL PLAN DE ACCIÓN 2024-2027
(inserte filas cuando sea necesario)
</t>
  </si>
  <si>
    <t xml:space="preserve">MATRIZ DE SEGUIMIENTO DEL PLAN DE ACCIÓN
ANEXO No. 1. AVANCE EN LAS METAS FÍSICAS Y FINANCIERAS DEL PLAN DE ACCIÓN  </t>
  </si>
  <si>
    <t>Especifique el indicador asociados al Objetivo de Desarrollo Sostenible al cual le aporta  información de variables para su cálculo.</t>
  </si>
  <si>
    <t>(32) INDICADOR ODS AL QUE LE APORTA</t>
  </si>
  <si>
    <t>Indique el IMG al cual le aporta información de variables para su cálculo.</t>
  </si>
  <si>
    <t>(31) IMG AL QUE  APORTA</t>
  </si>
  <si>
    <t>Indique a nivel de programa del PAC a cual de los 9 programas de inversión pública del sector ambiente le aporta.</t>
  </si>
  <si>
    <t>(30) PROGRAMA DE INVERSIÓN PUBLICA A LA QUE APORTA</t>
  </si>
  <si>
    <t>Realice las respectivas observaciones que sean necesarias, principalmente cuando se requiera hacer alguna precisión sobre el avance de las metas físicas y financieras..</t>
  </si>
  <si>
    <t>(29) OBSERVACIONES</t>
  </si>
  <si>
    <t>Calcule el porcentaje del avance acumulado de los recursos obligados respecto a la Meta financiera programada en el Plan de Acción. Divida el valor de la columna  (27) con el valor de la columna (24) y multiplique por 100.</t>
  </si>
  <si>
    <t>(28) PORCENTAJE DE  AVANCE FINANCIERO ACUMULADO</t>
  </si>
  <si>
    <t>Reporte el avance acumulado de recursos obligados en la vigencia del Plan de Acción, desde su aprobación hasta el periodo del informe.  Ejemplo $100'000.000.oo (2020) + $150'000.000.oo (2021), da un acumulado de inversión del Plan de Acción de $250'000.000.oo</t>
  </si>
  <si>
    <t>(27) AVANCE ACUMULADO DE LA EJECUCIÓN DE META
FINANCIERA (REC. OBLIGADO</t>
  </si>
  <si>
    <t>Calcule el porcentaje del avance acumulado de los recursos comprometidos respecto a la Meta financiera programada en el Plan de Acción. Divida el valor de la columna  (25) con el valor de la columna (24) y multiplique por 100.</t>
  </si>
  <si>
    <t>(26) PORCENTAJE DE  AVANCE RECURSOS COMPROMETIDOS</t>
  </si>
  <si>
    <t>Reporte el avance acumulado de recursos comprometidoss en la vigencia del Plan de Acción, desde su aprobación hasta el periodo del informe.  Ejemplo $100'000.000.oo (2020) + $150'000.000.oo (2021), da un acumulado de inversión del Plan de Acción de $250'000.000.oo</t>
  </si>
  <si>
    <t>(25) AVANCE ACUMULADO DE LREC. COMPROMETIDOS</t>
  </si>
  <si>
    <t>Relacione aquí de acuerdo al plan de inversión del Plan de Acción  los montos de inversión previstos para cada programa o proyecto para los cuatro años. (incluye adiciones o modificaciones).</t>
  </si>
  <si>
    <t>(24) META FINANCIERA DEL PLAN</t>
  </si>
  <si>
    <t xml:space="preserve">Calcule el porcentaje de ejecuciónde la reserva dividiendo el valor de la columna  (23A) con el valor de la columna (23) y multiplique por 100. </t>
  </si>
  <si>
    <t>(23-B) PORCENTAJE DE AVANCE EJECUCIÓN DE LA RESERVA AÑO 4</t>
  </si>
  <si>
    <t>(23-A) OBLIGACIONES DE LA RESERVA AÑO 3</t>
  </si>
  <si>
    <t>Corresponde a los recuros que no lograron pagarse en la vigencia año 3</t>
  </si>
  <si>
    <t>(23) RESERVA PRESUPUESTAL DEL AÑO 3</t>
  </si>
  <si>
    <t>Corresponde a los recursos de la reserva año 2 que lograron obligarse en la vigencia siguiente</t>
  </si>
  <si>
    <t>(22-A) OBLIGACIONES DE LA RESERVA AÑO 2</t>
  </si>
  <si>
    <t>Corresponde a los recuros que no lograron pagarse en la vigencia año 2</t>
  </si>
  <si>
    <t>(22) RESERVA PRESUPUESTAL DEL AÑO 2</t>
  </si>
  <si>
    <t>Corresponde a los recursos de la reserva año 1 que lograron obligarse en la vigencia siguiente</t>
  </si>
  <si>
    <t>(21-A) OBLIGACIONES DE LA RESERVA AÑO 1</t>
  </si>
  <si>
    <t>Corresponde a los recuros que no lograron pagarse en la vigencia año 1</t>
  </si>
  <si>
    <t>(21) RESERVA PRESUPUESTAL DEL AÑO 1</t>
  </si>
  <si>
    <t>Corresponde a los recursos de la reserva año 4 que lograron obligarse en la vigencia siguiente</t>
  </si>
  <si>
    <t>(20-A) OBLIGACIONES DE LA RESERVA AÑO 4</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</si>
  <si>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</si>
  <si>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(20) RESERVA PRESUPUESTAL AÑO 4</t>
  </si>
  <si>
    <t xml:space="preserve">Calcule el porcentaje de ejecución financiera anual . Divida el valor de la columna  (18) con el valor de la columna (15) y multiplique por 100. </t>
  </si>
  <si>
    <t>(19) PORCENTAJE DE AVANCE DE LOS RECURSOS OBLIGADOS  (AVANCE FINANCIERO)</t>
  </si>
  <si>
    <t>Reporte el avance acumulado para el periodo evaluado de la ejecución de recursos obligados de la respectiva meta financiera anual programada en la columna (15).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</si>
  <si>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 xml:space="preserve">Calcule el porcentaje del avance anual de la Meta financiera programada. Divida el valor de la columna  (16) con el valor de la columna (15) y multiplique por 100. </t>
  </si>
  <si>
    <t>(17)  PORCENTAJE DEL AVANCE DE COMPROMISOS % (Periodo Evaluado)</t>
  </si>
  <si>
    <r>
      <t>Reporte el avance acumulado para el periodo evaluado de la ejecución de recursos comprometidos de la respectiva meta financiera anual programada en la columna (15).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</si>
  <si>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 xml:space="preserve">(16) AVANCE DE LOS RECURSOS COMPROMETIDOS (Recursos comprometidos periodo Evaluado) </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</si>
  <si>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</si>
  <si>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(15) META FINANCIERA ANUAL</t>
  </si>
  <si>
    <t>Relacione aquí las ponderaciones o pesos dados a cada componente del Plan de Acción en la vigencia objeto del reporte, teniendo en cuenta que, si alguna actividad, proyecto o programa no tiene metas para la vigencia el valor establecido para esta debe distribuirse de forma equitativa entre los componentes que si tienen meta.</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</si>
  <si>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</si>
  <si>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 xml:space="preserve">PONDERACIONES  PAC </t>
  </si>
  <si>
    <t>Calcule el porcentaje del avance de la Meta física acumulada. Divida el valor de la columna  (11) con el valor de la columna (10) y multiplique por 100.</t>
  </si>
  <si>
    <t>(12) PORCENTAJE DE AVANCE FISICO ACUMULADO</t>
  </si>
  <si>
    <t>Reporte el avance acumulado de la meta física que se obtenga desde la aprobación del Plan de Acción, incluyendo el periodo evaluado.  Ejemplo 100 Ha reforestadas (2020), más 140 Ha reforestadas (2021), para un acumulado de 240 Ha (2020+2021)</t>
  </si>
  <si>
    <t>(11) AVANCE ACUMULADO DE LA META FISICA</t>
  </si>
  <si>
    <t>Identifique el valor  (en numero) de la meta del plan de acción con relación a las acciones estrategicas o actividades registradas en la columna (1). Ejemplo: hectáreas reforestadas, microcuencas con plan de ordenamiento formulado, # de vertimientos reglamentados, etc.</t>
  </si>
  <si>
    <t xml:space="preserve"> (10) META FISICA DEL PAC</t>
  </si>
  <si>
    <t>Si en la columna 9 seleccionó la opción contrato, en esta columna debe indicar el número del contrato o convenio.</t>
  </si>
  <si>
    <t>Si en la columna 9 seleccionó la opción contrato, en esta columna debe indicar si este se encuentra en ejecución, liquidado, con saldo a favor o en reserva.</t>
  </si>
  <si>
    <t>Si en la columna 9 seleccionó la opción funcionamiento, en esta columna debe indicar como se realizó.</t>
  </si>
  <si>
    <t>Indique si la evidencia que se registra corresponde a contratos o convenios o acciones de funcionamiento.</t>
  </si>
  <si>
    <t>Corresponde a la fecha de corte del reporte. Semestre I: 30 junio e informe anual: 31 diciembre</t>
  </si>
  <si>
    <t>En esta columna se debe describir brevemente en que consiste el avance registrado</t>
  </si>
  <si>
    <t xml:space="preserve">(7) DESCRIPCIÓN DEL AVANCE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</si>
  <si>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</si>
  <si>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(6) PORCENTAJE DE AVANCE FISICO </t>
  </si>
  <si>
    <t xml:space="preserve">Corresponde al registro de avance en la ejecución de las metas del proyecto que no fueron cumplidas en la vigencia anterior. </t>
  </si>
  <si>
    <t>(5) AVANCE DEL REZAGO DE LA META FISICA</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</si>
  <si>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</si>
  <si>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 xml:space="preserve">(4) AVANCE EJECUCIÓN DE LA META FISICA  </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</si>
  <si>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</si>
  <si>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(3) META FÍSICA ANUAL</t>
  </si>
  <si>
    <t>Relacione la unidad de medida por medio de la cual se determina la meta y el avance de la meta física, ejemplo hectáreas, número, porcentaje, metros, etcl</t>
  </si>
  <si>
    <t>(3) UNIDAD DE MEDIDA</t>
  </si>
  <si>
    <t>Indicador establecido para la medición del avance de cada una de las metas previstas en el PAC.</t>
  </si>
  <si>
    <t>Enuncie el nombre de cada uno de los componentes de la estructura jerárquica del PAC (Línea estrategica, Programa, Proyecto, Actividad). Inserte filas cuando sea necesario.</t>
  </si>
  <si>
    <t>(1) ESTRUCTURA PLAN DE ACCIÓN INSTITUCIONAL 2020 -2023</t>
  </si>
  <si>
    <t xml:space="preserve">ITEM </t>
  </si>
  <si>
    <t>ANEXO No. 2.PROTOCOLO O GUÍA DE DILIGENCIAMIENTO</t>
  </si>
  <si>
    <t>4.2.5 Implementación del Decreto 1553 de 2024 en Aguas Marinas en Jurisdicción de Corpamag.</t>
  </si>
  <si>
    <t>Decreto implementado</t>
  </si>
  <si>
    <t>4.2.7 Implementación del Decreto 1553 de 2024 en Aguas Lenticas en Jurisdicción de Corpamag.</t>
  </si>
  <si>
    <t>4.2.8 Implementación del Decreto 1553 de 2024 en Aguas Loticas en Jurisdicción de Corpamag.</t>
  </si>
  <si>
    <t>9.2.2 Formulación e implementación del Programa de Transparencia y ética pública</t>
  </si>
  <si>
    <t xml:space="preserve">
En cuanto al desarrollo de acciones estratégicas para el encadenamiento comercial de los negocios con consumidores y/o actores del mercado, desde la ventanilla de negocios verdes de CORPAMAG, se definieron dos (2) acciones.</t>
  </si>
  <si>
    <t xml:space="preserve">Desde la Ventanilla de negocios verdes, se definen mesas de trabajo con actores en territorio para la articulación y gobernanza que fomente y desarrolle a los negocios verdes en el marco de la definición de agendas ambientales, convenios y cumplimiento de sentencias, entre otros mecánicos de articulación definido por CORPAMAG. </t>
  </si>
  <si>
    <t xml:space="preserve">El Plan de Gestión Integral de Residuos Peligrosos de CORPAMAG 2022-2030 cuenta con 30 acciones orientadas a fortalecer la gestión de este tipo de residuos en el departamento del Magdalena, así como también brindar espacios articulados que permitan avanzar en la implementación de la Política Ambiental para la Gestión de Residuos o desechos peligrosos.
</t>
  </si>
  <si>
    <t>ASISTENCIA TÉCNICA EN ARTICULACIÓN CON SECRETARÍA DE EDUCACIÓN DEPARTAMENTAL SOBRE RESOLUCIÓN 591 DE 2024 
PLANIFICACIÓN JORNADA DE TRANSFERENCIA DE CONOCIMIENTO LIDERADA POR EL INSTITUTO DE HIDROLOGÍA, METEOROLOGÍA Y ESTUDIOS AMBIENTALES – IDEAM SOBRE DILIGENCIAMIENTO DEL APLICATIVO RUA, RESPEL E INVENTARIO NACIONAL DE PCB
ASISTENCIA TÉCNICA EN ARTICULACIÓN CON SECRETARIA DE EDUCACIÓN DEPARTAMENTAL SOBRE RESIDUOS POSCONSUMO, CON ENFASIS EN ENVASES DE PLAGUICIDAS</t>
  </si>
  <si>
    <t>PARTICIPACIÓN EN LAS MESAS DEL CONSEJO TERRITORIAL DE SALUD AMBIENTAL – COTSA
VISITAS DE CONTROL Y SEGUIMIENTO A LOS ESTABLECIMIENTOS GENERADORES DE RESIDUOS Y/O DESECHOS PELIGROSOS</t>
  </si>
  <si>
    <t xml:space="preserve">Evento de  sensibilización, capacitación, transferencia de información y conocimientos del estado de degradación los suelos en el departamento del magdalena, realizado el día 17 de Junio en la Hacienda El Porvenir (km 4 vía Salamina - Pivijay, margen derecho), con especial énfasis en los municipios que fueron convocados los representantes del sector productivo de ganadería presente en estos, a saber: Pivijay, Fundación, Salamina y Concordia. </t>
  </si>
  <si>
    <t>Se cumplió con el 100% de las visitas de control y seguimiento programadas a las actividades con permiso de emisiones atmosféricas o licencia ambiental, con la entrega de los respectivos conceptos técnicos a la Subdirección de Gestión Ambiental para lo de su competencia.
Igualmente se participó activamente en el Comité Territorial de Salud Ambiental – COTSA, donde Corpamag posee la Secretaría Técnica, se realizaron las evaluaciones correspondientes a las solicitudes de permisos de emisiones atmosféricas y licencias ambientales, se respondieron los derechos de petición, se evaluaron los estudios de monitoreos de emisiones de fuentes fijas (isocinéticos) y de calidad el aire, igualmente se evaluaron los informes de cumplimiento ambiental (ICA) allegados a la Oficina.</t>
  </si>
  <si>
    <t xml:space="preserve">Durante este periodo se ha logrado mantener la acreditación otorgada por el IDEAM bajo la norma internacional NTC-ISO/IEC 17025:2017 mediante la Resolución No. 0959 del 10 de septiembre de 2024, “Por la cual se otorga la acreditación al OEC LABORATORIO AMBIENTAL DE LA CORPORACIÓN AUTONOMA REGIONAL DEL MAGDALENA –CORPAMAG, identificada con NIT 800.099.287-4, para producir información cuantitativa física y química, relacionada con la calidad del medio ambiente y de los recursos naturales renovables y se toman otras determinaciones”. 
Esto demuestra que nuestros procesos, métodos de ensayo y personal técnico siguen cumpliendo rigurosamente con los requisitos establecidos en la norma, garantizando resultados confiables, trazables y reproducibles; lo que reafirma nuestro compromiso permanente con la calidad, la competencia técnica y la mejora continua.
</t>
  </si>
  <si>
    <t>Adopción de este instrumento mediante acto administrativo a través de la Resolución 2079 del 25 de junio de 2025 “POR MEDIO DE LA CUAL SE ADOPTA EL PLAN DE ORDENAMIENTO DEL RECURSO HÍDRICO – PORH SUPERFICIAL CONTINENTAL DEL RÍO SEVILLA, EN LA JURISDICCIÓN DE LA CORPORACIÓN AUTÓNOMA REGIONAL DE MAGDALENA – CORPAMAG”.</t>
  </si>
  <si>
    <t>Con ánimos de establecer un orden para la ejecución de proyectos asociados a la formulación de los Planes de Ordenación y Manejo de Cuencas (POMCAS), la corporación procedió con realizar la priorización de las cuencas que deben ser objeto de POMCA tal y como lo menciona el Decreto Único Reglamentario del Sector Ambiente (Decreto 1076 de 2015) en su Artículo 2.2.3.1.5.5. Priorización de las cuencas hidrográficas para la ordenación y manejo, en donde se establece que Las Corporaciones Autónomas Regionales priorizarán las cuencas objeto de ordenación en la respectiva Área Hidrográfica o Macrocuenca, de acuerdo con criterios de oferta, demanda y calidad hídrica, riesgo y gobernabilidad.</t>
  </si>
  <si>
    <t xml:space="preserve">Como miembro de la Plataforma Custodia del Agua, se ha participado en las diferentes mesas de trabajo realizadas durante el primer semestre de 2025, donde se realizó la Plenaria 10 años de la Plataforma Custodia del Agua el 26 de marzo de 2025 en las instalaciones de la Corporación. 
En este encuentro se realizó el intercambio de experiencias y conocimiento a través de la socialización de procesos y proyectos que aportan o se articulan con las Líneas Estratégicas del Plan de Acción de la Plataforma Custodia del Agua y están siendo implementados actualmente en la región. De igual manera, se llevó a cabo la revisión de roles de los diferentes miembros, donde se ha propuesto la participación activa de Corpamag como miembro de la Secretaría Técnica a través de la renovación del acuerdo de voluntades que se encuentra actualmente en formulación para ser acogido durante el segundo semestre de 2025. Es así como en la presente vigencia se continuará con la reestructuración y refrendación de este acuerdo con la definición de nuevos roles y compromisos por parte de los participantes.
</t>
  </si>
  <si>
    <t>Los usuarios pasivos del programa de tasa retributiva del sector cafetero son de gran importancia, dado que esta actividad productiva se desarrolla en las cabeceras de las corrientes superficiales de los ríos Aracataca, Ariguaní, Frío, Fundación, Gaira, Manzanares, Sevilla y Tucurinca, dentro de la jurisdicción de CORPAMAG. Por lo tanto, es fundamental priorizar acciones que busquen mitigar las cargas contaminantes generadas por las aguas mieles resultantes del proceso de beneficio del café.</t>
  </si>
  <si>
    <t>Es así, como a través del contrato CD 161 de 2025 se contrataron las actividades concernientes a Brindar Apoyo y Soporte Técnico al Sistema de Información Regional SIAR dando continuidad a las actividades que se venían ejecutando en el marco de Implementación del Sistema de Información Geográfica para el departamento, llevándose a cabo las mejoras necesarias de manera continua para fortalecer el geovisor institucional con la inclusión de la totalidad de los datos geográficos relacionados con Cartografía Base, Riesgo, Humedales, Fenómeno de la Niña, Zonificación Ambiental de los POMCA’s Límites de las Cuencas Hidrográficas, Áreas Protegidas y Estrategias Complementarias para la Conservación. Esta información se ha publicado para los usuarios en general y se puede acceder mediante la página web de Corpamag https://www.corpamag.gov.co/geovisor.html</t>
  </si>
  <si>
    <t>Es importante mencionar que con la nueva actualización de este geovisor se continuará haciendo cargue de la información geográfica y datos de campo obtenidos con los diferentes proyectos ejecutados en la Corporación.</t>
  </si>
  <si>
    <t>CONTRATO DE OBRA PÚBLICA No. LP 004 de 2022 “CONSTRUCCIÓN DE OBRAS AMBIENTALES PARA LA CIUDAD DE SANTA MARTA D.T.C.H.: “CONSTRUCCIÓN DE OBRAS EN LA QUEBRADA JAPÓN PARA EL CONTROL DE INUNDACIONES Y MANEJO DE AGUAS LLUVIAS EN DIFERENTES SECTORES DEL DISTRITO DE SANTA MARTA” Y “CONSTRUCCIÓN DE LA PRIMERA ETAPA DEL PARQUE AMBIENTAL Y OBRAS DE RECUPERACIÓN HIDRÁULICA Y AMBIENTAL EN EL RÍO MANZANARES EN LA CIUDAD DE SANTA MARTA, DEPARTAMENTO DEL MAGDALENA”
  CONTRATO DE OBRA PÚBLICA No. LP 006 de 2023 “INTERVENCIONES A LOS CUERPOS DE AGUA DEL DISTRITO DE SANTA MARTA PARA EL MANTENIMIENTO Y PRESERVACIÓN DE SUS CONDICIONES HIDRÁULICAS Y AMBIENTALES”
  RECUPERACIÓN DE LAS CONDICIONES HIDRÁULICAS Y AMBIENTALES DE DRENAJES NATURALES EN EL CORREGIMIENTO DE BÁLSAMO, MUNICIPIO DE CONCORDIA – MAGDALENA</t>
  </si>
  <si>
    <t xml:space="preserve">En el marco del Plan Integral de Gestión de Cambio Climático Territorial – Magdalena –PIGCCT-Magdalena 2040, los avances de los compromisos adquiridos se reflejan en el Eje Estratégico Biodiversidad, Ecosistemas y Servicios ecosistémicos, principalmente y el eje Agropecuario y Pesquero, donde hemos implementados proyectos y acciones que apuntan a las medidas contempladas en el PIGCCT-Magdalena.
</t>
  </si>
  <si>
    <t xml:space="preserve">Durante la vigencia 2025 se suscribió el Convenio Interadministrativo No. 113 de 2025 celebrado entre la Corporación Autónoma Regional del Magdalena - CORPAMAG y el Instituto de Investigaciones Marinas y Costeras “José Benito Vives de Andréis” - INVEMAR cuyo objeto correspondió a “Aunar esfuerzos técnicos y financieros entre el Instituto de Investigaciones Marinas y Costeras “José Benito Vives de Andréis” - INVEMAR y la Corporación Autónoma Regional del Magdalena - CORPAMAG, para generar información técnico-científica sobre las condiciones ambientales del departamento del Magdalena, como herramienta para la gestión y protección de los ecosistemas de la zona marino-costera en jurisdicción de CORPAMAG.” </t>
  </si>
  <si>
    <t xml:space="preserve">o Atención de los requerimientos de actualización de información, y apoyo técnico u operativo en el cargue de archivos y creación de artículos.
o Actualización del sistema de gestión de contenido y las extensiones utilizadas para un mejor aprovechamiento de estas.
o Implementación de medidas de seguridad y respaldo de datos para proteger la integridad, disponibilidad y confidencialidad de la información alojada en nuestro servidor.
</t>
  </si>
  <si>
    <t xml:space="preserve">En cumplimiento de esta actividad, durante la vigencia 2025, se han desarrollado las siguientes acciones:
Sistema de Generación de Código de Barras - JAGUAR
Este módulo web ha sido diseñado por el Grupo TIC de la entidad con el objetivo de optimizar y agilizar el proceso de pagos relacionados con trámites ambientales, mejorando la eficiencia de la gestión mediante la implementación de códigos de barras. Estos códigos permiten almacenar y registrar de forma precisa la información de los usuarios que efectúan las consignaciones, facilitando su identificación y seguimiento de manera eficiente. 
Red Interna de Información - INTRANET
La intranet es una red privada de la Corporación, que utiliza las mismas tecnologías de Internet (como los protocolos TCP/IP y HTTP) pero está restringida a un grupo específico de usuarios, generalmente dentro de una organización. A diferencia de Internet, que es global y accesible para cualquier persona, la intranet está limitada a los empleados o miembros de la organización, permitiéndoles compartir información, recursos y aplicaciones de manera segura y controlada.
Sistema de Certificaciones Laborales
El Grupo TIC de la Corporación, en respuesta a la necesidad planteada por la Oficina de Talento Humano, ha desarrollado un módulo web integrado a la intranet de la entidad, con el propósito de automatizar el proceso administrativo de emisión de certificados laborales, tanto con salario como sin salario. Este sistema innovador permite personalizar los certificados de acuerdo con los datos específicos de cada usuario que ingresa a la intranet, asegurando que cada documento se adapte a la información actualizada del empleado. 
</t>
  </si>
  <si>
    <t xml:space="preserve">En cumplimiento de esta actividad, durante la vigencia 2025, se han desarrollado las siguientes acciones:
*Se ha llevado a cabo la socialización e implementación de las Políticas Generales de Seguridad y Privacidad de la Información, contenidas en la Resolución 5846 del 28 de diciembre de 2021, a través de correos electrónicos y grupos de WhatsApp institucionales.
*Se ha logrado un avance significativo en el levantamiento y consolidación del Inventario de Activos de Información de CORPAMAG, alcanzando un 95% de progreso en este proceso, el cual se completará antes del 31 de diciembre de 2025.
*Además, se han implementado campañas permanentes de información y sensibilización dirigidas a todos los funcionarios y contratistas de CORPAMAG, con el objetivo de concientizar sobre la Ingeniería Social y sus diversos tipos de ataques, así como sobre las mejores prácticas para garantizar la seguridad de los dispositivos móviles y de cómputo. Estas campañas se han llevado a cabo a través de diferentes canales de comunicación, como correos electrónicos y grupos de WhatsApp institucionales, utilizando recursos visuales como flyers, videos e infografías, entre otros.
</t>
  </si>
  <si>
    <t xml:space="preserve">Durante el periodo, la Oficina de Planeación inició la formulación del Programa de Transparencia y Ética Pública – PTEP, para la vigencia 2025, la presentación del programa está prevista para el mes de Julio del presente año.
Para apoyo en la ejecución de la actividad se realizó contratación de la firma INV DGG LEGAL S.A.S, contrato No. 158 de 2025, con el objeto de asesorar el proceso de implementación del PTEP, dando cumplimiento a lo dispuesto en el decreto 1122 del DAPRE, la Ley 2195 de 2022 y sus decretos reglamentarios y demás instrucciones de orden legal que la modifiquen, agreguen o complementen.
</t>
  </si>
  <si>
    <t xml:space="preserve">Durante el periodo reciente se desarrollaron múltiples actividades orientadas al fortalecimiento del Sistema de Gestión de Seguridad y Salud en el Trabajo (SG-SST) y del Plan Estratégico de Seguridad Vial (PESV) con vigencia 2025. Se diseñó el plan de trabajo anual para ambos sistemas, el cual fue socializado y aprobado en reunión con el líder de cuenta de la ARL Colmena. Asimismo, se revisaron y actualizaron las políticas de gestión correspondientes al Sistema de Seguridad y Salud en el Trabajo SG-SST. 
Se llevaron a cabo actividades de reinducción en SST y PESV para los conductores de Corpamag, mediante capacitación en conducción segura y una jornada de sensibilización en seguridad vial con el envío de los reportes al Ministerio de Transporte conforme a la Resolución 40595 de 2022.  De igual manera se realizó la revisión y actualización del profesiograma con el médico laboral de ARL Colmena se está trabajando el documento final.
</t>
  </si>
  <si>
    <t>El Día del Servidor Público fue una celebración especial organizada para reconocer y agradecer el arduo trabajo y dedicación de los funcionarios de la entidad. Este evento se llevó a cabo en el centro recreacional San Fernando del Batallón Córdoba, donde se realizaron actividades grupales, diseñadas para fomentar la recreación, la integración y el compañerismo entre los participantes, además de profundizar sobre los valores del Código de Integridad.</t>
  </si>
  <si>
    <t>ANEXOS INFORME DE SEGUIMIENTO AL PLAN DE ACCIÓN 2024-2027</t>
  </si>
  <si>
    <t>(14) META FINANCIERA ANUAL  ($)</t>
  </si>
  <si>
    <t xml:space="preserve"> (9) META FISICA DEL PAC (Según unidad de medida)</t>
  </si>
  <si>
    <t>(10) AVANCE ACUMULADO DE LA META FISICA (Según unidad de medida)</t>
  </si>
  <si>
    <t>(11) PORCENTAJE DE AVANCE FISICO ACUMULADO % 
((10/9)*100)</t>
  </si>
  <si>
    <t>(12) PONDERACIONES  PAC 2024 -2027</t>
  </si>
  <si>
    <t>(13) PONDERACIÓN ANUAL DE PROGRAMAS  Y PROYECTOS VIGENCIA OBJETO DE REPORTE</t>
  </si>
  <si>
    <t>(16)  PORCENTAJE DEL AVANCE DE COMPROMISOS % (Periodo Evaluado) 
((15/14)*100)</t>
  </si>
  <si>
    <t>(17) AVANCE DE LOS RECURSOS OBLIGADOS $</t>
  </si>
  <si>
    <t>(18) PORCENTAJE DE AVANCE DE LOS RECURSOS OBLIGADOS  (AVANCE FINANCIERO) ((17/14)*100)</t>
  </si>
  <si>
    <t>(20) OBLIGACIONES DE LA RESERVA
 $</t>
  </si>
  <si>
    <t>(19) RESERVA PRESUPUESTAL $
(15-17)</t>
  </si>
  <si>
    <t>(21) PORCENTAJE DE AVANCE EJECUCIÓN DE LA RESERVA $
(20/19)</t>
  </si>
  <si>
    <t>(22) META FINANCIERA DEL PLAN ($)</t>
  </si>
  <si>
    <t xml:space="preserve">(23) AVANCE 
ACUMULADO DE LREC. COMPROMETIDOS $
</t>
  </si>
  <si>
    <t>(24)
PORCENTAJE DE  AVANCE RECURSOS COMPROMETIDOS %
(23/22)</t>
  </si>
  <si>
    <t>(25) AVANCE 
ACUMULADO DE LA EJECUCIÓN DE META
FINANCIERA (REC. OBLIGADOS) $</t>
  </si>
  <si>
    <t>(26)
PORCENTAJE DE  AVANCE FINANCIERO ACUMULADO %
((25/22)*100)</t>
  </si>
  <si>
    <t>(27)
OBSERVACIONES</t>
  </si>
  <si>
    <t>(28)
PROGRAMA DE INVERSIÓN PUBLICA A LA QUE APORTA</t>
  </si>
  <si>
    <t>(29)
IMG AL QUE  APORTA</t>
  </si>
  <si>
    <t>(30)
INDICADOR ODS AL QUE LE APORTA</t>
  </si>
  <si>
    <t xml:space="preserve">(6)
PORCENTAJE DE AVANCE 
FISICO %
(Periodo Evaluado)
((4/3)*100)
</t>
  </si>
  <si>
    <t>(15) AVANCE DE LOS RECURSOS COMPROMETIDOS 
(Recursos comprometidos periodo Evaluado) ($)</t>
  </si>
  <si>
    <t>Procesos formales previos SZH-2804 Río Ariguani</t>
  </si>
  <si>
    <t>Resolución 2079 del 25 de junio de 2025 “POR MEDIO DE LA CUAL SE ADOPTA EL PLAN DE ORDENAMIENTO DEL RECURSO HÍDRICO – PORH SUPERFICIAL CONTINENTAL DEL RÍO SEVILLA, EN LA JURISDICCIÓN DE LA CORPORACIÓN AUTÓNOMA REGIONAL DE MAGDALENA – CORPAMAG”.</t>
  </si>
  <si>
    <t>De acuerdo a la estructura programatica del PAI 2024-2027, este IMG no tiene meta para la vigencia 2025.</t>
  </si>
  <si>
    <t>En total se realizaron 13 jornadas de captura y control del pez león para el año 2025, en 3 días diferentes del mes de junio, contando con la participación de 6 grupos de buzos y pescadores de 5 escuelas de buceo involucrados en el año 2025 durante la copa de pez león, en 20 diferentes estaciones del mar en el departamento del Magdalena, incluyendo en estas, 6 estaciones dentro del Parque Nacional Natural Tayrona.</t>
  </si>
  <si>
    <t>Durante la vigencia del año 2025 se realizaron dos jornadas de recolección de caracol gigante africano (Lissachatina fulica) en un punto crítico ubicado en el corregimiento de Minca, departamento del Magdalena. Estas actividades se desarrollaron de manera articulada entre CORPAMAG, la Defensa Civil y la Comunidad Local, con el objetivo de controlar las poblaciones de esta especie invasora y evitar su propagación y dispersión hacia otros sectores del departamento.
Como resultado de estas jornadas, se logró la recolección y disposición final de más de 5.000 ejemplares.</t>
  </si>
  <si>
    <t>Restauración</t>
  </si>
  <si>
    <t>En el marco de la ejecución del contrato LP 005 de 2023 Mantenimiento y recuperación de las condiciones ambientales del Complejo Delta Estuarino Ciénaga Grande de Santa Marta mediante la intervención de los cuerpos de agua y otras estrategias adicionales, se intervendrán 330 hectáreas con procesos de restauración, se ha logrado la restauración de 22,6 ha.</t>
  </si>
  <si>
    <t xml:space="preserve">Se actualizaron las herramientas de Efectividad de Manejo de las áreas Protegidas: Distrito Regional de Manejo Integrado Complejo Cenagoso de Zárate, Malibú, Veladero </t>
  </si>
  <si>
    <t xml:space="preserve">Se actualizaron las herramientas de Efectividad de Manejo de las áreas Protegidas: Complejo Cenagoso de Zapatosa. </t>
  </si>
  <si>
    <t xml:space="preserve">Auxiliar Administrativo </t>
  </si>
  <si>
    <t>Implementacion de actividades orientadas a la reduccion de las condiciones de riesgo asociada a la erosion costera conforme a las acciones definidas en el plan operativo de los POMIUAC de las Unidades Ambientales Costeras VNSNSM y río Magdalena.</t>
  </si>
  <si>
    <t xml:space="preserve">Implementacion de actividades orientadas a la reduccion de las condiciones de riesgo asociada a la erosion costera </t>
  </si>
  <si>
    <t>Cerro de San Antonio, Chibolo, El Piñón, Pedraza, Pijiño del Carmen, Pivijay, Remolino, Salamina, San Zenón, Sitio nuevo y Zapayán</t>
  </si>
  <si>
    <t>San Angel, Nueva Granada y Santa Marta</t>
  </si>
  <si>
    <t>Durante la vigencia 2025, la Subdirección de Educación Ambiental adelantó acciones orientadas al cumplimiento de la meta institucional de fortalecer diez (10) Comités Técnicos Interinstitucionales de Educación Ambiental (CIDEA) en el departamento del Magdalena. Estas acciones se desarrollaron en los municipios de Algarrobo, Sitio Nuevo, Chibolo, Zapayán, Pivijay, El Piñón, Salamina, Plato y Fundación y El Banco, mediante un enfoque articulado, participativo y territorial, garantizando resultados verificables y alineados con la Política Nacional de Educación Ambiental.</t>
  </si>
  <si>
    <t>Durante la vigencia 2025 la Subdirección de Educación Ambiental y Participación Ciudadana, en su Plan de Acción Institucional – PAI 2024–2027, se ha brindado asistencia técnica a las instituciones educativas para asesorarlos y/o apoyarlos en los PRAE, logrando para esta vigencia once (11) Proyectos Ambientales Escolares (PRAE) que cuentan con documento técnico. Esta gestión ha buscado que la escuela sea el epicentro de la transformación ambiental, involucrando activamente a comunidades educativas campesinas, indígenas y afrodescendientes. En este sentido, la meta se cumplió en un 100%, superando el objetivo inicial de diez establecido en la planificación para 2025.</t>
  </si>
  <si>
    <t>En 2025, la Subdirección de Educación Ambiental de CORPAMAG logró un avance significativo en la gestión comunitaria al formular e implementar seis (06) proyectos PROCEDA, todos diseñados bajo la metodología de Marco Lógico, lo que permitió estructurar intervenciones claras, medibles y orientadas a resultados. Estos proyectos se desarrollaron en distintos municipios y corregimientos del Magdalena, involucrando activamente a líderes comunitarios, instituciones educativas, asociaciones productivas y grupos organizados, quienes participaron en diagnósticos, planificación y ejecución de acciones ambientales. Cada PROCEDA abordó problemáticas específicas como el manejo de residuos, la conservación de fuentes hídricas, la protección de la biodiversidad y el fortalecimiento de iniciativas productivas sostenibles, generando capacidades locales y promoviendo la apropiación del territorio.</t>
  </si>
  <si>
    <t>El presente punto del informe detalla la gestión adelantada por la Subdirección de Educación Ambiental, articulada inicialmente de manera interna con la Ventanilla de Negocios Verdes y, posteriormente, con aliados estratégicos como el SENA y la Universidad del Caribe – Unicaribe (antes Infotep), con el propósito de fortalecer la formación de actores y dinamizadores ambientales. Durante la vigencia 2025 se logró certificar en siete (7) procesos de formación, a través de aliados institucionales acreditado en procesos de formación (SENA y Unicaribe) a 199 personas, superando ampliamente la meta física establecida (100 personas) y alcanzando un cumplimiento superior al 100%.</t>
  </si>
  <si>
    <t xml:space="preserve">En cumplimiento de esta actividad del Plan de Acción Institucional 2024–2027, y en concordancia con la Ley 2427 de 2024, la Política Nacional de Educación Ambiental (PNEA) y la Estrategia Nacional de Cambio Climático, la Subdirección de Educación Ambiental y Participación Ciudadana de CORPAMAG desarrolló una serie de actividades orientadas al fortalecimiento de capacidades comunitarias e institucionales para la adaptación climática y la gestión del riesgo ambiental.
Estas acciones se implementaron en municipios estratégicos del departamento del Magdalena, con énfasis en territorios rurales y vulnerables a los efectos del cambio climático, como incendios forestales, desabastecimiento hídrico y pérdida de cobertura vegetal.
</t>
  </si>
  <si>
    <t xml:space="preserve">Durante el año 2025, la Subdirección de Educación Ambiental de Corpamag avanzó en el cumplimiento de la meta del Plan de Acción Institucional: "Crear espacios de etnoeducación ambiental en territorios ancestrales y colectivos". Este informe no solo menciona cifras, sino el encuentro de voluntades entre la autoridad ambiental y los grupos étnicos quienes se identifican como guardianes milenarios de la biodiversidad en sus territorios.
Para cumplir el indicador propuesto de dos (2) acciones, la Corporación ejecutó un total de cinco intervenciones que integraron instituciones educativas y comunidades étnicas, de los cuales dos (2) fueron procesos contractuales especializados.
</t>
  </si>
  <si>
    <t xml:space="preserve">A lo largo de 2025, la Subdirección de Educación Ambiental y Participación Ciudadana de CORPAMAG llevó a cabo una estrategia continua para sensibilizar y capacitar a comunidades, centros educativos y actores productivos en el Magdalena. Se combinaron procesos formativos, actividades prácticas y cooperación entre instituciones para incentivar el cuidado del agua, la protección de la biodiversidad, el manejo adecuado de residuos y la promoción de iniciativas verdes. El siguiente informe ofrece un resumen narrativo y consolidado de las acciones realizadas, integrando datos cuantitativos y cualitativos para evaluar su alcance e impacto.
Se organizaron más de 120 eventos presenciales y virtuales en distintos municipios y corregimientos del Magdalena. La cifra total de personas atendidas fueron 2.254 personas. Frente a la meta institucional se logró superar en términos de porcentaje respecto al objetivo anual. Las intervenciones principales se desarrollaron en Santa Marta, Ciénaga, Pueblo Viejo, Fundación, Zona Bananera, El Banco, El Piñón, Guamal, además de diversos corregimientos rurales y costeros como Tasajera, San Pedro, San Javier, Minca, Taganga, Palmor y Siberia.
</t>
  </si>
  <si>
    <t>El año 2025 la Subdirección de Educación Ambiental de la Corporación Autónoma Regional del Magdalena (CORPAMAG) orientó su gestión técnica y operativa hacia la formación de ciudadanos corresponsables, logrando el cumplimiento al 100% de cuatro campañas principales programadas para esta vigencia. Asimismo, se iniciaron dos procesos contractuales para la realización de dos campañas adicionales que, si bien comenzaron su fase operativa en diciembre de 2025, concluirán en 2026, asegurando la continuidad de la gestión en territorios estratégicos.</t>
  </si>
  <si>
    <t xml:space="preserve">En el marco de esta actividad, se realizaron 11 visitas de campo durante la vigencia 2025, verificando el cumplimiento de criterios de negocios verdes generando como soporte las fichas de verificación.
Las actividades productivas verificadas corresponden al sector agroindustrial alimentario, joyería, artesanía y bisutería, ganadería sostenible, confección y manufactura, otros servicios de turismo sostenible y agroecología.
</t>
  </si>
  <si>
    <t>En cumplimiento de esta actividad, en el 2025 se realizaron 14 visitas de seguimiento en la implementación de los Planes de mejora de los negocios verdes, actualización de las Fichas de verificación y planes de Mejora impactando el ecosistema CGSM. Se destaca que se realizó la actualización de las Fichas de verificación y planes de Mejora impactando cinco municipios del departamento.</t>
  </si>
  <si>
    <t>Durante la vigencia 2025, se ha venido desarrollando acciones relacionadas con la preparación de perfiles de profesionales y definición de funciones en el marco de la ejecución del proyecto aprobado denominado “CONSERVACIÓN DE ÁREAS AMBIENTALES ESTRATÉGICAS PARA EL ORDENAMIENTO ALREDEDOR DEL AGUA Y LA JUSTICIA AMBIENTAL EN MUNICIPIOS DEL COMPLEJO DE HUMEDALES CGSM, DEPARTAMENTO DEL MAGDALENA”.</t>
  </si>
  <si>
    <t>La Corporación en cumplimiento de esta actividad, en aras de fortalecer la capacidad productiva de las asociaciones de pescadores y agricultores en la CGSM durante la presente vigencia se ejecutó el contrato 2025-CD025 con el objeto de “DESARROLLAR ESPACIOS DE ARTICULACIÓN CON LAS COMUNIDADES DE PESCADORES LOCALES, EN LA CIENAGA GRANDE DE SANTA MARTA, PARA LA IDENTIFICACIÓN DE LOS RECURSOS NATURALES DISPONIBLES Y SU POTENCIAL PARA ACTIVIDADES DE TURISMO SOSTENIBLE”.</t>
  </si>
  <si>
    <t xml:space="preserve">La Corporación en cumplimiento de esta actividad, durante la vigencia 2025 ejecutó las siguientes acciones:
  Implementar un proyecto productivo sostenible mediante sistema agroecológico como modelo de integración de rentabilidad económica y social con la generación de servicios ambientales. Contrato 2025-SAMC009
*  Implementar un proyecto productivo sostenible mediante sistema agroecológico como modelo de integración de rentabilidad económica y social con la generación de servicios ambientales. Contrato 2025- SAMC011
*  Implementación de sistemas de  producción sostenible  en zonas rurales del municipio de Ariguaní en el  departamento del Magdalena. Contrato 2025- CD384
*  Implementación de un proyecto productivo sostenible y de restauración ecosistemica  a través de un sistema comunitario de piscicultura controlada y regeneración activa de manglar  orientado a la reducción de cargas contaminantes hacia la ciénaga grande de santa marta  en la zona de influencia del caño clarín nuevo  en el departamento del Magdalena. Contrato 2025-SAMC010
*  Prestar los servicios logísticos para la organización y realización del ciclo de talleres de capacitaciones que deberá adelantar CORPAMAG en el marco del convenio N° 743 de 2025 suscrito con la AUNAP. Contrato 2025-SAMC012 
</t>
  </si>
  <si>
    <t xml:space="preserve">El aplicativo cuenta con 84 usuarios o propietarios de equipos PCB inscritos ante CORPAMAG. Durante el segundo semestre se envió oficio de salida No. 2025106005594 a correos electrónicos registrados por los usuarios del Inventario Nacional de PCB, solicitando el cumplimiento de las metas de marcado y eliminación.
Adicionalmente se realizó la revisión de la información diligenciada por los usuarios en el aplicativo, y procedió con validación y la transmisión de la información correspondiente al periodo de balance del año 2024.
</t>
  </si>
  <si>
    <t>SSe calibraron los equipos de medición y se realizaron 7 operativos de control de ruido, dando como resultado un cumplimiento de 100% de la meta para este periodo.</t>
  </si>
  <si>
    <t xml:space="preserve">A fecha de corte del presente informe, se realizó el primer mantenimiento al material vegetal establecido en 20 hectáreas del predio “Doña María”, ubicado en el caño El Salado en inmediaciones de la abscisa K2+550. Se desarrollaron labores silviculturales fundamentales como la limpieza manual del área, podas de formación, control fitosanitario preventivo y fertilización orgánica localizada, con el objetivo principal de favorecer el desarrollo y seguimiento adecuado de los individuos plantados.
Se logró ejecutar la totalidad de las labores silviculturales programadas para el primer ciclo de mantenimiento para favorecer la recuperación del vigor en plántulas debilitadas y además, se realizaron resiembras donde hubo pérdidas.
Así mismo, se realizó el establecimiento de 2,6 hectáreas adicionales, mediante la siembra directa de 2.890 individuos arbóreos nativos, incluyendo actividades de limpieza y preparación del terreno, trazado, hoyado y riego, fortaleciendo los procesos de restauración ecológica en áreas estratégicas aferentes al caño Hondo.
</t>
  </si>
  <si>
    <t xml:space="preserve">En total en el 2025 se entregaron 35.606 árboles entre maderables y frutales en el departamento del Magdalena.
</t>
  </si>
  <si>
    <t xml:space="preserve">CORPAMAG, en cumplimiento de esta actividad y en articulación con procesos de educación ambiental fue instalada señalización para promover el cuidado de la flora y la fauna a través del anuncio de vectores que indican que no se debe talar, cazar ni tirar basuras. Esta señalización está ubicada en el exterior de la institución educativa ubicada en la vereda Tierra Linda, ubicada en el corregimiento de Bonda, impactando a la comunidad educativa y personas transeúntes en la vereda. </t>
  </si>
  <si>
    <t>CONSERVACIÓN, PROTECCIÓN, MANEJO, RESTAURACIÓN Y MONITOREO DE LOS ECOSISTEMAS DE CORAL 
CONSTRUCCIÓN PARA EL PLAN DE CONSERVACIÓN DE Pyrrhura viridicata
INFORME PARA LA CONSERVACIÓN DE Panthera onca</t>
  </si>
  <si>
    <t xml:space="preserve">CORPAMAG en su compromiso por la protección de la biodiversidad marina de su jurisdicción, en el marco del Plan de Acción Institucional 2024-2027 en el proyecto  Protección y Recuperación de Especies, suscribió el convenio N.° 379 de 2025 entre CORPAMAG y la Fundación CIM-CARIBE con el objetivo de “Aunar esfuerzos para prevenir, monitorear y controlar las poblaciones de la especie invasora marina Pterois volitans conocida comúnmente como pez león con el fin de minimizar los impactos en la pérdida de biodiversidad en los ecosistemas marinos, propiciando escenarios para la producción sostenible en el departamento del Magdalena”, en el cual se ejecutan actividades de monitoreo, control y sensibilización, sobre las problemáticas que genera el pez león, su manejo seguro y la promoción de su cacería y consumo a través de eventos de captura como la Copa Pez León y festivales gastronómicos que involucran la cadena productiva con la participación de negocios verdes como ADIMUJER y la CEFISHERIA.
El caracol gigante africano (Achatina fulica) es una especie nativa de África, altamente destructiva y considerada como plaga, causando daños en cultivos y huertas.  Tiene las características fisiológicas y morfológicas adecuadas para ser resistente a diferentes variables ambientales y reproductivas que facilitan su propagación. Puede actuar como vector de parásitos que pueden causar zoonosis afectando a la población humana. 
</t>
  </si>
  <si>
    <t xml:space="preserve">1. Obras de Recuperación y mantenimiento, mediante de Caños secundarios deltaico Estuarino Ciénaga Grande de Santa Marta 
2. Mantenimiento caños y ríos que alimentan la Ciénaga Grande de Santa Marta
3. Obras para la recuperación del sector suroccidental de la CGSM
4. Mantenimiento del Caño Clarín Nuevo como aporte a la recuperación del vía parque Isla Salamanca en el departamento del Magdalena 
</t>
  </si>
  <si>
    <t xml:space="preserve">En el Distrito Regional de Manejo Integrado –DRMI Complejo Cenagoso de Zapatosa, por parte del Comité Técnico del área protegida el cual, está conformado por delegados de CORPOCESAR y CORPAMAG, se avanzó en la elaboración de una propuesta de estructura de gobernanza para coordinar, por una parte, la articulación del plan de manejo del DRMI con los instrumentos de planificación de las entidades involucradas y por otra, la implementación del plan de manejo. Una vez se tenga consolidada dicha propuesta, se socializará y ajustará con los actores del área protegida.
El trabajo conjunto para la propuesta de la gobernanza del DRMI Complejo de Zapatosa, permitirá a los diferentes actores tener una mayor participación en la implementación del plan de manejo del área protegida pero además, poder ver las oportunidades de articular actividades de sus instrumentos de planificación, proyectos y/o acciones a implementarse en la Zapatosa, adicional a esto, contar con información de los avances del plan de manejo.
</t>
  </si>
  <si>
    <t>Con la finalidad de conocer la situación actual del manejo de las áreas protegidas, con relación al cumplimiento de los objetivos de conservación y las orientaciones propuestas para el mejoramiento al interior de las áreas protegidas, se aplicó a las dos áreas protegidas regionales y al área protegida del orden nacional, administrada por la Corporación, la herramienta de Efectividad de Manejo de Área Protegida –EMAP.
La efectividad del manejo a 2025 de los Distrito Regionales de Manejo Integrado Complejo Cenagoso de Zárate, Malibú, Veladero y del Complejo Cenagoso de Zapatosa (compartido con la Corporación autónoma Regional del Cesar – CORPOCESAR) y de la Reserva Forestal Protectora Nacional Cuenca Alta del Rio Jirocasaca.</t>
  </si>
  <si>
    <t xml:space="preserve">Con el propósito de garantizar la conservación de la biodiversidad y servicios ecosistémicos en jurisdicción de la Corporación y en especial en Santa Marta, en conmemoración de los 500 años de fundada, la apuesta de CORPAMAG es la de declarar dos (2) áreas protegidas. Una, marino costera entre la bahía de El Rodadero y Taganga y la otra, montañosa conocida como el complejo Suhagua, donde nacen las principales corrientes de agua que abastecen gran parte de los asentamientos de Santa Marta y del municipio de Ciénaga, Manzanares, Gaira, Piedras Guachaca, Mendihuaca Córdoba y Toribio.
Esta actividad está programada para el 2027 sin embargo, se ha avanzado en la gestión de recursos, presentando las iniciativas a diferentes fondos de financiación como Conservation International y Fundación + Biomas y por otro lado, adelantando las acciones pertinentes de procedencia de consulta previa ante el Ministerio del Interior, contando con las respectivas resoluciones.
Por otro lado, a través de las Resoluciones 5949 y 5950 del 30 de diciembre de 2025, de la Dirección de la Autoridad Nacional de Consulta Previa del Ministerio del Interior, se da inicio a los procesos de declaratoria de área protegida del Complejo suhagua y del área marino costera entre El Rodadero y Taganga, respectivamente.
</t>
  </si>
  <si>
    <t xml:space="preserve">La Corporación en cumplimiento de esta actividad, durante el 2025 fueron formulados los Estudios y Documentos previos para dar inicio a los trámites administrativos que permitan llevar a cabo la contratación que tendrá por objeto la implementación de las acciones definidas en el componente programático que define la estructura de proyectos y actividades a implementarse en la fase de ejecución del Plan de Ordenamiento del Recurso Hídrico - de la corriente Río Manzanares (1501-05) en la subzona hidrográfica SZH 1501, Cuenca Río Piedras, Río Manzanares y Otros Directos al Caribe, adoptado mediante la Resolución Corpamag 3091 de 2020. </t>
  </si>
  <si>
    <t>Procesos formales previos  del plan manejo ambiental del acuífero SAC.11 Santa Marta, departamento del Magdalena y del plan manejo ambiental del acuífero SAC1.6 Ciénaga-Fundación, departamento del Magdalena</t>
  </si>
  <si>
    <t xml:space="preserve">Por otra parte en el 2025, se llevaron a cabo los procesos de contratación necesarios que permitan dar continuidad a la implementación de los Planes Operativos de los POMCA adoptados por la entidad, con los cuales se desarrollarán actividades en las cuencas (i) Río Piedras, Río Manzanares y otros Directos al Caribe (SZH 1501), (ii) Complejo Humedales de la Ciénaga Grande de Santa Marta (NSS 2906-01), (iv) Directos Bajo Magdalena entre El Banco y Plato (SZH 2907) y Río Bajo Cesar Ciénaga de Zapatosa (NSS 2805-02), dichos contratos tienen los siguientes objetos: 
*  CD 368 de 2025 que tiene por objeto Apoyar el ejercicio de la autoridad ambiental en la implementación de los Planes de Ordenación y Manejo de Cuencas Hidrográficas (POMCA) de las cuencas SZH 1501, NSS 2906-01, SZH 2907 y NSS 2805-02, para la conservación y recuperación del recurso hídrico y forestal, fortaleciendo los procesos de planificación y gestión de la información que garanticen la protección y sostenibilidad de los ecosistemas asociados.
*  CD 373 de 2025 que tiene por objeto Fortalecer las capacidades de los Consejos de Cuenca de las cuencas SZH 1501, SZH 2907 y NSS 2805-02 para la conservación y recuperación del recurso hídrico y forestal, incorporando principios de justicia ambiental que garanticen la inclusión, la equidad territorial y el acceso sostenible a los beneficios de los ecosistemas.
*  CD 377 de 2025 que tiene por objeto Fortalecer las capacidades comunitarias para la conformación de una red de huertos caseros familiares mediante procesos de educación ambiental y participación comunitaria en las cuencas SZH 1501, NSS 2906-01, SZH 2907 y NSS 2805-02, orientados a la recuperación del recurso hídrico y a la apropiación social de los ecosistemas asociados. 
*  CD 378 de 2025 que tiene por objeto Fortalecer las capacidades comunitarias para la conservación y manejo sostenible de los bosques y recursos florísticos, mediante procesos de educación ambiental y participación comunitaria en las cuencas SZH 1501, NSS 2906-01, SZH 2907 y NSS 2805-02, orientados a la recuperación del recurso hídrico y a la apropiación social de los ecosistemas asociados.
</t>
  </si>
  <si>
    <t xml:space="preserve">Actualmente, la Corporación lleva la función de Secretaría Técnica del Plan de Ordenación y Manejo de la Unidad Ambiental Costera Vertiente Norte de la Sierra Nevada de Santa Marta, instrumento que, aunque se encuentra debidamente formulado no se ha sido adoptado mediante acto administrativo debido a que resta por llevar a cabo el proceso de consulta previa con la participación de las comunidades indígenas que hacen presencia en esta área. 
Con el fin de dar cumplimiento a lo descrito anteriormente, la entidad se ha trazado como propósito iniciar la Consulta Previa, por lo cual se ha dado inicio a los trámites administrativos de acuerdo con lo establecido en el Decreto 2893 de 2011, el Decreto 2353 de 2019, la Directiva Presidencial 10 de 2013 y Directiva Presidencial 08 de 2020, se remitió el pasado mes de junio, ante el Ministerio del Interior la Solicitud de Determinación de Procedencia y Oportunidad de Consulta Previa para la adopción del POMIUAC VNSNSM, allegándose la información y documentación necesaria para el análisis de procedencia. 
Esta petición fue ampliada y reiterada ante este mismo Ministerio mediante el radicado 2025-1-002410-071482 ID 606212 del 05 de septiembre de 2025, sobre el cual se ha recibido respuesta el pasado 12 de diciembre por parte de la Dirección de la Autoridad Nacional de Consulta Previa la cual emitió la resolución número ST-2171 de 12 de diciembre de 2025 “Sobre la procedencia de la consulta previa con comunidades étnicas para proyectos, obras o actividades”, la cual resuelve que para el proyecto: “FORMULACIÓN DEL PLAN DE ORDENACIÓN Y MANEJO DE LA UNIDAD AMBIENTAL COSTERA VERTIENTE NORTE DE LA SIERRA NEVADA DE SANTA MARTA”, localizado en jurisdicción del municipio de Dibulla y el Distrito Especial, Turístico y Cultural de Riohacha, en el departamento de La Guajira y en jurisdicción del municipio de Ciénaga y el Distrito Turístico, Cultural e Histórico de Santa Marta, en el departamento de Magdalena, procede la Consulta Previa para pueblos Arhuaco, Kogui, Wiwa y Kankuamo de la Sierra Nevada de Santa Marta dentro de los respectivos resguardos, algunas comunidades indígenas fuera de resguardo y Consejos Comunitarios, además, la no procedencia de consulta para las Comunidades Rom. 
De acuerdo con lo expuesto, una vez se gestionen los recursos necesarios y se realicen las acciones previas respectivas, se solicitará a la Dirección de la Autoridad Nacional de Consulta Previa el aval para el inicio del proceso de consulta conforme a los lineamientos del artículo 330 de la Constitución Política, los artículos 6 y 7 de la Ley 21 de 1991, el artículo 76 de la Ley 99 de 1993, el decreto 2353 de 2019 y la Directiva Presidencial 10 de 2013 modificada por la Directiva Presidencial 8 de 2020..
</t>
  </si>
  <si>
    <t xml:space="preserve">En cumplimiento de esta actividad, se ejecuta proceso contractual con el objeto de “Prestación de servicios profesionales de un laboratorio, para realizar monitoreo de control y seguimiento a vertimientos de aguas residuales y aguas superficiales en las 14 corrientes que cuentan con objetivos de calidad en la jurisdicción de CORPAMAG”:
Las corrientes que cuentan con monitorio en la jurisdicción de CORPAMAG son: Río Aracataca, Río Buritaca, Río Córdoba, Río Don Diego, Río Frío, Río Fundación, Río Gaira, Río Guachaca, Río Manzanares, Río Mendihuaca, Río Palomino, Río Sevilla, Río Toribio y Río Tucurinca y corrientes menores (Caño Schiller, Ciénaga Pijiño, Ciénaga Sevillano, Arroyo El Progreso, Arroyo Santa Bárbara de Pinto, Caño Plato, Arroyo Mata de Caña y Quebrada Mateo.
</t>
  </si>
  <si>
    <t>En cumplimiento de esta actividad, se ejecuta proceso contractual con el objeto de “Prestación de servicios profesionales de un laboratorio, para realizar monitoreo de control y seguimiento a los objetivos de calidad de las aguas marinas y costeras en la jurisdicción de CORPAMAG”.</t>
  </si>
  <si>
    <t>En cumplimiento de esta actividad, se ejecuta proceso contractual con el objeto de “Apoyar a la subdirección de gestión ambiental de la entidad en el proceso de implementación del decreto 1553 de 2024 a fin de abordar los desafíos ambientales, sociales y económicos asociados a la gestión del recurso hídrico marino, garantizando un uso más equitativo y sostenible”.</t>
  </si>
  <si>
    <t>En cumplimiento de esta actividad, se ejecuta proceso contractual con el objeto de “Prestación de servicios de un laboratorio ambiental, para realizar caracterización físico química y microbiológica de aguas superficiales del río Magdalena en la jurisdicción de CORPAMAG”.</t>
  </si>
  <si>
    <t xml:space="preserve">* Durante el segundo semestre del año 2025 se adelantó la revisión documental y la visita técnica de reconocimiento a los sistemas de tratamiento de aguas residuales del municipio de Pijiño del Carmen y del corregimiento de Cabrera, como parte de la etapa precontractual del proyecto.
* En el mes de octubre de 2025 se efectuaron inspecciones a la PTAR de Cabrera y a las lagunas de tratamiento del casco urbano del municipio de Pijiño, verificando el estado operativo y el cumplimiento básico de la normatividad ambiental vigente. 
* En Cabrera se confirmó el funcionamiento adecuado de la planta compacta conformada por módulos de aquietamiento, clarificación y tratamiento previo a descarga, sin evidenciarse descargas no controladas y con infraestructura eléctrica y de rebose en condiciones aceptables. 
</t>
  </si>
  <si>
    <t>En cumplimiento de esta actividad, se ejecuta proceso contractual con el objeto de “Apoyar a la subdirección de gestión ambiental de la entidad en el proceso de implementación del decreto 1553 de 2024 a fin de abordar los desafíos ambientales, sociales y económicos asociados a la gestión del recurso hídrico en cuerpos de agua lenticos, garantizando un uso más equitativo y sostenible”.</t>
  </si>
  <si>
    <t>En cumplimiento de esta actividad, se ejecuta proceso contractual con el objeto de “Apoyar a la subdirección de gestión ambiental de la entidad en el proceso de implementación del decreto 1553 de 2024 a fin de abordar los desafíos ambientales, sociales y económicos asociados a la gestión del recurso hídrico en cuerpos de agua loticos, garantizando un uso más equitativo y sostenible”.</t>
  </si>
  <si>
    <t>La Corporación Autónoma Regional del Magdalena – CORPAMAG, en cumplimiento de esta actividad, asesoró a través del Comité técnico de la entidad por medio de mesas de concertación ambiental de manera presencial y virtual a los municipios de Sabanas de San Ángel, Nueva Granada y el Distrito de Santa Marta, sobre las determinantes y asuntos ambientales en sus Instrumentos de Planificación Territorial.</t>
  </si>
  <si>
    <t xml:space="preserve">La Corporación Autónoma Regional del Magdalena – CORPAMAG, en el marco de esta actividad, desarrolló las siguientes acciones en la vigencia 2025:
Trámite de concertación del componente ambiental del Esquema de Ordenamiento Territorial de la Alcaldía de Sabanas de San Ángel
Trámite de concertación del componente ambiental del Esquema de Ordenamiento Territorial de la Alcaldía de Nueva Granada
Trámite de concertación del componente ambiental del Esquema de Ordenamiento Territorial de la Alcaldía de Sitio Nuevo
Tramite de concertación ambiental de instrumentos de planificación intermedios Plan Parcial Valle del Gaira del Distrito de Santa Marta
Trámite de concertación ambiental del instrumento de planificación intermedia de la Unidad de Planificación Rural de BURITACA – DON DIEGO 
</t>
  </si>
  <si>
    <t xml:space="preserve">La Corporación Autónoma Regional del Magdalena – CORPAMAG, en el marco de esta actividad, ejecuto las siguientes acciones en la vigencia 2025:
• Socialización de la Resolución 0107/2025 (temporada seca), la cual estableció medidas preventivas frente a la temporada seca anticipada por el IDEAM orientadas a mitigar la disminución de precipitaciones, el aumento de temperaturas, el riesgo de desabastecimiento hídrico y los incendios de cobertura vegetal; dispone la priorización y protección de fuentes hídricas, la promoción del uso eficiente del agua, la prohibición de quemas a cielo abierto, el fortalecimiento logístico y de capacitación para bomberos, Defensa Civil, Ejército, Policía y comunidades voluntarias, y la solicitud a los alcaldes de activar o actualizar Planes de Contingencia y los Consejos Municipales de Gestión del Riesgo. Los municipios atendidos fueron: Cerro de San Antonio, Ciénaga, El Piñón, Fundación, Pedraza, Pivijay, Pueblo viejo, Salamina, Santa Marta, Sitionuevo y Zona Bananera.
• Asistencia a las distintas convocatorias de los entes territoriales a los Consejos Municipales de Gestión del Riesgo de Desastres (CMGRD), en los cuales la entidad brinda asistencia técnica en la atención de emergencias a nivel municipal de forma oportuna.
</t>
  </si>
  <si>
    <t xml:space="preserve">Con la Resolución N° 0107 de 2025, la Corporación Autónoma Regional del Magdalena CORPAMAG, como autoridad ambiental del departamento, ha adoptado medidas preventivas para afrontar los efectos de la disminución de precipitaciones, el aumento de las altas temperaturas y el posible desabastecimiento de agua y los incendios de cobertura vegetal que podrían ocurrir entre enero y abril de este año.
La Corporación durante la vigencia 2025, en cumplimiento de esta actividad ejecutó contratos de prestación de servicios, con:
• Cuerpo de Bomberos Voluntarios de Sitio Nuevo, con el objeto de PRESTACION DE SERVICIOS PARA LA IMPLEMENTACION DE ACCIONES CORRESPONDIENTES A LA ESTRATEGIA DE CORRESPONSABILIDAD Y LINEAMIENTOS PARA LA PREVENCION DE INCENDIOS FORESTALES-IF EN EL MARCO DE LA LEY 1523 DE 2012.  
• Cuerpo de Bomberos Voluntarios de Plato, con el objeto de PRESTACION DE SERVICIOS PARA LA IMPLEMENTACION DE ACCIONES CORRESPONDIENTES A LA ESTRATEGIA DE CORRESPONSABILIDAD Y LINEAMIENTOS PARA LA PREVENCION DE INCENDIOS FORESTALES-IF EN EL MARCO DE LA LEY 1523 DE 2012.  
</t>
  </si>
  <si>
    <t>Se han adelantado actividades para el Diseño e implementación de sistema de alerta temprana del Río Gaira</t>
  </si>
  <si>
    <t>La Corporación Autónoma Regional del Magdalena – CORPAMAG, en el marco de esta actividad, y en cumplimiento de sus funciones misionales, brindó asesoría técnica a entes territoriales para la incorporación, planificación y ejecución de acciones relacionadas con la gestión integral del cambio climático, en el contexto de los instrumentos de planificación territorial, particularmente los planes de ordenamiento territorial.
Estas asesorías se desarrollaron en el marco del proceso de concertación de asuntos ambientales, orientadas a fortalecer la inclusión del enfoque de cambio climático en los procesos de revisión y ajuste de los instrumentos de ordenamiento territorial de los municipios de Nueva Granada y Sabanas de San Ángel, conforme a la normativa ambiental vigente y a los lineamientos nacionales en materia de adaptación y mitigación al cambio climático.
De manera complementaria a los procesos de concertación ambiental, CORPAMAG avanzó en la formulación y consolidación de alianzas estratégicas con entes territoriales, orientadas a la estructuración y gestión de proyectos para la conservación de áreas ambientales estratégicas, financiados con recursos de la Asignación Ambiental y del 20% del mayor recaudo del bienio 2023–2024. Estas acciones se desarrollaron como un mecanismo operativo para materializar, en el territorio, los lineamientos ambientales y climáticos incorporados en los procesos de planificación y ordenamiento territorial.</t>
  </si>
  <si>
    <t xml:space="preserve">La Corporación Autónoma Regional del Magdalena – CORPAMAG, en cumplimiento de esta actividad, se encuentra ejecutando recursos del Sistema General de Regalías, a través de la ejecución del contrato SAMC 010 de 2025, con el objeto de IMPLEMENTACIÓN DE SISTEMAS DE PRODUCCIÓN SOSTENIBLE EN ZONAS RURALES DEL MUNICIPIO DE ARIGUANÍ DEPARTAMENTO DEL MAGDALENA.
Este proyecto busca contribuir a la mitigación de los impactos ambientales derivados del uso ineficiente de los recursos naturales, promoviendo prácticas sostenibles de producción y el fortalecimiento de capacidades en las comunidades beneficiarias. La propuesta se enmarca en los lineamientos de CORPAMAG para la promoción de tecnologías limpias, la conservación de ecosistemas estratégicos y la generación de alternativas sostenibles de energía y producción.
</t>
  </si>
  <si>
    <t xml:space="preserve">En el marco de esta actividad, tuvo lugar el proceso de contratación CD 376 de 2025, con el fin de llevar a cabo la implementación de las actividades que se encuentran contempladas el Plan de Ordenación y Manejo Integrado - POMIUAC de la Unidad Ambiental Costera Vertiente Norte de la Sierra Nevada de Santa Marta y el Plan de Ordenación y Manejo Integrado de la Unidad Ambiental Costera del Río Magdalena – Complejo Canal del Dique – Sistema Lagunar Ciénaga Grande de Santa Marta (en adelante UAC del Río Magdalena).
Dicho contrato tiene por objeto Prestar servicios profesionales de apoyo a la gestión para la implementación de actividades orientadas a la reducción de las condiciones de riesgo asociadas a la erosión costera, conforme a las acciones definidas en el Plan Operativo de los POMIUAC de las Unidades Ambientales Costeras VNSNSM y Río Magdalena.
</t>
  </si>
  <si>
    <t xml:space="preserve">En cumplimiento de esta actividad durante el 2025, se realizaron patrullajes marinos en articulación con personal de la Estación de Guardacostas Primaria de Santa Marta, Parques Nacionales Naturales de Colombia y de otras entidades. Los recorridos se realizaron en diferentes puntos de la zona marino costera del departamento del Magdalena orientados a identificar el desarrollo de actividades antropogénicas que puedan generar afectación potencial negativa en áreas protegidas y ecosistemas marinos presentes en el sector.   
</t>
  </si>
  <si>
    <t xml:space="preserve">En el marco de la gestión de comunicaciones se realizó un Taller de Periodismo Ambiental en el Parque Lineal Ambiental Río Manzanares, espacio construido por CORPAMAG con el propósito de recuperar este afluente del Distrito de Santa Marta. La actividad contó con la participación de 40 periodistas de Santa Marta, y tuvo como objetivo fortalecer sus capacidades para la producción de contenidos ambientales rigurosos, contextualizados y responsables, con especial énfasis en los retos ambientales del departamento.
El taller abordó el rol del periodismo ambiental como un campo emergente dentro del ejercicio de la comunicación social, destacando su importancia en procesos de desarrollo sostenible, educación ciudadana y construcción de cultura ambiental. Se reflexionó sobre la necesidad de que los periodistas cuenten con herramientas que les permitan interpretar información técnica y científica, traducirla a un lenguaje claro y comprensible, y contribuir a la sensibilización y movilización de la ciudadanía frente a las problemáticas ambientales.
</t>
  </si>
  <si>
    <t>La Coordinación del Grupo de Gestión del Talento Humano llevó a cabo las gestiones necesarias para proveer los cargos vacantes durante la presente vigencia. En ese sentido, durante el primer semestre del año 2025 se efectuaron cinco (5) nombramientos provisionales y doce (12) nombramientos en la modalidad de encargo. Asimismo, se realizaron dos (2) vinculaciones de personal de libre nombramiento. Cabe destacar que seis funcionarios de carrera administrativa presentaron renuncia irrevocable al cargo tras haber sido favorecidos en concursos públicos.</t>
  </si>
  <si>
    <t>El Plan Institucional de Capacitación 2025 se formuló conforme a los lineamientos del Departamento Administrativo de la Función Pública y el Plan Nacional de Formación y Capacitación, con el fin de fortalecer las competencias funcionales y comportamentales de los funcionarios. Durante la vigencia 2025 se ejecutaron once (11) capacitaciones, con la participación de quince (15) servidores.</t>
  </si>
  <si>
    <t xml:space="preserve">Reuniones de asesoraria a los entes territoriales para la incorporación de las Determinantes y Asuntos ambientales en sus Instrumentos de Planificación Territorial </t>
  </si>
  <si>
    <t xml:space="preserve">En base a lo anteriormente expuesto, CORPAMAG inició los esfuerzos para dar inicio a la priorización de algunos cuerpos de agua con la finalidad de acotar sus rondas hídricas, dentro de los que se priorizó el Río Gaira. 
Para el 2025, con personal de planta de la entidad; se inició y desarrollaron las actividades a la Fase 0 del acotamiento de la Ronda Hídrica del Río Gaira la cual contempla en términos generales: Acciones Previas, para el Caño Zapayán, siguiendo las directrices contenidas en la Guía Técnica y que comprende actividades como la (i) Priorización, (ii) Recopilación de Información Secundaria y (iii) Alistamiento Institucional.
i. Recopilación de información secundaria: actividad que consta de revisión de información requerida, fuentes de información, información topográfica de detalle, imágenes de sensores remotos y fotos aéreas, series temporales hidroclimáticas, información hidrológica e hidráulica, información de humedales de Colombia, modelos digitales de elevación, base de datos, información desde instrumentos de gestión ambiental, información desde instrumentos de las entidades territoriales, información de actores, entre otra información.
ii. Alistamiento institucional: actividad que consta de conformación comisión conjunta (en caso de aplicar), diseño de la estrategia de participación, diseño conceptual de la base de datos geográfica, programación de actividades de siguientes fases.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</si>
</sst>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_-* #,##0_-;\-* #,##0_-;_-* &quot;-&quot;??_-;_-@_-"/>
    <numFmt numFmtId="166" formatCode="0.0%"/>
    <numFmt numFmtId="167" formatCode="_-* #,##0\ _€_-;\-* #,##0\ _€_-;_-* &quot;-&quot;??\ _€_-;_-@_-"/>
    <numFmt numFmtId="168" formatCode="[$$-240A]\ #,##0"/>
    <numFmt numFmtId="169" formatCode="_ * #,##0_ ;_ * \-#,##0_ ;_ * &quot;-&quot;??_ ;_ @_ "/>
    <numFmt numFmtId="170" formatCode="_-* #,##0.00\ &quot;€&quot;_-;\-* #,##0.00\ &quot;€&quot;_-;_-* &quot;-&quot;??\ &quot;€&quot;_-;_-@_-"/>
    <numFmt numFmtId="171" formatCode="#,##0.0"/>
  </numFmts>
  <fonts count="50"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sz val="10"/>
      <color theme="1"/>
      <name val="Arial Narrow"/>
      <family val="2"/>
    </font>
    <font>
      <sz val="8"/>
      <name val="Calibri"/>
      <family val="2"/>
      <scheme val="minor"/>
    </font>
    <font>
      <sz val="9"/>
      <color indexed="81"/>
      <name val="Tahoma"/>
      <family val="2"/>
    </font>
    <font>
      <b/>
      <sz val="9"/>
      <color indexed="81"/>
      <name val="Tahoma"/>
      <family val="2"/>
    </font>
    <font>
      <sz val="9"/>
      <name val="Calibri"/>
      <family val="2"/>
      <scheme val="minor"/>
    </font>
    <font>
      <sz val="9"/>
      <color theme="1"/>
      <name val="Arial"/>
      <family val="2"/>
    </font>
    <font>
      <sz val="8"/>
      <name val="Arial Narrow"/>
      <family val="2"/>
    </font>
    <font>
      <b/>
      <sz val="8"/>
      <name val="Arial Narrow"/>
      <family val="2"/>
    </font>
    <font>
      <b/>
      <sz val="10"/>
      <color indexed="10"/>
      <name val="Arial Narrow"/>
      <family val="2"/>
    </font>
    <font>
      <b/>
      <sz val="9"/>
      <name val="Arial Narrow"/>
      <family val="2"/>
    </font>
    <font>
      <sz val="8"/>
      <color theme="1"/>
      <name val="Arial Narrow"/>
      <family val="2"/>
    </font>
    <font>
      <sz val="8"/>
      <color rgb="FFFF0000"/>
      <name val="Arial Narrow"/>
      <family val="2"/>
    </font>
    <font>
      <b/>
      <sz val="11"/>
      <name val="Arial Narrow"/>
      <family val="2"/>
    </font>
    <font>
      <sz val="7"/>
      <name val="Arial Narrow"/>
      <family val="2"/>
    </font>
    <font>
      <b/>
      <sz val="7"/>
      <name val="Arial Narrow"/>
      <family val="2"/>
    </font>
    <font>
      <u/>
      <sz val="7"/>
      <name val="Arial Narrow"/>
      <family val="2"/>
    </font>
  </fonts>
  <fills count="31">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CFFCC"/>
        <bgColor indexed="64"/>
      </patternFill>
    </fill>
    <fill>
      <patternFill patternType="solid">
        <fgColor rgb="FFCCFFCC"/>
        <bgColor rgb="FFA8D08D"/>
      </patternFill>
    </fill>
    <fill>
      <patternFill patternType="solid">
        <fgColor rgb="FF99FF99"/>
        <bgColor indexed="64"/>
      </patternFill>
    </fill>
    <fill>
      <patternFill patternType="solid">
        <fgColor rgb="FF66FF66"/>
        <bgColor indexed="64"/>
      </patternFill>
    </fill>
    <fill>
      <patternFill patternType="solid">
        <fgColor rgb="FF66FF66"/>
        <bgColor rgb="FFA8D08D"/>
      </patternFill>
    </fill>
    <fill>
      <patternFill patternType="solid">
        <fgColor rgb="FF00FF00"/>
        <bgColor rgb="FF00FF00"/>
      </patternFill>
    </fill>
    <fill>
      <patternFill patternType="solid">
        <fgColor rgb="FFFF00FF"/>
        <bgColor rgb="FFFF00FF"/>
      </patternFill>
    </fill>
    <fill>
      <patternFill patternType="solid">
        <fgColor rgb="FFFF99CC"/>
        <bgColor rgb="FFFF99CC"/>
      </patternFill>
    </fill>
    <fill>
      <patternFill patternType="solid">
        <fgColor theme="7" tint="0.59999389629810485"/>
        <bgColor rgb="FFFFFF00"/>
      </patternFill>
    </fill>
    <fill>
      <patternFill patternType="solid">
        <fgColor theme="7" tint="0.59999389629810485"/>
        <bgColor rgb="FFFF99CC"/>
      </patternFill>
    </fill>
    <fill>
      <patternFill patternType="solid">
        <fgColor rgb="FFFFFF00"/>
        <bgColor rgb="FFFFFF00"/>
      </patternFill>
    </fill>
    <fill>
      <patternFill patternType="solid">
        <fgColor rgb="FFFFFF99"/>
        <bgColor rgb="FFFFFF99"/>
      </patternFill>
    </fill>
    <fill>
      <patternFill patternType="solid">
        <fgColor indexed="43"/>
        <bgColor indexed="64"/>
      </patternFill>
    </fill>
    <fill>
      <patternFill patternType="solid">
        <fgColor rgb="FF00FF00"/>
        <bgColor indexed="64"/>
      </patternFill>
    </fill>
    <fill>
      <patternFill patternType="solid">
        <fgColor indexed="47"/>
        <bgColor indexed="64"/>
      </patternFill>
    </fill>
  </fills>
  <borders count="7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thin">
        <color indexed="64"/>
      </top>
      <bottom/>
      <diagonal/>
    </border>
    <border>
      <left/>
      <right style="thin">
        <color indexed="64"/>
      </right>
      <top/>
      <bottom style="thin">
        <color rgb="FF000000"/>
      </bottom>
      <diagonal/>
    </border>
    <border>
      <left/>
      <right style="medium">
        <color indexed="8"/>
      </right>
      <top style="medium">
        <color indexed="64"/>
      </top>
      <bottom/>
      <diagonal/>
    </border>
  </borders>
  <cellStyleXfs count="21">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170"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cellStyleXfs>
  <cellXfs count="1040">
    <xf numFmtId="0" fontId="0" fillId="0" borderId="0" xfId="0"/>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2" fillId="0" borderId="0" xfId="0" applyFont="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lignment horizontal="center" vertical="top"/>
    </xf>
    <xf numFmtId="9" fontId="4" fillId="4" borderId="14" xfId="0" applyNumberFormat="1" applyFont="1" applyFill="1" applyBorder="1" applyAlignment="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5" fontId="4" fillId="4" borderId="12" xfId="4" applyNumberFormat="1" applyFont="1" applyFill="1" applyBorder="1" applyAlignment="1">
      <alignment horizontal="center" vertical="top" wrapText="1"/>
    </xf>
    <xf numFmtId="9" fontId="25" fillId="6" borderId="8" xfId="3"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5" xfId="0" applyFont="1" applyBorder="1" applyAlignment="1">
      <alignment vertical="top" wrapText="1"/>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4" fillId="6" borderId="8" xfId="0" applyFont="1" applyFill="1" applyBorder="1" applyAlignment="1" applyProtection="1">
      <alignment horizontal="left" vertical="top"/>
      <protection locked="0"/>
    </xf>
    <xf numFmtId="0" fontId="2" fillId="0" borderId="0" xfId="0" applyFont="1" applyAlignment="1">
      <alignment vertical="top"/>
    </xf>
    <xf numFmtId="0" fontId="2" fillId="0" borderId="0" xfId="0" applyFont="1" applyAlignment="1">
      <alignment horizontal="center" vertical="top"/>
    </xf>
    <xf numFmtId="0" fontId="23" fillId="6" borderId="18" xfId="1" applyFont="1" applyFill="1" applyBorder="1" applyAlignment="1" applyProtection="1">
      <alignment vertical="top"/>
    </xf>
    <xf numFmtId="0" fontId="1" fillId="6" borderId="20" xfId="1" applyFill="1" applyBorder="1" applyAlignment="1" applyProtection="1">
      <alignment vertical="top"/>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4" xfId="0" applyFont="1" applyBorder="1" applyAlignment="1">
      <alignment horizontal="center" vertical="top" wrapText="1"/>
    </xf>
    <xf numFmtId="0" fontId="4" fillId="0" borderId="9" xfId="0" applyFont="1" applyBorder="1" applyAlignment="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9" fontId="4" fillId="9" borderId="12" xfId="3" applyFont="1" applyFill="1" applyBorder="1" applyAlignment="1" applyProtection="1">
      <alignment horizontal="center" vertical="top"/>
    </xf>
    <xf numFmtId="0" fontId="12" fillId="0" borderId="14" xfId="0" applyFont="1" applyBorder="1" applyAlignment="1">
      <alignment horizontal="center" vertical="top"/>
    </xf>
    <xf numFmtId="0" fontId="4" fillId="5" borderId="8" xfId="0" applyFont="1" applyFill="1" applyBorder="1" applyAlignment="1" applyProtection="1">
      <alignment vertical="top"/>
      <protection locked="0"/>
    </xf>
    <xf numFmtId="0" fontId="0" fillId="0" borderId="7" xfId="0" applyBorder="1" applyAlignment="1">
      <alignment vertical="top"/>
    </xf>
    <xf numFmtId="0" fontId="5" fillId="0" borderId="14" xfId="0" applyFont="1" applyBorder="1" applyAlignment="1">
      <alignment vertical="top" wrapText="1"/>
    </xf>
    <xf numFmtId="0" fontId="0" fillId="0" borderId="4" xfId="0" applyBorder="1" applyAlignment="1">
      <alignment vertical="top"/>
    </xf>
    <xf numFmtId="0" fontId="4" fillId="0" borderId="14" xfId="0" applyFont="1" applyBorder="1" applyAlignment="1">
      <alignment vertical="top" wrapText="1"/>
    </xf>
    <xf numFmtId="0" fontId="7" fillId="0" borderId="11" xfId="0" applyFont="1" applyBorder="1" applyAlignment="1">
      <alignment vertical="top" wrapText="1"/>
    </xf>
    <xf numFmtId="0" fontId="5" fillId="0" borderId="14" xfId="0" applyFont="1" applyBorder="1" applyAlignment="1">
      <alignment vertical="top"/>
    </xf>
    <xf numFmtId="0" fontId="4" fillId="0" borderId="10" xfId="0" applyFont="1" applyBorder="1" applyAlignment="1">
      <alignment vertical="top" wrapText="1"/>
    </xf>
    <xf numFmtId="0" fontId="4" fillId="0" borderId="11" xfId="0" applyFont="1" applyBorder="1" applyAlignment="1">
      <alignment horizontal="center" vertical="top" wrapText="1"/>
    </xf>
    <xf numFmtId="0" fontId="4" fillId="0" borderId="15"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4" fillId="3" borderId="7" xfId="0" applyFont="1" applyFill="1" applyBorder="1" applyAlignment="1" applyProtection="1">
      <alignment vertical="top"/>
      <protection locked="0"/>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lignment vertical="top"/>
    </xf>
    <xf numFmtId="0" fontId="4" fillId="0" borderId="8" xfId="0" applyFont="1" applyBorder="1" applyAlignment="1">
      <alignment horizontal="left" vertical="top" wrapText="1"/>
    </xf>
    <xf numFmtId="0" fontId="17" fillId="0" borderId="8" xfId="2" applyBorder="1" applyAlignment="1" applyProtection="1">
      <alignment vertical="top" wrapText="1"/>
    </xf>
    <xf numFmtId="0" fontId="0" fillId="0" borderId="9" xfId="0" applyBorder="1" applyProtection="1">
      <protection locked="0"/>
    </xf>
    <xf numFmtId="0" fontId="8" fillId="0" borderId="7" xfId="0" applyFont="1" applyBorder="1" applyAlignment="1">
      <alignment horizontal="center" vertical="top" wrapText="1"/>
    </xf>
    <xf numFmtId="0" fontId="3" fillId="0" borderId="7" xfId="0" applyFont="1" applyBorder="1" applyAlignment="1">
      <alignment horizontal="center" vertical="top" wrapText="1"/>
    </xf>
    <xf numFmtId="0" fontId="4" fillId="6" borderId="8" xfId="0" applyFont="1" applyFill="1" applyBorder="1" applyAlignment="1">
      <alignment vertical="top"/>
    </xf>
    <xf numFmtId="9" fontId="4" fillId="6" borderId="8" xfId="0" applyNumberFormat="1" applyFont="1" applyFill="1" applyBorder="1" applyAlignment="1">
      <alignment horizontal="center" vertical="top"/>
    </xf>
    <xf numFmtId="0" fontId="3" fillId="0" borderId="12" xfId="0" applyFont="1" applyBorder="1" applyAlignment="1">
      <alignment horizontal="center" vertical="top" wrapText="1"/>
    </xf>
    <xf numFmtId="0" fontId="12" fillId="0" borderId="4" xfId="0" applyFont="1" applyBorder="1" applyAlignment="1">
      <alignment vertical="top"/>
    </xf>
    <xf numFmtId="0" fontId="12" fillId="0" borderId="12" xfId="0" applyFont="1" applyBorder="1" applyAlignment="1">
      <alignment vertical="top"/>
    </xf>
    <xf numFmtId="9" fontId="4" fillId="5" borderId="8" xfId="0" applyNumberFormat="1" applyFont="1" applyFill="1" applyBorder="1" applyAlignment="1">
      <alignment vertical="top" wrapText="1"/>
    </xf>
    <xf numFmtId="9" fontId="0" fillId="0" borderId="0" xfId="0" applyNumberFormat="1" applyAlignment="1">
      <alignment vertical="top"/>
    </xf>
    <xf numFmtId="0" fontId="8" fillId="0" borderId="5" xfId="0" applyFont="1" applyBorder="1" applyAlignment="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0" fontId="3" fillId="0" borderId="9" xfId="0" applyFont="1" applyBorder="1" applyAlignment="1">
      <alignment vertical="top"/>
    </xf>
    <xf numFmtId="3" fontId="4" fillId="9" borderId="13" xfId="0" applyNumberFormat="1" applyFont="1" applyFill="1" applyBorder="1" applyAlignment="1">
      <alignment horizontal="right" vertical="top"/>
    </xf>
    <xf numFmtId="3" fontId="4" fillId="9" borderId="13" xfId="0" applyNumberFormat="1" applyFont="1" applyFill="1" applyBorder="1" applyAlignment="1">
      <alignment horizontal="center" vertical="top"/>
    </xf>
    <xf numFmtId="0" fontId="4" fillId="9" borderId="8" xfId="0" applyFont="1" applyFill="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0" borderId="34" xfId="0" applyFont="1" applyBorder="1" applyAlignment="1">
      <alignment vertical="top"/>
    </xf>
    <xf numFmtId="3" fontId="4" fillId="6" borderId="1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0" fontId="4" fillId="0" borderId="34" xfId="0" applyFont="1" applyBorder="1" applyAlignment="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lignment vertical="top"/>
    </xf>
    <xf numFmtId="0" fontId="0" fillId="0" borderId="3" xfId="0" applyBorder="1"/>
    <xf numFmtId="0" fontId="0" fillId="0" borderId="4" xfId="0" applyBorder="1"/>
    <xf numFmtId="3" fontId="4" fillId="0" borderId="8" xfId="0" applyNumberFormat="1" applyFont="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9" fontId="4" fillId="0" borderId="16" xfId="0" applyNumberFormat="1" applyFont="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3" fillId="0" borderId="3" xfId="0" applyFont="1" applyBorder="1" applyAlignment="1">
      <alignment vertical="top" wrapText="1"/>
    </xf>
    <xf numFmtId="0" fontId="28" fillId="0" borderId="16" xfId="0" applyFont="1" applyBorder="1" applyAlignment="1">
      <alignment vertical="top" wrapText="1"/>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lignment horizontal="right" vertical="top"/>
    </xf>
    <xf numFmtId="0" fontId="0" fillId="0" borderId="6" xfId="0" applyBorder="1" applyAlignment="1">
      <alignment horizontal="center" vertical="top"/>
    </xf>
    <xf numFmtId="3" fontId="4" fillId="4" borderId="8" xfId="0" applyNumberFormat="1" applyFont="1" applyFill="1" applyBorder="1" applyAlignment="1">
      <alignment horizontal="right" vertical="top"/>
    </xf>
    <xf numFmtId="3" fontId="4" fillId="4" borderId="8" xfId="0" applyNumberFormat="1" applyFont="1" applyFill="1" applyBorder="1" applyAlignment="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lignment vertical="top" wrapText="1"/>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9" fontId="4" fillId="4" borderId="13" xfId="3" applyFont="1" applyFill="1" applyBorder="1" applyAlignment="1">
      <alignment horizontal="center" vertical="top" wrapText="1"/>
    </xf>
    <xf numFmtId="0" fontId="0" fillId="3" borderId="35"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17" fillId="0" borderId="0" xfId="2" applyFill="1" applyBorder="1"/>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0" fillId="0" borderId="16" xfId="0" applyBorder="1" applyAlignment="1">
      <alignment vertical="center"/>
    </xf>
    <xf numFmtId="0" fontId="0" fillId="0" borderId="16" xfId="0"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19" xfId="0" applyFont="1" applyBorder="1" applyAlignment="1">
      <alignment horizontal="center" vertical="center"/>
    </xf>
    <xf numFmtId="0" fontId="17" fillId="0" borderId="0" xfId="2" applyFill="1" applyProtection="1"/>
    <xf numFmtId="0" fontId="17" fillId="0" borderId="0" xfId="2" applyFill="1" applyBorder="1" applyProtection="1"/>
    <xf numFmtId="9" fontId="0" fillId="0" borderId="0" xfId="0" applyNumberFormat="1"/>
    <xf numFmtId="9" fontId="4" fillId="4" borderId="12" xfId="0" applyNumberFormat="1" applyFont="1" applyFill="1" applyBorder="1" applyAlignment="1">
      <alignment horizontal="center"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lignment horizontal="center" vertical="top"/>
    </xf>
    <xf numFmtId="0" fontId="4" fillId="3" borderId="7" xfId="0" applyFont="1" applyFill="1" applyBorder="1" applyAlignment="1">
      <alignment horizontal="center" vertical="top"/>
    </xf>
    <xf numFmtId="0" fontId="4" fillId="0" borderId="0" xfId="0" applyFont="1" applyAlignment="1">
      <alignment horizontal="right" vertical="top" wrapText="1"/>
    </xf>
    <xf numFmtId="0" fontId="30" fillId="0" borderId="0" xfId="0" applyFont="1" applyAlignment="1">
      <alignment vertical="center" wrapText="1"/>
    </xf>
    <xf numFmtId="0" fontId="30" fillId="0" borderId="0" xfId="0" applyFont="1" applyAlignment="1">
      <alignment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4" fillId="3" borderId="30" xfId="0" applyFont="1" applyFill="1" applyBorder="1" applyAlignment="1">
      <alignment vertical="top" wrapText="1"/>
    </xf>
    <xf numFmtId="0" fontId="34" fillId="0" borderId="0" xfId="0" applyFont="1"/>
    <xf numFmtId="0" fontId="30"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6" fontId="4" fillId="6" borderId="8" xfId="0" applyNumberFormat="1" applyFont="1" applyFill="1" applyBorder="1" applyAlignment="1">
      <alignment horizontal="center" vertical="top"/>
    </xf>
    <xf numFmtId="10" fontId="4" fillId="4" borderId="8" xfId="0" applyNumberFormat="1" applyFont="1" applyFill="1" applyBorder="1" applyAlignment="1">
      <alignment horizontal="center" vertical="top"/>
    </xf>
    <xf numFmtId="10" fontId="25" fillId="6" borderId="8" xfId="0" applyNumberFormat="1" applyFont="1" applyFill="1" applyBorder="1" applyAlignment="1">
      <alignment horizontal="center" vertical="top"/>
    </xf>
    <xf numFmtId="0" fontId="4" fillId="14" borderId="8" xfId="0" applyFont="1" applyFill="1" applyBorder="1" applyAlignment="1">
      <alignment vertical="top" wrapText="1"/>
    </xf>
    <xf numFmtId="0" fontId="14" fillId="0" borderId="16" xfId="0" applyFont="1" applyBorder="1" applyAlignment="1">
      <alignment horizontal="left" vertical="center"/>
    </xf>
    <xf numFmtId="0" fontId="24" fillId="0" borderId="16" xfId="2" applyFont="1" applyBorder="1" applyAlignment="1" applyProtection="1">
      <alignment horizontal="left" vertical="center" wrapText="1"/>
    </xf>
    <xf numFmtId="0" fontId="0" fillId="6" borderId="16" xfId="3" applyNumberFormat="1" applyFont="1" applyFill="1" applyBorder="1" applyAlignment="1" applyProtection="1">
      <alignment horizontal="left" vertical="center"/>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7" fillId="6" borderId="19" xfId="3" applyNumberFormat="1" applyFont="1" applyFill="1" applyBorder="1" applyAlignment="1" applyProtection="1">
      <alignment horizontal="left" vertical="center"/>
    </xf>
    <xf numFmtId="0" fontId="7" fillId="6" borderId="20" xfId="3" applyNumberFormat="1" applyFont="1" applyFill="1" applyBorder="1" applyAlignment="1" applyProtection="1">
      <alignment horizontal="left" vertical="center"/>
      <protection locked="0"/>
    </xf>
    <xf numFmtId="9" fontId="0" fillId="6" borderId="16" xfId="3" applyFont="1" applyFill="1" applyBorder="1" applyAlignment="1" applyProtection="1">
      <alignment horizontal="center" vertical="center"/>
      <protection hidden="1"/>
    </xf>
    <xf numFmtId="9" fontId="0" fillId="6" borderId="16" xfId="3" applyFont="1" applyFill="1" applyBorder="1" applyAlignment="1" applyProtection="1">
      <alignment horizontal="center" vertical="center" wrapText="1"/>
      <protection hidden="1"/>
    </xf>
    <xf numFmtId="9" fontId="4" fillId="3" borderId="16" xfId="3" applyFont="1" applyFill="1" applyBorder="1" applyAlignment="1">
      <alignment horizontal="right" vertical="top"/>
    </xf>
    <xf numFmtId="0" fontId="17" fillId="0" borderId="16" xfId="2" applyBorder="1" applyAlignment="1" applyProtection="1">
      <alignment horizontal="left" vertical="center" wrapText="1"/>
    </xf>
    <xf numFmtId="0" fontId="31" fillId="15" borderId="15" xfId="5" applyFont="1" applyFill="1" applyBorder="1" applyAlignment="1">
      <alignment horizontal="left" vertical="center" wrapText="1"/>
    </xf>
    <xf numFmtId="0" fontId="31" fillId="15" borderId="15" xfId="5" applyFont="1" applyFill="1" applyBorder="1" applyAlignment="1">
      <alignment vertical="center" wrapText="1"/>
    </xf>
    <xf numFmtId="0" fontId="31" fillId="15" borderId="15" xfId="0" applyFont="1" applyFill="1" applyBorder="1" applyAlignment="1">
      <alignment vertical="center" wrapText="1"/>
    </xf>
    <xf numFmtId="0" fontId="31" fillId="15" borderId="7" xfId="0" applyFont="1" applyFill="1" applyBorder="1" applyAlignment="1">
      <alignment vertical="center" wrapText="1"/>
    </xf>
    <xf numFmtId="0" fontId="4" fillId="0" borderId="8" xfId="0" applyFont="1" applyBorder="1" applyAlignment="1">
      <alignment vertical="top" wrapText="1"/>
    </xf>
    <xf numFmtId="3" fontId="4" fillId="3" borderId="8" xfId="0" applyNumberFormat="1"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17" fillId="3" borderId="8" xfId="2" applyFill="1" applyBorder="1" applyAlignment="1" applyProtection="1">
      <alignment vertical="top"/>
      <protection locked="0"/>
    </xf>
    <xf numFmtId="3" fontId="4" fillId="3" borderId="8" xfId="0" applyNumberFormat="1" applyFont="1" applyFill="1" applyBorder="1" applyAlignment="1" applyProtection="1">
      <alignment horizontal="center" vertical="center"/>
      <protection locked="0"/>
    </xf>
    <xf numFmtId="3" fontId="4" fillId="4" borderId="8" xfId="0" applyNumberFormat="1" applyFont="1" applyFill="1" applyBorder="1" applyAlignment="1">
      <alignment horizontal="center" vertical="center"/>
    </xf>
    <xf numFmtId="0" fontId="4" fillId="3" borderId="7" xfId="0" applyFont="1" applyFill="1" applyBorder="1" applyAlignment="1" applyProtection="1">
      <alignment horizontal="center" vertical="center"/>
      <protection locked="0"/>
    </xf>
    <xf numFmtId="165" fontId="4" fillId="3" borderId="7" xfId="4" applyNumberFormat="1"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3" borderId="8"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3" borderId="8" xfId="0" applyFont="1" applyFill="1" applyBorder="1" applyAlignment="1" applyProtection="1">
      <alignment vertical="center"/>
      <protection locked="0"/>
    </xf>
    <xf numFmtId="3" fontId="4" fillId="3" borderId="8"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0" fontId="8" fillId="0" borderId="7" xfId="0" applyFont="1" applyBorder="1" applyAlignment="1">
      <alignment horizontal="left" vertical="center" wrapText="1"/>
    </xf>
    <xf numFmtId="0" fontId="17" fillId="3" borderId="8" xfId="2" applyFill="1" applyBorder="1" applyAlignment="1" applyProtection="1">
      <alignment horizontal="left" vertical="top"/>
      <protection locked="0"/>
    </xf>
    <xf numFmtId="9" fontId="4" fillId="6" borderId="8" xfId="0" applyNumberFormat="1" applyFont="1" applyFill="1" applyBorder="1" applyAlignment="1">
      <alignment horizontal="center" vertical="center"/>
    </xf>
    <xf numFmtId="9" fontId="4" fillId="4" borderId="8" xfId="3" applyFont="1" applyFill="1" applyBorder="1" applyAlignment="1" applyProtection="1">
      <alignment horizontal="center" vertical="center"/>
    </xf>
    <xf numFmtId="9" fontId="4" fillId="4" borderId="8" xfId="3" applyFont="1" applyFill="1" applyBorder="1" applyAlignment="1" applyProtection="1">
      <alignment horizontal="center" vertical="top"/>
    </xf>
    <xf numFmtId="0" fontId="4" fillId="3" borderId="7"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protection locked="0"/>
    </xf>
    <xf numFmtId="0" fontId="8" fillId="0" borderId="7" xfId="0" applyFont="1" applyBorder="1" applyAlignment="1">
      <alignment horizontal="center" vertical="center" wrapText="1"/>
    </xf>
    <xf numFmtId="0" fontId="3" fillId="0" borderId="7" xfId="0" applyFont="1" applyBorder="1" applyAlignment="1">
      <alignment horizontal="center" vertical="center"/>
    </xf>
    <xf numFmtId="0" fontId="4" fillId="0" borderId="6" xfId="0" applyFont="1" applyBorder="1" applyAlignment="1">
      <alignment horizontal="center" vertical="center" wrapText="1"/>
    </xf>
    <xf numFmtId="0" fontId="39" fillId="3" borderId="8" xfId="0" applyFont="1" applyFill="1" applyBorder="1" applyAlignment="1" applyProtection="1">
      <alignment vertical="top" wrapText="1"/>
      <protection locked="0"/>
    </xf>
    <xf numFmtId="9" fontId="4" fillId="3" borderId="8" xfId="0" applyNumberFormat="1" applyFont="1" applyFill="1" applyBorder="1" applyAlignment="1" applyProtection="1">
      <alignment horizontal="center" vertical="center"/>
      <protection locked="0"/>
    </xf>
    <xf numFmtId="9" fontId="4" fillId="4" borderId="12" xfId="3" applyFont="1" applyFill="1" applyBorder="1" applyAlignment="1">
      <alignment horizontal="center" vertical="center" wrapText="1"/>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4" fillId="0" borderId="0" xfId="0" applyFont="1" applyAlignment="1">
      <alignment vertical="top" wrapText="1"/>
    </xf>
    <xf numFmtId="0" fontId="4" fillId="0" borderId="11" xfId="0" applyFont="1" applyBorder="1" applyAlignment="1">
      <alignment vertical="top" wrapText="1"/>
    </xf>
    <xf numFmtId="0" fontId="4" fillId="3" borderId="7" xfId="0" applyFont="1" applyFill="1" applyBorder="1" applyAlignment="1" applyProtection="1">
      <alignment vertical="top"/>
      <protection locked="0"/>
    </xf>
    <xf numFmtId="0" fontId="4" fillId="0" borderId="8" xfId="0" applyFont="1" applyBorder="1" applyAlignment="1">
      <alignment horizontal="center" vertical="center" wrapText="1"/>
    </xf>
    <xf numFmtId="0" fontId="4" fillId="0" borderId="13" xfId="0" applyFont="1" applyBorder="1" applyAlignment="1">
      <alignment horizontal="center" vertical="center"/>
    </xf>
    <xf numFmtId="3" fontId="4" fillId="3" borderId="7" xfId="0" applyNumberFormat="1" applyFont="1" applyFill="1" applyBorder="1" applyAlignment="1" applyProtection="1">
      <alignment horizontal="center" vertical="center" wrapText="1"/>
      <protection locked="0"/>
    </xf>
    <xf numFmtId="0" fontId="0" fillId="3" borderId="40" xfId="0"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9" fontId="4" fillId="4" borderId="8" xfId="0" applyNumberFormat="1" applyFont="1" applyFill="1" applyBorder="1" applyAlignment="1">
      <alignment horizontal="center" vertical="center"/>
    </xf>
    <xf numFmtId="0" fontId="4" fillId="3" borderId="8" xfId="0" applyFont="1" applyFill="1" applyBorder="1" applyAlignment="1">
      <alignment horizontal="justify" vertical="center" wrapText="1"/>
    </xf>
    <xf numFmtId="0" fontId="4" fillId="3" borderId="8" xfId="0" applyFont="1" applyFill="1" applyBorder="1" applyAlignment="1">
      <alignment horizontal="center" vertical="center" wrapText="1"/>
    </xf>
    <xf numFmtId="9" fontId="7" fillId="3" borderId="16" xfId="0" applyNumberFormat="1" applyFont="1" applyFill="1" applyBorder="1" applyAlignment="1">
      <alignment horizontal="center" vertical="center"/>
    </xf>
    <xf numFmtId="9" fontId="4" fillId="4" borderId="14" xfId="0" applyNumberFormat="1" applyFont="1" applyFill="1" applyBorder="1" applyAlignment="1">
      <alignment horizontal="center" vertical="center"/>
    </xf>
    <xf numFmtId="0" fontId="4" fillId="0" borderId="8" xfId="0" applyFont="1" applyBorder="1" applyAlignment="1">
      <alignment horizontal="center" vertical="center"/>
    </xf>
    <xf numFmtId="0" fontId="4" fillId="4" borderId="8" xfId="0" applyFont="1" applyFill="1" applyBorder="1" applyAlignment="1">
      <alignment horizontal="center" vertical="center"/>
    </xf>
    <xf numFmtId="0" fontId="4" fillId="0" borderId="7" xfId="0" applyFont="1" applyBorder="1" applyAlignment="1">
      <alignment horizontal="center" vertical="center"/>
    </xf>
    <xf numFmtId="3" fontId="4" fillId="4" borderId="13" xfId="0" applyNumberFormat="1" applyFont="1" applyFill="1" applyBorder="1" applyAlignment="1">
      <alignment horizontal="center" vertical="center"/>
    </xf>
    <xf numFmtId="3" fontId="7" fillId="3" borderId="16" xfId="0" applyNumberFormat="1" applyFont="1" applyFill="1" applyBorder="1" applyAlignment="1" applyProtection="1">
      <alignment horizontal="center" vertical="center"/>
      <protection locked="0"/>
    </xf>
    <xf numFmtId="165" fontId="7" fillId="3" borderId="16" xfId="0" applyNumberFormat="1" applyFont="1" applyFill="1" applyBorder="1" applyAlignment="1" applyProtection="1">
      <alignment horizontal="center" vertical="center"/>
      <protection locked="0"/>
    </xf>
    <xf numFmtId="165" fontId="7" fillId="3" borderId="16" xfId="4" applyNumberFormat="1" applyFont="1" applyFill="1" applyBorder="1" applyAlignment="1" applyProtection="1">
      <alignment horizontal="center" vertical="center"/>
      <protection locked="0"/>
    </xf>
    <xf numFmtId="9" fontId="4" fillId="4" borderId="8" xfId="3"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4" fillId="0" borderId="7" xfId="0" applyFont="1" applyBorder="1" applyAlignment="1">
      <alignment horizontal="center" vertical="center" wrapText="1"/>
    </xf>
    <xf numFmtId="9" fontId="4" fillId="4" borderId="12" xfId="3" applyFont="1" applyFill="1" applyBorder="1" applyAlignment="1" applyProtection="1">
      <alignment horizontal="center" vertical="center"/>
    </xf>
    <xf numFmtId="0" fontId="4" fillId="3" borderId="8" xfId="0" applyFont="1" applyFill="1" applyBorder="1" applyAlignment="1" applyProtection="1">
      <alignment horizontal="justify" vertical="center" wrapText="1"/>
      <protection locked="0"/>
    </xf>
    <xf numFmtId="0" fontId="4" fillId="0" borderId="12" xfId="0" applyFont="1" applyBorder="1" applyAlignment="1">
      <alignment vertical="center" wrapText="1"/>
    </xf>
    <xf numFmtId="0" fontId="8" fillId="0" borderId="6" xfId="0" applyFont="1" applyBorder="1" applyAlignment="1">
      <alignment horizontal="center" vertical="center" wrapText="1"/>
    </xf>
    <xf numFmtId="1" fontId="4" fillId="3" borderId="8" xfId="0" applyNumberFormat="1" applyFont="1" applyFill="1" applyBorder="1" applyAlignment="1" applyProtection="1">
      <alignment horizontal="left" vertical="center" indent="3"/>
      <protection locked="0"/>
    </xf>
    <xf numFmtId="0" fontId="33" fillId="13" borderId="2"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0" fillId="0" borderId="7" xfId="0" applyFont="1" applyFill="1" applyBorder="1" applyAlignment="1">
      <alignment vertical="center" wrapText="1"/>
    </xf>
    <xf numFmtId="0" fontId="30" fillId="0" borderId="15" xfId="0" applyFont="1" applyFill="1" applyBorder="1" applyAlignment="1">
      <alignment vertical="center" wrapText="1"/>
    </xf>
    <xf numFmtId="0" fontId="30" fillId="0" borderId="14" xfId="0" applyFont="1" applyFill="1" applyBorder="1" applyAlignment="1">
      <alignment vertical="center" wrapText="1"/>
    </xf>
    <xf numFmtId="0" fontId="30" fillId="0" borderId="0" xfId="5" applyFont="1" applyAlignment="1">
      <alignment vertical="center" wrapText="1"/>
    </xf>
    <xf numFmtId="9" fontId="30" fillId="0" borderId="0" xfId="3" applyFont="1" applyFill="1" applyAlignment="1">
      <alignment horizontal="center" vertical="center" wrapText="1"/>
    </xf>
    <xf numFmtId="0" fontId="30" fillId="0" borderId="0" xfId="5" applyFont="1" applyAlignment="1">
      <alignment horizontal="center" vertical="center" wrapText="1"/>
    </xf>
    <xf numFmtId="41" fontId="30" fillId="0" borderId="0" xfId="5" applyNumberFormat="1" applyFont="1" applyAlignment="1">
      <alignment vertical="center" wrapText="1"/>
    </xf>
    <xf numFmtId="0" fontId="30" fillId="0" borderId="0" xfId="5" applyFont="1" applyAlignment="1">
      <alignment horizontal="left" vertical="center" wrapText="1"/>
    </xf>
    <xf numFmtId="0" fontId="40" fillId="0" borderId="0" xfId="5" applyFont="1" applyAlignment="1">
      <alignment horizontal="justify" vertical="center" wrapText="1"/>
    </xf>
    <xf numFmtId="0" fontId="33" fillId="0" borderId="0" xfId="5" applyFont="1" applyAlignment="1">
      <alignment horizontal="left" vertical="center" wrapText="1"/>
    </xf>
    <xf numFmtId="9" fontId="33" fillId="0" borderId="0" xfId="3" applyFont="1" applyFill="1" applyBorder="1" applyAlignment="1">
      <alignment horizontal="center" vertical="center" wrapText="1"/>
    </xf>
    <xf numFmtId="0" fontId="33" fillId="0" borderId="0" xfId="5" applyFont="1" applyAlignment="1">
      <alignment horizontal="center" vertical="center" wrapText="1"/>
    </xf>
    <xf numFmtId="0" fontId="40" fillId="0" borderId="0" xfId="5" applyFont="1" applyAlignment="1">
      <alignment vertical="center" wrapText="1"/>
    </xf>
    <xf numFmtId="41" fontId="40" fillId="0" borderId="0" xfId="5" applyNumberFormat="1" applyFont="1" applyFill="1" applyAlignment="1">
      <alignment vertical="center" wrapText="1"/>
    </xf>
    <xf numFmtId="0" fontId="40" fillId="0" borderId="0" xfId="5" applyFont="1" applyFill="1" applyAlignment="1">
      <alignment vertical="center" wrapText="1"/>
    </xf>
    <xf numFmtId="43" fontId="40" fillId="0" borderId="0" xfId="5" applyNumberFormat="1" applyFont="1" applyAlignment="1">
      <alignment vertical="center" wrapText="1"/>
    </xf>
    <xf numFmtId="3" fontId="40" fillId="0" borderId="0" xfId="5" applyNumberFormat="1" applyFont="1" applyFill="1" applyAlignment="1">
      <alignment vertical="center" wrapText="1"/>
    </xf>
    <xf numFmtId="43" fontId="40" fillId="0" borderId="0" xfId="4" applyFont="1" applyAlignment="1">
      <alignment vertical="center" wrapText="1"/>
    </xf>
    <xf numFmtId="41" fontId="40" fillId="0" borderId="0" xfId="5" applyNumberFormat="1" applyFont="1" applyAlignment="1">
      <alignment vertical="center" wrapText="1"/>
    </xf>
    <xf numFmtId="41" fontId="33" fillId="0" borderId="0" xfId="5" applyNumberFormat="1" applyFont="1" applyAlignment="1">
      <alignment horizontal="left" vertical="center" wrapText="1"/>
    </xf>
    <xf numFmtId="0" fontId="41" fillId="0" borderId="0" xfId="5" applyFont="1" applyAlignment="1">
      <alignment horizontal="center" vertical="center" wrapText="1"/>
    </xf>
    <xf numFmtId="3" fontId="41" fillId="0" borderId="0" xfId="5" applyNumberFormat="1" applyFont="1" applyAlignment="1">
      <alignment vertical="center" wrapText="1"/>
    </xf>
    <xf numFmtId="0" fontId="41" fillId="0" borderId="0" xfId="5" applyFont="1" applyFill="1" applyAlignment="1">
      <alignment vertical="center" wrapText="1"/>
    </xf>
    <xf numFmtId="168" fontId="41" fillId="0" borderId="0" xfId="5" applyNumberFormat="1" applyFont="1" applyAlignment="1">
      <alignment vertical="center" wrapText="1"/>
    </xf>
    <xf numFmtId="41" fontId="41" fillId="0" borderId="0" xfId="5" applyNumberFormat="1" applyFont="1" applyAlignment="1">
      <alignment vertical="center" wrapText="1"/>
    </xf>
    <xf numFmtId="43" fontId="41" fillId="0" borderId="0" xfId="4" applyFont="1" applyAlignment="1">
      <alignment vertical="center" wrapText="1"/>
    </xf>
    <xf numFmtId="168" fontId="41" fillId="0" borderId="0" xfId="5" applyNumberFormat="1" applyFont="1" applyAlignment="1">
      <alignment horizontal="center" vertical="center" wrapText="1"/>
    </xf>
    <xf numFmtId="9" fontId="41" fillId="0" borderId="0" xfId="3" applyFont="1" applyFill="1" applyBorder="1" applyAlignment="1">
      <alignment horizontal="center" vertical="center" wrapText="1"/>
    </xf>
    <xf numFmtId="0" fontId="30" fillId="0" borderId="27" xfId="5" applyFont="1" applyBorder="1" applyAlignment="1">
      <alignment vertical="center" wrapText="1"/>
    </xf>
    <xf numFmtId="0" fontId="42" fillId="13" borderId="7" xfId="5" applyFont="1" applyFill="1" applyBorder="1" applyAlignment="1">
      <alignment horizontal="center" vertical="center" wrapText="1"/>
    </xf>
    <xf numFmtId="168" fontId="41" fillId="13" borderId="12" xfId="11" applyNumberFormat="1" applyFont="1" applyFill="1" applyBorder="1" applyAlignment="1">
      <alignment vertical="center" wrapText="1"/>
    </xf>
    <xf numFmtId="9" fontId="33" fillId="13" borderId="12" xfId="3" applyFont="1" applyFill="1" applyBorder="1" applyAlignment="1">
      <alignment horizontal="center" vertical="center" wrapText="1"/>
    </xf>
    <xf numFmtId="41" fontId="41" fillId="13" borderId="12" xfId="11" applyFont="1" applyFill="1" applyBorder="1" applyAlignment="1">
      <alignment vertical="center" wrapText="1"/>
    </xf>
    <xf numFmtId="9" fontId="33" fillId="13" borderId="7" xfId="3" applyFont="1" applyFill="1" applyBorder="1" applyAlignment="1">
      <alignment horizontal="center" vertical="center" wrapText="1"/>
    </xf>
    <xf numFmtId="0" fontId="30" fillId="0" borderId="4" xfId="5" applyFont="1" applyBorder="1" applyAlignment="1">
      <alignment vertical="top" wrapText="1"/>
    </xf>
    <xf numFmtId="0" fontId="30" fillId="0" borderId="3" xfId="5" applyFont="1" applyBorder="1" applyAlignment="1">
      <alignment vertical="top" wrapText="1"/>
    </xf>
    <xf numFmtId="3" fontId="41" fillId="0" borderId="0" xfId="5" applyNumberFormat="1" applyFont="1" applyFill="1" applyAlignment="1">
      <alignment vertical="center" wrapText="1"/>
    </xf>
    <xf numFmtId="0" fontId="30" fillId="0" borderId="2" xfId="5" applyFont="1" applyBorder="1" applyAlignment="1">
      <alignment vertical="top" wrapText="1"/>
    </xf>
    <xf numFmtId="3" fontId="41" fillId="13" borderId="12" xfId="5" applyNumberFormat="1" applyFont="1" applyFill="1" applyBorder="1" applyAlignment="1">
      <alignment vertical="center" wrapText="1"/>
    </xf>
    <xf numFmtId="3" fontId="41" fillId="13" borderId="7" xfId="5" applyNumberFormat="1" applyFont="1" applyFill="1" applyBorder="1" applyAlignment="1">
      <alignment vertical="center" wrapText="1"/>
    </xf>
    <xf numFmtId="9" fontId="41" fillId="13" borderId="12" xfId="3" applyFont="1" applyFill="1" applyBorder="1" applyAlignment="1">
      <alignment horizontal="center" vertical="center" wrapText="1"/>
    </xf>
    <xf numFmtId="0" fontId="40" fillId="13" borderId="12" xfId="5" applyFont="1" applyFill="1" applyBorder="1" applyAlignment="1">
      <alignment vertical="center" wrapText="1"/>
    </xf>
    <xf numFmtId="0" fontId="33" fillId="0" borderId="0" xfId="5" applyFont="1" applyAlignment="1">
      <alignment vertical="center" wrapText="1"/>
    </xf>
    <xf numFmtId="0" fontId="33" fillId="0" borderId="27" xfId="5" applyFont="1" applyBorder="1" applyAlignment="1">
      <alignment vertical="center" wrapText="1"/>
    </xf>
    <xf numFmtId="3" fontId="41" fillId="0" borderId="35" xfId="5" applyNumberFormat="1" applyFont="1" applyBorder="1" applyAlignment="1">
      <alignment vertical="center" wrapText="1"/>
    </xf>
    <xf numFmtId="3" fontId="41" fillId="0" borderId="16" xfId="5" applyNumberFormat="1" applyFont="1" applyBorder="1" applyAlignment="1">
      <alignment vertical="center" wrapText="1"/>
    </xf>
    <xf numFmtId="3" fontId="41" fillId="0" borderId="20" xfId="5" applyNumberFormat="1" applyFont="1" applyBorder="1" applyAlignment="1">
      <alignment vertical="center" wrapText="1"/>
    </xf>
    <xf numFmtId="3" fontId="41" fillId="0" borderId="41" xfId="5" applyNumberFormat="1" applyFont="1" applyBorder="1" applyAlignment="1">
      <alignment vertical="center" wrapText="1"/>
    </xf>
    <xf numFmtId="166" fontId="41" fillId="0" borderId="42" xfId="3" applyNumberFormat="1" applyFont="1" applyFill="1" applyBorder="1" applyAlignment="1">
      <alignment horizontal="center" vertical="center" wrapText="1"/>
    </xf>
    <xf numFmtId="9" fontId="41" fillId="0" borderId="42" xfId="3" applyFont="1" applyFill="1" applyBorder="1" applyAlignment="1">
      <alignment horizontal="center" vertical="center" wrapText="1"/>
    </xf>
    <xf numFmtId="3" fontId="41" fillId="0" borderId="41" xfId="5" applyNumberFormat="1" applyFont="1" applyFill="1" applyBorder="1" applyAlignment="1">
      <alignment vertical="center" wrapText="1"/>
    </xf>
    <xf numFmtId="9" fontId="41" fillId="0" borderId="41" xfId="3" applyFont="1" applyBorder="1" applyAlignment="1">
      <alignment horizontal="center" vertical="center" wrapText="1"/>
    </xf>
    <xf numFmtId="3" fontId="41" fillId="9" borderId="41" xfId="5" applyNumberFormat="1" applyFont="1" applyFill="1" applyBorder="1" applyAlignment="1">
      <alignment vertical="center" wrapText="1"/>
    </xf>
    <xf numFmtId="9" fontId="41" fillId="0" borderId="41" xfId="3" applyFont="1" applyFill="1" applyBorder="1" applyAlignment="1">
      <alignment horizontal="center" vertical="center" wrapText="1"/>
    </xf>
    <xf numFmtId="9" fontId="41" fillId="0" borderId="43" xfId="3" applyFont="1" applyFill="1" applyBorder="1" applyAlignment="1">
      <alignment horizontal="center" vertical="center" wrapText="1"/>
    </xf>
    <xf numFmtId="9" fontId="41" fillId="0" borderId="44" xfId="3" applyFont="1" applyFill="1" applyBorder="1" applyAlignment="1">
      <alignment horizontal="center" vertical="center" wrapText="1"/>
    </xf>
    <xf numFmtId="0" fontId="41" fillId="0" borderId="44" xfId="5" applyFont="1" applyBorder="1" applyAlignment="1">
      <alignment horizontal="center" vertical="center" wrapText="1"/>
    </xf>
    <xf numFmtId="0" fontId="41" fillId="0" borderId="44" xfId="5" applyFont="1" applyBorder="1" applyAlignment="1">
      <alignment vertical="center" wrapText="1"/>
    </xf>
    <xf numFmtId="14" fontId="41" fillId="0" borderId="42" xfId="5" applyNumberFormat="1" applyFont="1" applyBorder="1" applyAlignment="1">
      <alignment vertical="center" wrapText="1"/>
    </xf>
    <xf numFmtId="0" fontId="41" fillId="0" borderId="34" xfId="5" applyFont="1" applyBorder="1" applyAlignment="1">
      <alignment horizontal="left" vertical="center" wrapText="1" indent="2"/>
    </xf>
    <xf numFmtId="168" fontId="41" fillId="0" borderId="42" xfId="5" applyNumberFormat="1" applyFont="1" applyBorder="1" applyAlignment="1">
      <alignment vertical="center" wrapText="1"/>
    </xf>
    <xf numFmtId="9" fontId="40" fillId="0" borderId="44" xfId="3" applyFont="1" applyFill="1" applyBorder="1" applyAlignment="1">
      <alignment horizontal="center" vertical="center" wrapText="1"/>
    </xf>
    <xf numFmtId="0" fontId="40" fillId="0" borderId="44" xfId="5" applyFont="1" applyBorder="1" applyAlignment="1">
      <alignment horizontal="center" vertical="center" wrapText="1"/>
    </xf>
    <xf numFmtId="9" fontId="40" fillId="0" borderId="41" xfId="3" applyFont="1" applyFill="1" applyBorder="1" applyAlignment="1">
      <alignment horizontal="center" vertical="center" wrapText="1"/>
    </xf>
    <xf numFmtId="3" fontId="40" fillId="0" borderId="41" xfId="5" applyNumberFormat="1" applyFont="1" applyBorder="1" applyAlignment="1">
      <alignment vertical="center" wrapText="1"/>
    </xf>
    <xf numFmtId="9" fontId="40" fillId="0" borderId="41" xfId="3" applyFont="1" applyBorder="1" applyAlignment="1">
      <alignment horizontal="center" vertical="center" wrapText="1"/>
    </xf>
    <xf numFmtId="0" fontId="40" fillId="0" borderId="44" xfId="5" applyFont="1" applyBorder="1" applyAlignment="1">
      <alignment vertical="center" wrapText="1"/>
    </xf>
    <xf numFmtId="14" fontId="40" fillId="0" borderId="42" xfId="5" applyNumberFormat="1" applyFont="1" applyBorder="1" applyAlignment="1">
      <alignment vertical="center" wrapText="1"/>
    </xf>
    <xf numFmtId="9" fontId="40" fillId="0" borderId="43" xfId="3" applyFont="1" applyFill="1" applyBorder="1" applyAlignment="1">
      <alignment horizontal="center" vertical="center" wrapText="1"/>
    </xf>
    <xf numFmtId="0" fontId="40" fillId="0" borderId="34" xfId="5" applyFont="1" applyBorder="1" applyAlignment="1">
      <alignment horizontal="left" vertical="center" wrapText="1" indent="2"/>
    </xf>
    <xf numFmtId="0" fontId="40" fillId="0" borderId="43" xfId="5" applyFont="1" applyBorder="1" applyAlignment="1">
      <alignment horizontal="left" vertical="center" wrapText="1" indent="2"/>
    </xf>
    <xf numFmtId="3" fontId="41" fillId="16" borderId="35" xfId="5" applyNumberFormat="1" applyFont="1" applyFill="1" applyBorder="1" applyAlignment="1">
      <alignment vertical="center" wrapText="1"/>
    </xf>
    <xf numFmtId="3" fontId="41" fillId="16" borderId="16" xfId="5" applyNumberFormat="1" applyFont="1" applyFill="1" applyBorder="1" applyAlignment="1">
      <alignment vertical="center" wrapText="1"/>
    </xf>
    <xf numFmtId="3" fontId="41" fillId="16" borderId="20" xfId="5" applyNumberFormat="1" applyFont="1" applyFill="1" applyBorder="1" applyAlignment="1">
      <alignment vertical="center" wrapText="1"/>
    </xf>
    <xf numFmtId="3" fontId="41" fillId="16" borderId="45" xfId="5" applyNumberFormat="1" applyFont="1" applyFill="1" applyBorder="1" applyAlignment="1">
      <alignment vertical="center" wrapText="1"/>
    </xf>
    <xf numFmtId="9" fontId="41" fillId="16" borderId="43" xfId="3" applyFont="1" applyFill="1" applyBorder="1" applyAlignment="1">
      <alignment horizontal="center" vertical="center" wrapText="1"/>
    </xf>
    <xf numFmtId="3" fontId="41" fillId="16" borderId="43" xfId="5" applyNumberFormat="1" applyFont="1" applyFill="1" applyBorder="1" applyAlignment="1">
      <alignment vertical="center" wrapText="1"/>
    </xf>
    <xf numFmtId="3" fontId="41" fillId="16" borderId="42" xfId="5" applyNumberFormat="1" applyFont="1" applyFill="1" applyBorder="1" applyAlignment="1">
      <alignment vertical="center" wrapText="1"/>
    </xf>
    <xf numFmtId="165" fontId="41" fillId="16" borderId="43" xfId="4" applyNumberFormat="1" applyFont="1" applyFill="1" applyBorder="1" applyAlignment="1">
      <alignment vertical="center" wrapText="1"/>
    </xf>
    <xf numFmtId="165" fontId="41" fillId="16" borderId="46" xfId="4" applyNumberFormat="1" applyFont="1" applyFill="1" applyBorder="1" applyAlignment="1">
      <alignment vertical="center" wrapText="1"/>
    </xf>
    <xf numFmtId="9" fontId="41" fillId="16" borderId="42" xfId="3" applyFont="1" applyFill="1" applyBorder="1" applyAlignment="1">
      <alignment horizontal="center" vertical="center" wrapText="1"/>
    </xf>
    <xf numFmtId="0" fontId="40" fillId="17" borderId="43" xfId="0" applyFont="1" applyFill="1" applyBorder="1" applyAlignment="1">
      <alignment horizontal="center" vertical="center" wrapText="1"/>
    </xf>
    <xf numFmtId="0" fontId="41" fillId="17" borderId="43" xfId="0" applyFont="1" applyFill="1" applyBorder="1" applyAlignment="1">
      <alignment horizontal="justify" vertical="center" wrapText="1"/>
    </xf>
    <xf numFmtId="168" fontId="40" fillId="0" borderId="42" xfId="5" applyNumberFormat="1" applyFont="1" applyBorder="1" applyAlignment="1">
      <alignment vertical="center" wrapText="1"/>
    </xf>
    <xf numFmtId="3" fontId="40" fillId="0" borderId="42" xfId="5" applyNumberFormat="1" applyFont="1" applyBorder="1" applyAlignment="1">
      <alignment horizontal="center" vertical="center" wrapText="1"/>
    </xf>
    <xf numFmtId="9" fontId="40" fillId="0" borderId="44" xfId="3" applyFont="1" applyBorder="1" applyAlignment="1">
      <alignment horizontal="center" vertical="center" wrapText="1"/>
    </xf>
    <xf numFmtId="9" fontId="40" fillId="0" borderId="42" xfId="3" applyFont="1" applyBorder="1" applyAlignment="1">
      <alignment horizontal="center" vertical="center" wrapText="1"/>
    </xf>
    <xf numFmtId="9" fontId="40" fillId="0" borderId="44" xfId="5" applyNumberFormat="1" applyFont="1" applyBorder="1" applyAlignment="1">
      <alignment horizontal="center" vertical="center" wrapText="1"/>
    </xf>
    <xf numFmtId="169" fontId="40" fillId="0" borderId="42" xfId="5" applyNumberFormat="1" applyFont="1" applyBorder="1" applyAlignment="1">
      <alignment horizontal="center" vertical="center" wrapText="1"/>
    </xf>
    <xf numFmtId="0" fontId="40" fillId="0" borderId="41" xfId="5" applyFont="1" applyBorder="1" applyAlignment="1">
      <alignment horizontal="left" vertical="center" wrapText="1" indent="2"/>
    </xf>
    <xf numFmtId="9" fontId="41" fillId="16" borderId="46" xfId="3" applyFont="1" applyFill="1" applyBorder="1" applyAlignment="1">
      <alignment horizontal="center" vertical="center" wrapText="1"/>
    </xf>
    <xf numFmtId="9" fontId="43" fillId="16" borderId="43" xfId="3" applyFont="1" applyFill="1" applyBorder="1" applyAlignment="1">
      <alignment horizontal="center" vertical="center" wrapText="1"/>
    </xf>
    <xf numFmtId="9" fontId="43" fillId="16" borderId="42" xfId="3" applyFont="1" applyFill="1" applyBorder="1" applyAlignment="1">
      <alignment horizontal="center" vertical="center" wrapText="1"/>
    </xf>
    <xf numFmtId="3" fontId="41" fillId="18" borderId="47" xfId="5" applyNumberFormat="1" applyFont="1" applyFill="1" applyBorder="1" applyAlignment="1">
      <alignment vertical="center" wrapText="1"/>
    </xf>
    <xf numFmtId="3" fontId="41" fillId="18" borderId="30" xfId="5" applyNumberFormat="1" applyFont="1" applyFill="1" applyBorder="1" applyAlignment="1">
      <alignment vertical="center" wrapText="1"/>
    </xf>
    <xf numFmtId="3" fontId="41" fillId="18" borderId="26" xfId="5" applyNumberFormat="1" applyFont="1" applyFill="1" applyBorder="1" applyAlignment="1">
      <alignment vertical="center" wrapText="1"/>
    </xf>
    <xf numFmtId="9" fontId="41" fillId="18" borderId="46" xfId="3" applyFont="1" applyFill="1" applyBorder="1" applyAlignment="1">
      <alignment horizontal="center" vertical="center" wrapText="1"/>
    </xf>
    <xf numFmtId="3" fontId="41" fillId="18" borderId="46" xfId="5" applyNumberFormat="1" applyFont="1" applyFill="1" applyBorder="1" applyAlignment="1">
      <alignment vertical="center" wrapText="1"/>
    </xf>
    <xf numFmtId="9" fontId="41" fillId="18" borderId="48" xfId="3" applyFont="1" applyFill="1" applyBorder="1" applyAlignment="1">
      <alignment horizontal="center" vertical="center" wrapText="1"/>
    </xf>
    <xf numFmtId="9" fontId="43" fillId="18" borderId="5" xfId="3" applyFont="1" applyFill="1" applyBorder="1" applyAlignment="1">
      <alignment horizontal="center" vertical="center" wrapText="1"/>
    </xf>
    <xf numFmtId="9" fontId="43" fillId="18" borderId="48" xfId="3" applyFont="1" applyFill="1" applyBorder="1" applyAlignment="1">
      <alignment horizontal="center" vertical="center" wrapText="1"/>
    </xf>
    <xf numFmtId="0" fontId="33" fillId="18" borderId="9" xfId="5" applyFont="1" applyFill="1" applyBorder="1" applyAlignment="1">
      <alignment horizontal="center" vertical="top" wrapText="1"/>
    </xf>
    <xf numFmtId="3" fontId="40" fillId="18" borderId="48" xfId="5" applyNumberFormat="1" applyFont="1" applyFill="1" applyBorder="1" applyAlignment="1">
      <alignment horizontal="center" vertical="center" wrapText="1"/>
    </xf>
    <xf numFmtId="0" fontId="43" fillId="18" borderId="48" xfId="5" applyFont="1" applyFill="1" applyBorder="1" applyAlignment="1">
      <alignment horizontal="justify" vertical="center" wrapText="1"/>
    </xf>
    <xf numFmtId="3" fontId="41" fillId="19" borderId="33" xfId="5" applyNumberFormat="1" applyFont="1" applyFill="1" applyBorder="1" applyAlignment="1">
      <alignment vertical="center" wrapText="1"/>
    </xf>
    <xf numFmtId="3" fontId="41" fillId="19" borderId="32" xfId="5" applyNumberFormat="1" applyFont="1" applyFill="1" applyBorder="1" applyAlignment="1">
      <alignment vertical="center" wrapText="1"/>
    </xf>
    <xf numFmtId="3" fontId="41" fillId="19" borderId="49" xfId="5" applyNumberFormat="1" applyFont="1" applyFill="1" applyBorder="1" applyAlignment="1">
      <alignment vertical="center" wrapText="1"/>
    </xf>
    <xf numFmtId="9" fontId="41" fillId="19" borderId="50" xfId="3" applyFont="1" applyFill="1" applyBorder="1" applyAlignment="1">
      <alignment horizontal="center" vertical="center" wrapText="1"/>
    </xf>
    <xf numFmtId="3" fontId="41" fillId="19" borderId="50" xfId="5" applyNumberFormat="1" applyFont="1" applyFill="1" applyBorder="1" applyAlignment="1">
      <alignment vertical="center" wrapText="1"/>
    </xf>
    <xf numFmtId="168" fontId="41" fillId="19" borderId="50" xfId="5" applyNumberFormat="1" applyFont="1" applyFill="1" applyBorder="1" applyAlignment="1">
      <alignment vertical="center" wrapText="1"/>
    </xf>
    <xf numFmtId="9" fontId="41" fillId="19" borderId="51" xfId="3" applyFont="1" applyFill="1" applyBorder="1" applyAlignment="1">
      <alignment horizontal="center" vertical="center" wrapText="1"/>
    </xf>
    <xf numFmtId="9" fontId="33" fillId="19" borderId="50" xfId="3" applyFont="1" applyFill="1" applyBorder="1" applyAlignment="1">
      <alignment horizontal="center" vertical="center" wrapText="1"/>
    </xf>
    <xf numFmtId="9" fontId="33" fillId="19" borderId="51" xfId="3" applyFont="1" applyFill="1" applyBorder="1" applyAlignment="1">
      <alignment horizontal="center" vertical="center" wrapText="1"/>
    </xf>
    <xf numFmtId="9" fontId="43" fillId="19" borderId="51" xfId="3" applyFont="1" applyFill="1" applyBorder="1" applyAlignment="1">
      <alignment horizontal="center" vertical="center" wrapText="1"/>
    </xf>
    <xf numFmtId="0" fontId="33" fillId="19" borderId="51" xfId="5" applyFont="1" applyFill="1" applyBorder="1" applyAlignment="1">
      <alignment horizontal="center" vertical="top" wrapText="1"/>
    </xf>
    <xf numFmtId="3" fontId="40" fillId="19" borderId="51" xfId="5" applyNumberFormat="1" applyFont="1" applyFill="1" applyBorder="1" applyAlignment="1">
      <alignment horizontal="center" vertical="center" wrapText="1"/>
    </xf>
    <xf numFmtId="0" fontId="43" fillId="20" borderId="50" xfId="0" applyFont="1" applyFill="1" applyBorder="1" applyAlignment="1">
      <alignment horizontal="justify" vertical="center" wrapText="1"/>
    </xf>
    <xf numFmtId="3" fontId="41" fillId="0" borderId="52" xfId="5" applyNumberFormat="1" applyFont="1" applyBorder="1" applyAlignment="1">
      <alignment vertical="center" wrapText="1"/>
    </xf>
    <xf numFmtId="3" fontId="41" fillId="0" borderId="53" xfId="5" applyNumberFormat="1" applyFont="1" applyBorder="1" applyAlignment="1">
      <alignment vertical="center" wrapText="1"/>
    </xf>
    <xf numFmtId="3" fontId="41" fillId="0" borderId="13" xfId="5" applyNumberFormat="1" applyFont="1" applyBorder="1" applyAlignment="1">
      <alignment vertical="center" wrapText="1"/>
    </xf>
    <xf numFmtId="9" fontId="40" fillId="0" borderId="13" xfId="3" applyFont="1" applyFill="1" applyBorder="1" applyAlignment="1">
      <alignment horizontal="center" vertical="center" wrapText="1"/>
    </xf>
    <xf numFmtId="3" fontId="40" fillId="0" borderId="13" xfId="5" applyNumberFormat="1" applyFont="1" applyBorder="1" applyAlignment="1">
      <alignment vertical="center" wrapText="1"/>
    </xf>
    <xf numFmtId="3" fontId="40" fillId="0" borderId="43" xfId="5" applyNumberFormat="1" applyFont="1" applyBorder="1" applyAlignment="1">
      <alignment vertical="center" wrapText="1"/>
    </xf>
    <xf numFmtId="9" fontId="40" fillId="0" borderId="43" xfId="3" applyFont="1" applyBorder="1" applyAlignment="1">
      <alignment horizontal="center" vertical="center" wrapText="1"/>
    </xf>
    <xf numFmtId="168" fontId="40" fillId="0" borderId="48" xfId="5" applyNumberFormat="1" applyFont="1" applyBorder="1" applyAlignment="1">
      <alignment vertical="center" wrapText="1"/>
    </xf>
    <xf numFmtId="9" fontId="40" fillId="0" borderId="46" xfId="3" applyFont="1" applyFill="1" applyBorder="1" applyAlignment="1">
      <alignment horizontal="center" vertical="center" wrapText="1"/>
    </xf>
    <xf numFmtId="9" fontId="40" fillId="0" borderId="10" xfId="3" applyFont="1" applyFill="1" applyBorder="1" applyAlignment="1">
      <alignment horizontal="center" vertical="center" wrapText="1"/>
    </xf>
    <xf numFmtId="3" fontId="40" fillId="0" borderId="10" xfId="5" applyNumberFormat="1" applyFont="1" applyBorder="1" applyAlignment="1">
      <alignment vertical="center" wrapText="1"/>
    </xf>
    <xf numFmtId="14" fontId="40" fillId="0" borderId="48" xfId="5" applyNumberFormat="1" applyFont="1" applyBorder="1" applyAlignment="1">
      <alignment vertical="center" wrapText="1"/>
    </xf>
    <xf numFmtId="3" fontId="40" fillId="0" borderId="10" xfId="5" applyNumberFormat="1" applyFont="1" applyBorder="1" applyAlignment="1">
      <alignment horizontal="center" vertical="center" wrapText="1"/>
    </xf>
    <xf numFmtId="0" fontId="40" fillId="0" borderId="13" xfId="5" applyFont="1" applyBorder="1" applyAlignment="1">
      <alignment horizontal="left" vertical="center" wrapText="1" indent="2"/>
    </xf>
    <xf numFmtId="3" fontId="41" fillId="0" borderId="43" xfId="5" applyNumberFormat="1" applyFont="1" applyBorder="1" applyAlignment="1">
      <alignment vertical="center" wrapText="1"/>
    </xf>
    <xf numFmtId="9" fontId="40" fillId="0" borderId="42" xfId="3" applyFont="1" applyFill="1" applyBorder="1" applyAlignment="1">
      <alignment horizontal="center" vertical="center" wrapText="1"/>
    </xf>
    <xf numFmtId="3" fontId="40" fillId="0" borderId="42" xfId="5" applyNumberFormat="1" applyFont="1" applyBorder="1" applyAlignment="1">
      <alignment vertical="center" wrapText="1"/>
    </xf>
    <xf numFmtId="9" fontId="41" fillId="18" borderId="50" xfId="3" applyFont="1" applyFill="1" applyBorder="1" applyAlignment="1">
      <alignment horizontal="center" vertical="center" wrapText="1"/>
    </xf>
    <xf numFmtId="3" fontId="41" fillId="18" borderId="50" xfId="5" applyNumberFormat="1" applyFont="1" applyFill="1" applyBorder="1" applyAlignment="1">
      <alignment vertical="center" wrapText="1"/>
    </xf>
    <xf numFmtId="9" fontId="41" fillId="18" borderId="51" xfId="3" applyFont="1" applyFill="1" applyBorder="1" applyAlignment="1">
      <alignment horizontal="center" vertical="center" wrapText="1"/>
    </xf>
    <xf numFmtId="9" fontId="43" fillId="18" borderId="1" xfId="3" applyFont="1" applyFill="1" applyBorder="1" applyAlignment="1">
      <alignment horizontal="center" vertical="center" wrapText="1"/>
    </xf>
    <xf numFmtId="9" fontId="43" fillId="18" borderId="51" xfId="3" applyFont="1" applyFill="1" applyBorder="1" applyAlignment="1">
      <alignment horizontal="center" vertical="center" wrapText="1"/>
    </xf>
    <xf numFmtId="0" fontId="43" fillId="18" borderId="42" xfId="5" applyFont="1" applyFill="1" applyBorder="1" applyAlignment="1">
      <alignment horizontal="justify" vertical="center" wrapText="1"/>
    </xf>
    <xf numFmtId="3" fontId="41" fillId="0" borderId="39" xfId="5" applyNumberFormat="1" applyFont="1" applyBorder="1" applyAlignment="1">
      <alignment vertical="center" wrapText="1"/>
    </xf>
    <xf numFmtId="3" fontId="41" fillId="0" borderId="36" xfId="5" applyNumberFormat="1" applyFont="1" applyBorder="1" applyAlignment="1">
      <alignment vertical="center" wrapText="1"/>
    </xf>
    <xf numFmtId="3" fontId="41" fillId="0" borderId="54" xfId="5" applyNumberFormat="1" applyFont="1" applyBorder="1" applyAlignment="1">
      <alignment vertical="center" wrapText="1"/>
    </xf>
    <xf numFmtId="3" fontId="41" fillId="0" borderId="55" xfId="5" applyNumberFormat="1" applyFont="1" applyBorder="1" applyAlignment="1">
      <alignment vertical="center" wrapText="1"/>
    </xf>
    <xf numFmtId="9" fontId="40" fillId="0" borderId="55" xfId="3" applyFont="1" applyFill="1" applyBorder="1" applyAlignment="1">
      <alignment horizontal="center" vertical="center" wrapText="1"/>
    </xf>
    <xf numFmtId="3" fontId="40" fillId="0" borderId="55" xfId="5" applyNumberFormat="1" applyFont="1" applyBorder="1" applyAlignment="1">
      <alignment vertical="center" wrapText="1"/>
    </xf>
    <xf numFmtId="9" fontId="40" fillId="0" borderId="55" xfId="3" applyFont="1" applyBorder="1" applyAlignment="1">
      <alignment horizontal="center" vertical="center" wrapText="1"/>
    </xf>
    <xf numFmtId="9" fontId="40" fillId="0" borderId="56" xfId="3" applyFont="1" applyFill="1" applyBorder="1" applyAlignment="1">
      <alignment horizontal="center" vertical="center" wrapText="1"/>
    </xf>
    <xf numFmtId="3" fontId="40" fillId="0" borderId="56" xfId="5" applyNumberFormat="1" applyFont="1" applyBorder="1" applyAlignment="1">
      <alignment horizontal="center" vertical="center" wrapText="1"/>
    </xf>
    <xf numFmtId="3" fontId="40" fillId="0" borderId="56" xfId="5" applyNumberFormat="1" applyFont="1" applyBorder="1" applyAlignment="1">
      <alignment vertical="center" wrapText="1"/>
    </xf>
    <xf numFmtId="14" fontId="40" fillId="0" borderId="56" xfId="5" applyNumberFormat="1" applyFont="1" applyBorder="1" applyAlignment="1">
      <alignment vertical="center" wrapText="1"/>
    </xf>
    <xf numFmtId="0" fontId="40" fillId="0" borderId="55" xfId="5" applyFont="1" applyBorder="1" applyAlignment="1">
      <alignment horizontal="left" vertical="center" wrapText="1" indent="2"/>
    </xf>
    <xf numFmtId="3" fontId="40" fillId="0" borderId="44" xfId="5" applyNumberFormat="1" applyFont="1" applyBorder="1" applyAlignment="1">
      <alignment horizontal="center" vertical="center" wrapText="1"/>
    </xf>
    <xf numFmtId="3" fontId="40" fillId="0" borderId="44" xfId="5" applyNumberFormat="1" applyFont="1" applyBorder="1" applyAlignment="1">
      <alignment vertical="center" wrapText="1"/>
    </xf>
    <xf numFmtId="165" fontId="40" fillId="0" borderId="41" xfId="4" applyNumberFormat="1" applyFont="1" applyFill="1" applyBorder="1" applyAlignment="1">
      <alignment horizontal="left" vertical="center" wrapText="1"/>
    </xf>
    <xf numFmtId="3" fontId="40" fillId="0" borderId="16" xfId="5" applyNumberFormat="1" applyFont="1" applyBorder="1" applyAlignment="1">
      <alignment horizontal="center" vertical="center" wrapText="1"/>
    </xf>
    <xf numFmtId="3" fontId="41" fillId="0" borderId="57" xfId="5" applyNumberFormat="1" applyFont="1" applyBorder="1" applyAlignment="1">
      <alignment vertical="center" wrapText="1"/>
    </xf>
    <xf numFmtId="3" fontId="41" fillId="0" borderId="37" xfId="5" applyNumberFormat="1" applyFont="1" applyBorder="1" applyAlignment="1">
      <alignment vertical="center" wrapText="1"/>
    </xf>
    <xf numFmtId="3" fontId="41" fillId="0" borderId="23" xfId="5" applyNumberFormat="1" applyFont="1" applyBorder="1" applyAlignment="1">
      <alignment vertical="center" wrapText="1"/>
    </xf>
    <xf numFmtId="3" fontId="41" fillId="0" borderId="58" xfId="5" applyNumberFormat="1" applyFont="1" applyBorder="1" applyAlignment="1">
      <alignment vertical="center" wrapText="1"/>
    </xf>
    <xf numFmtId="9" fontId="40" fillId="0" borderId="22" xfId="3" applyFont="1" applyFill="1" applyBorder="1" applyAlignment="1">
      <alignment horizontal="center" vertical="center" wrapText="1"/>
    </xf>
    <xf numFmtId="3" fontId="40" fillId="0" borderId="43" xfId="5" applyNumberFormat="1" applyFont="1" applyBorder="1" applyAlignment="1">
      <alignment horizontal="center" vertical="center" wrapText="1"/>
    </xf>
    <xf numFmtId="3" fontId="41" fillId="0" borderId="59" xfId="5" applyNumberFormat="1" applyFont="1" applyBorder="1" applyAlignment="1">
      <alignment vertical="center" wrapText="1"/>
    </xf>
    <xf numFmtId="43" fontId="40" fillId="0" borderId="42" xfId="4" applyFont="1" applyFill="1" applyBorder="1" applyAlignment="1">
      <alignment horizontal="center" vertical="center" wrapText="1"/>
    </xf>
    <xf numFmtId="9" fontId="40" fillId="0" borderId="19" xfId="3" applyFont="1" applyFill="1" applyBorder="1" applyAlignment="1">
      <alignment horizontal="center" vertical="center" wrapText="1"/>
    </xf>
    <xf numFmtId="165" fontId="40" fillId="0" borderId="55" xfId="4" applyNumberFormat="1" applyFont="1" applyFill="1" applyBorder="1" applyAlignment="1">
      <alignment horizontal="center" vertical="center" wrapText="1"/>
    </xf>
    <xf numFmtId="165" fontId="40" fillId="0" borderId="43" xfId="4" applyNumberFormat="1" applyFont="1" applyFill="1" applyBorder="1" applyAlignment="1">
      <alignment horizontal="center" vertical="center" wrapText="1"/>
    </xf>
    <xf numFmtId="165" fontId="40" fillId="0" borderId="41" xfId="4" applyNumberFormat="1" applyFont="1" applyFill="1" applyBorder="1" applyAlignment="1">
      <alignment horizontal="center" vertical="center" wrapText="1"/>
    </xf>
    <xf numFmtId="168" fontId="40" fillId="0" borderId="41" xfId="5" applyNumberFormat="1" applyFont="1" applyBorder="1" applyAlignment="1">
      <alignment vertical="center" wrapText="1"/>
    </xf>
    <xf numFmtId="165" fontId="41" fillId="16" borderId="42" xfId="4" applyNumberFormat="1" applyFont="1" applyFill="1" applyBorder="1" applyAlignment="1">
      <alignment horizontal="center" vertical="center" wrapText="1"/>
    </xf>
    <xf numFmtId="165" fontId="41" fillId="16" borderId="46" xfId="4" applyNumberFormat="1" applyFont="1" applyFill="1" applyBorder="1" applyAlignment="1">
      <alignment horizontal="right" vertical="center" wrapText="1"/>
    </xf>
    <xf numFmtId="3" fontId="41" fillId="0" borderId="60" xfId="5" applyNumberFormat="1" applyFont="1" applyBorder="1" applyAlignment="1">
      <alignment vertical="center" wrapText="1"/>
    </xf>
    <xf numFmtId="9" fontId="40" fillId="0" borderId="56" xfId="3" applyFont="1" applyBorder="1" applyAlignment="1">
      <alignment horizontal="center" vertical="center" wrapText="1"/>
    </xf>
    <xf numFmtId="9" fontId="40" fillId="0" borderId="61" xfId="3" applyFont="1" applyFill="1" applyBorder="1" applyAlignment="1">
      <alignment horizontal="center" vertical="center" wrapText="1"/>
    </xf>
    <xf numFmtId="3" fontId="40" fillId="0" borderId="55" xfId="5" applyNumberFormat="1" applyFont="1" applyBorder="1" applyAlignment="1">
      <alignment horizontal="center" vertical="center" wrapText="1"/>
    </xf>
    <xf numFmtId="3" fontId="40" fillId="0" borderId="41" xfId="5" applyNumberFormat="1" applyFont="1" applyBorder="1" applyAlignment="1">
      <alignment horizontal="center" vertical="center" wrapText="1"/>
    </xf>
    <xf numFmtId="0" fontId="40" fillId="0" borderId="44" xfId="5" applyFont="1" applyBorder="1" applyAlignment="1">
      <alignment horizontal="left" vertical="center" wrapText="1" indent="2"/>
    </xf>
    <xf numFmtId="3" fontId="40" fillId="0" borderId="22" xfId="5" applyNumberFormat="1" applyFont="1" applyBorder="1" applyAlignment="1">
      <alignment vertical="center" wrapText="1"/>
    </xf>
    <xf numFmtId="3" fontId="40" fillId="0" borderId="16" xfId="5" applyNumberFormat="1" applyFont="1" applyBorder="1" applyAlignment="1">
      <alignment vertical="center" wrapText="1"/>
    </xf>
    <xf numFmtId="0" fontId="40" fillId="0" borderId="40" xfId="5" applyFont="1" applyBorder="1" applyAlignment="1">
      <alignment horizontal="left" vertical="center" wrapText="1" indent="2"/>
    </xf>
    <xf numFmtId="9" fontId="40" fillId="0" borderId="48" xfId="3" applyFont="1" applyFill="1" applyBorder="1" applyAlignment="1">
      <alignment horizontal="center" vertical="center" wrapText="1"/>
    </xf>
    <xf numFmtId="0" fontId="40" fillId="0" borderId="42" xfId="5" applyFont="1" applyBorder="1" applyAlignment="1">
      <alignment horizontal="left" vertical="center" wrapText="1" indent="2"/>
    </xf>
    <xf numFmtId="9" fontId="40" fillId="0" borderId="59" xfId="3" applyFont="1" applyFill="1" applyBorder="1" applyAlignment="1">
      <alignment horizontal="center" vertical="center" wrapText="1"/>
    </xf>
    <xf numFmtId="9" fontId="40" fillId="0" borderId="25" xfId="3" applyFont="1" applyFill="1" applyBorder="1" applyAlignment="1">
      <alignment horizontal="center" vertical="center" wrapText="1"/>
    </xf>
    <xf numFmtId="3" fontId="40" fillId="0" borderId="46" xfId="5" applyNumberFormat="1" applyFont="1" applyBorder="1" applyAlignment="1">
      <alignment horizontal="center" vertical="center" wrapText="1"/>
    </xf>
    <xf numFmtId="9" fontId="44" fillId="0" borderId="42" xfId="3" applyFont="1" applyFill="1" applyBorder="1" applyAlignment="1">
      <alignment horizontal="center" vertical="center" wrapText="1"/>
    </xf>
    <xf numFmtId="4" fontId="40" fillId="0" borderId="42" xfId="5" applyNumberFormat="1" applyFont="1" applyBorder="1" applyAlignment="1">
      <alignment horizontal="center" vertical="center" wrapText="1"/>
    </xf>
    <xf numFmtId="9" fontId="41" fillId="18" borderId="51" xfId="3" applyNumberFormat="1" applyFont="1" applyFill="1" applyBorder="1" applyAlignment="1">
      <alignment horizontal="center" vertical="center" wrapText="1"/>
    </xf>
    <xf numFmtId="14" fontId="40" fillId="0" borderId="55" xfId="5" applyNumberFormat="1" applyFont="1" applyBorder="1" applyAlignment="1">
      <alignment vertical="center" wrapText="1"/>
    </xf>
    <xf numFmtId="3" fontId="41" fillId="16" borderId="48" xfId="5" applyNumberFormat="1" applyFont="1" applyFill="1" applyBorder="1" applyAlignment="1">
      <alignment vertical="center" wrapText="1"/>
    </xf>
    <xf numFmtId="166" fontId="40" fillId="0" borderId="42" xfId="3" applyNumberFormat="1" applyFont="1" applyFill="1" applyBorder="1" applyAlignment="1">
      <alignment horizontal="center" vertical="center" wrapText="1"/>
    </xf>
    <xf numFmtId="3" fontId="40" fillId="0" borderId="44" xfId="5" quotePrefix="1" applyNumberFormat="1" applyFont="1" applyBorder="1" applyAlignment="1">
      <alignment vertical="center" wrapText="1"/>
    </xf>
    <xf numFmtId="0" fontId="40" fillId="0" borderId="38" xfId="5" applyFont="1" applyBorder="1" applyAlignment="1">
      <alignment horizontal="left" vertical="center" wrapText="1" indent="2"/>
    </xf>
    <xf numFmtId="0" fontId="40" fillId="17" borderId="43" xfId="0" applyFont="1" applyFill="1" applyBorder="1" applyAlignment="1">
      <alignment horizontal="center" wrapText="1"/>
    </xf>
    <xf numFmtId="0" fontId="30" fillId="0" borderId="0" xfId="5" applyFont="1" applyBorder="1" applyAlignment="1">
      <alignment vertical="center" wrapText="1"/>
    </xf>
    <xf numFmtId="0" fontId="41" fillId="25" borderId="12" xfId="12" applyNumberFormat="1" applyFont="1" applyFill="1" applyBorder="1" applyAlignment="1">
      <alignment horizontal="center" vertical="center" wrapText="1"/>
    </xf>
    <xf numFmtId="0" fontId="41" fillId="25" borderId="65" xfId="0" applyFont="1" applyFill="1" applyBorder="1" applyAlignment="1">
      <alignment horizontal="center" vertical="center" wrapText="1"/>
    </xf>
    <xf numFmtId="0" fontId="41" fillId="25" borderId="12" xfId="0" applyFont="1" applyFill="1" applyBorder="1" applyAlignment="1">
      <alignment horizontal="center" vertical="center" wrapText="1"/>
    </xf>
    <xf numFmtId="0" fontId="41" fillId="25" borderId="65" xfId="12" applyNumberFormat="1" applyFont="1" applyFill="1" applyBorder="1" applyAlignment="1">
      <alignment horizontal="center" vertical="center" wrapText="1"/>
    </xf>
    <xf numFmtId="0" fontId="41" fillId="26" borderId="62" xfId="0" applyFont="1" applyFill="1" applyBorder="1" applyAlignment="1">
      <alignment horizontal="center" vertical="center" wrapText="1"/>
    </xf>
    <xf numFmtId="0" fontId="41" fillId="26" borderId="63" xfId="0" applyFont="1" applyFill="1" applyBorder="1" applyAlignment="1">
      <alignment horizontal="center" vertical="center" wrapText="1"/>
    </xf>
    <xf numFmtId="0" fontId="41" fillId="26" borderId="64" xfId="0" applyFont="1" applyFill="1" applyBorder="1" applyAlignment="1">
      <alignment horizontal="center" vertical="center" wrapText="1"/>
    </xf>
    <xf numFmtId="0" fontId="41" fillId="28" borderId="2" xfId="5" applyFont="1" applyFill="1" applyBorder="1" applyAlignment="1">
      <alignment horizontal="center" vertical="center" wrapText="1"/>
    </xf>
    <xf numFmtId="0" fontId="41" fillId="26" borderId="70" xfId="0" applyFont="1" applyFill="1" applyBorder="1" applyAlignment="1">
      <alignment horizontal="center" vertical="center" wrapText="1"/>
    </xf>
    <xf numFmtId="0" fontId="31" fillId="30" borderId="3" xfId="5" applyFont="1" applyFill="1" applyBorder="1" applyAlignment="1">
      <alignment horizontal="center" vertical="top" wrapText="1"/>
    </xf>
    <xf numFmtId="0" fontId="30" fillId="0" borderId="0" xfId="5" applyFont="1" applyAlignment="1">
      <alignment vertical="center"/>
    </xf>
    <xf numFmtId="0" fontId="30" fillId="0" borderId="27" xfId="5" applyFont="1" applyBorder="1" applyAlignment="1">
      <alignment vertical="center"/>
    </xf>
    <xf numFmtId="0" fontId="31" fillId="12" borderId="7" xfId="5" applyFont="1" applyFill="1" applyBorder="1" applyAlignment="1">
      <alignment vertical="center" wrapText="1"/>
    </xf>
    <xf numFmtId="9" fontId="31" fillId="12" borderId="15" xfId="3" applyFont="1" applyFill="1" applyBorder="1" applyAlignment="1">
      <alignment horizontal="center" vertical="center" wrapText="1"/>
    </xf>
    <xf numFmtId="0" fontId="31" fillId="12" borderId="14" xfId="5" applyFont="1" applyFill="1" applyBorder="1" applyAlignment="1">
      <alignment vertical="center" wrapText="1"/>
    </xf>
    <xf numFmtId="0" fontId="32" fillId="0" borderId="0" xfId="5" applyAlignment="1">
      <alignment vertical="center"/>
    </xf>
    <xf numFmtId="0" fontId="47" fillId="0" borderId="55" xfId="5" applyFont="1" applyBorder="1" applyAlignment="1">
      <alignment horizontal="justify" vertical="center" wrapText="1"/>
    </xf>
    <xf numFmtId="0" fontId="48" fillId="0" borderId="55" xfId="5" applyFont="1" applyBorder="1" applyAlignment="1">
      <alignment vertical="center" wrapText="1"/>
    </xf>
    <xf numFmtId="0" fontId="47" fillId="0" borderId="43" xfId="5" applyFont="1" applyBorder="1" applyAlignment="1">
      <alignment horizontal="justify" vertical="center" wrapText="1"/>
    </xf>
    <xf numFmtId="0" fontId="48" fillId="0" borderId="43" xfId="5" applyFont="1" applyBorder="1" applyAlignment="1">
      <alignment vertical="center" wrapText="1"/>
    </xf>
    <xf numFmtId="0" fontId="47" fillId="0" borderId="46" xfId="5" applyFont="1" applyBorder="1" applyAlignment="1">
      <alignment horizontal="justify" vertical="center" wrapText="1"/>
    </xf>
    <xf numFmtId="0" fontId="47" fillId="0" borderId="41" xfId="5" applyFont="1" applyBorder="1" applyAlignment="1">
      <alignment horizontal="justify" vertical="center" wrapText="1"/>
    </xf>
    <xf numFmtId="0" fontId="48" fillId="13" borderId="1" xfId="5" applyFont="1" applyFill="1" applyBorder="1" applyAlignment="1">
      <alignment horizontal="center" vertical="center" wrapText="1"/>
    </xf>
    <xf numFmtId="9" fontId="40" fillId="0" borderId="43" xfId="3" applyFont="1" applyFill="1" applyBorder="1" applyAlignment="1">
      <alignment horizontal="center" vertical="center" wrapText="1"/>
    </xf>
    <xf numFmtId="3" fontId="40" fillId="0" borderId="44" xfId="5" applyNumberFormat="1" applyFont="1" applyBorder="1" applyAlignment="1">
      <alignment horizontal="center" vertical="center" wrapText="1"/>
    </xf>
    <xf numFmtId="0" fontId="42" fillId="13" borderId="7" xfId="5" applyFont="1" applyFill="1" applyBorder="1" applyAlignment="1">
      <alignment horizontal="center" vertical="center" wrapText="1"/>
    </xf>
    <xf numFmtId="0" fontId="41" fillId="23" borderId="12" xfId="0" applyFont="1" applyFill="1" applyBorder="1" applyAlignment="1">
      <alignment horizontal="center" vertical="center" wrapText="1"/>
    </xf>
    <xf numFmtId="165" fontId="41" fillId="19" borderId="50" xfId="4" applyNumberFormat="1" applyFont="1" applyFill="1" applyBorder="1" applyAlignment="1">
      <alignment horizontal="center" vertical="center" wrapText="1"/>
    </xf>
    <xf numFmtId="165" fontId="41" fillId="18" borderId="51" xfId="4" applyNumberFormat="1" applyFont="1" applyFill="1" applyBorder="1" applyAlignment="1">
      <alignment horizontal="center" vertical="center" wrapText="1"/>
    </xf>
    <xf numFmtId="165" fontId="40" fillId="0" borderId="42" xfId="4" applyNumberFormat="1" applyFont="1" applyFill="1" applyBorder="1" applyAlignment="1">
      <alignment horizontal="center" vertical="center" wrapText="1"/>
    </xf>
    <xf numFmtId="165" fontId="41" fillId="18" borderId="46" xfId="4" applyNumberFormat="1" applyFont="1" applyFill="1" applyBorder="1" applyAlignment="1">
      <alignment horizontal="center" vertical="center" wrapText="1"/>
    </xf>
    <xf numFmtId="165" fontId="40" fillId="0" borderId="56" xfId="4" applyNumberFormat="1" applyFont="1" applyFill="1" applyBorder="1" applyAlignment="1">
      <alignment horizontal="center" vertical="center" wrapText="1"/>
    </xf>
    <xf numFmtId="165" fontId="41" fillId="18" borderId="48" xfId="4" applyNumberFormat="1" applyFont="1" applyFill="1" applyBorder="1" applyAlignment="1">
      <alignment horizontal="center" vertical="center" wrapText="1"/>
    </xf>
    <xf numFmtId="165" fontId="41" fillId="16" borderId="43" xfId="5" applyNumberFormat="1" applyFont="1" applyFill="1" applyBorder="1" applyAlignment="1">
      <alignment vertical="center" wrapText="1"/>
    </xf>
    <xf numFmtId="165" fontId="40" fillId="0" borderId="43" xfId="5" applyNumberFormat="1" applyFont="1" applyBorder="1" applyAlignment="1">
      <alignment vertical="center" wrapText="1"/>
    </xf>
    <xf numFmtId="165" fontId="45" fillId="0" borderId="44" xfId="4" applyNumberFormat="1" applyFont="1" applyFill="1" applyBorder="1" applyAlignment="1">
      <alignment horizontal="center" vertical="center" wrapText="1"/>
    </xf>
    <xf numFmtId="165" fontId="44" fillId="0" borderId="44" xfId="4" applyNumberFormat="1" applyFont="1" applyFill="1" applyBorder="1" applyAlignment="1">
      <alignment horizontal="center" vertical="center" wrapText="1"/>
    </xf>
    <xf numFmtId="165" fontId="40" fillId="0" borderId="44" xfId="4" applyNumberFormat="1" applyFont="1" applyFill="1" applyBorder="1" applyAlignment="1">
      <alignment horizontal="center" vertical="center" wrapText="1"/>
    </xf>
    <xf numFmtId="165" fontId="40" fillId="0" borderId="13" xfId="4" applyNumberFormat="1" applyFont="1" applyFill="1" applyBorder="1" applyAlignment="1">
      <alignment horizontal="center" vertical="center" wrapText="1"/>
    </xf>
    <xf numFmtId="165" fontId="41" fillId="19" borderId="51" xfId="4" applyNumberFormat="1" applyFont="1" applyFill="1" applyBorder="1" applyAlignment="1">
      <alignment horizontal="center" vertical="center" wrapText="1"/>
    </xf>
    <xf numFmtId="165" fontId="41" fillId="0" borderId="44" xfId="4" applyNumberFormat="1" applyFont="1" applyFill="1" applyBorder="1" applyAlignment="1">
      <alignment horizontal="center" vertical="center" wrapText="1"/>
    </xf>
    <xf numFmtId="165" fontId="41" fillId="0" borderId="41" xfId="4" applyNumberFormat="1" applyFont="1" applyFill="1" applyBorder="1" applyAlignment="1">
      <alignment horizontal="center" vertical="center" wrapText="1"/>
    </xf>
    <xf numFmtId="165" fontId="41" fillId="13" borderId="12" xfId="11" applyNumberFormat="1" applyFont="1" applyFill="1" applyBorder="1" applyAlignment="1">
      <alignment vertical="center" wrapText="1"/>
    </xf>
    <xf numFmtId="171" fontId="40" fillId="0" borderId="42" xfId="5" applyNumberFormat="1" applyFont="1" applyBorder="1" applyAlignment="1">
      <alignment horizontal="center" vertical="center" wrapText="1"/>
    </xf>
    <xf numFmtId="171" fontId="40" fillId="0" borderId="43" xfId="5" applyNumberFormat="1" applyFont="1" applyBorder="1" applyAlignment="1">
      <alignment horizontal="center" vertical="center" wrapText="1"/>
    </xf>
    <xf numFmtId="2" fontId="40" fillId="0" borderId="42" xfId="3" applyNumberFormat="1" applyFont="1" applyFill="1" applyBorder="1" applyAlignment="1">
      <alignment horizontal="center" vertical="center" wrapText="1"/>
    </xf>
    <xf numFmtId="3" fontId="40" fillId="0" borderId="43" xfId="5" applyNumberFormat="1" applyFont="1" applyFill="1" applyBorder="1" applyAlignment="1">
      <alignment vertical="center" wrapText="1"/>
    </xf>
    <xf numFmtId="3" fontId="40" fillId="0" borderId="44" xfId="5" applyNumberFormat="1" applyFont="1" applyBorder="1" applyAlignment="1">
      <alignment horizontal="center" vertical="center" wrapText="1"/>
    </xf>
    <xf numFmtId="0" fontId="42" fillId="13" borderId="7" xfId="5" applyFont="1" applyFill="1" applyBorder="1" applyAlignment="1">
      <alignment horizontal="center" vertical="center" wrapText="1"/>
    </xf>
    <xf numFmtId="0" fontId="33" fillId="0" borderId="0" xfId="5" applyFont="1" applyAlignment="1">
      <alignment horizontal="center" vertical="center" wrapText="1"/>
    </xf>
    <xf numFmtId="0" fontId="41" fillId="0" borderId="0" xfId="5" applyFont="1" applyAlignment="1">
      <alignment horizontal="center" vertical="center" wrapText="1"/>
    </xf>
    <xf numFmtId="0" fontId="31" fillId="12" borderId="15" xfId="5" applyFont="1" applyFill="1" applyBorder="1" applyAlignment="1">
      <alignment horizontal="center" vertical="center" wrapText="1"/>
    </xf>
    <xf numFmtId="167" fontId="38" fillId="3" borderId="11" xfId="7" applyNumberFormat="1" applyFont="1" applyFill="1" applyBorder="1" applyAlignment="1">
      <alignment horizontal="justify" vertical="center" wrapText="1"/>
    </xf>
    <xf numFmtId="167" fontId="38" fillId="3" borderId="12" xfId="7" applyNumberFormat="1" applyFont="1" applyFill="1" applyBorder="1" applyAlignment="1">
      <alignment horizontal="center" vertical="center" wrapText="1"/>
    </xf>
    <xf numFmtId="167" fontId="38" fillId="3" borderId="13" xfId="7" applyNumberFormat="1" applyFont="1" applyFill="1" applyBorder="1" applyAlignment="1">
      <alignment horizontal="center" vertical="center" wrapText="1"/>
    </xf>
    <xf numFmtId="167" fontId="38" fillId="3" borderId="55" xfId="7" applyNumberFormat="1" applyFont="1" applyFill="1" applyBorder="1" applyAlignment="1">
      <alignment horizontal="center" vertical="center" wrapText="1"/>
    </xf>
    <xf numFmtId="167" fontId="38" fillId="3" borderId="46" xfId="7" applyNumberFormat="1" applyFont="1" applyFill="1" applyBorder="1" applyAlignment="1">
      <alignment horizontal="center" vertical="center" wrapText="1"/>
    </xf>
    <xf numFmtId="167" fontId="38" fillId="3" borderId="12" xfId="7" applyNumberFormat="1" applyFont="1" applyFill="1" applyBorder="1" applyAlignment="1">
      <alignment horizontal="justify" vertical="center" wrapText="1"/>
    </xf>
    <xf numFmtId="0" fontId="31" fillId="15" borderId="14" xfId="0" applyFont="1" applyFill="1" applyBorder="1" applyAlignment="1">
      <alignment horizontal="center" vertical="center" wrapText="1"/>
    </xf>
    <xf numFmtId="0" fontId="31" fillId="15" borderId="15" xfId="0" applyFont="1" applyFill="1" applyBorder="1" applyAlignment="1">
      <alignment horizontal="center" vertical="center" wrapText="1"/>
    </xf>
    <xf numFmtId="0" fontId="31" fillId="15" borderId="7" xfId="0" applyFont="1" applyFill="1" applyBorder="1" applyAlignment="1">
      <alignment horizontal="center" vertical="center" wrapText="1"/>
    </xf>
    <xf numFmtId="0" fontId="33" fillId="0" borderId="0" xfId="5" applyFont="1" applyAlignment="1">
      <alignment horizontal="left" vertical="center" wrapText="1"/>
    </xf>
    <xf numFmtId="0" fontId="40" fillId="0" borderId="0" xfId="5" applyFont="1" applyAlignment="1">
      <alignment horizontal="justify" vertical="center" wrapText="1"/>
    </xf>
    <xf numFmtId="0" fontId="30" fillId="0" borderId="0" xfId="5" applyFont="1" applyAlignment="1">
      <alignment horizontal="left" vertical="center" wrapText="1"/>
    </xf>
    <xf numFmtId="0" fontId="41" fillId="21" borderId="1" xfId="0" applyFont="1" applyFill="1" applyBorder="1" applyAlignment="1">
      <alignment horizontal="center" vertical="center" wrapText="1"/>
    </xf>
    <xf numFmtId="0" fontId="41" fillId="21" borderId="13" xfId="0" applyFont="1" applyFill="1" applyBorder="1" applyAlignment="1">
      <alignment horizontal="center" vertical="center" wrapText="1"/>
    </xf>
    <xf numFmtId="0" fontId="42" fillId="13" borderId="14" xfId="5" applyFont="1" applyFill="1" applyBorder="1" applyAlignment="1">
      <alignment horizontal="center" vertical="center" wrapText="1"/>
    </xf>
    <xf numFmtId="0" fontId="42" fillId="13" borderId="15" xfId="5" applyFont="1" applyFill="1" applyBorder="1" applyAlignment="1">
      <alignment horizontal="center" vertical="center" wrapText="1"/>
    </xf>
    <xf numFmtId="0" fontId="42" fillId="13" borderId="7" xfId="5" applyFont="1" applyFill="1" applyBorder="1" applyAlignment="1">
      <alignment horizontal="center" vertical="center" wrapText="1"/>
    </xf>
    <xf numFmtId="0" fontId="33" fillId="0" borderId="0" xfId="5" applyFont="1" applyAlignment="1">
      <alignment horizontal="center" vertical="center" wrapText="1"/>
    </xf>
    <xf numFmtId="0" fontId="41" fillId="0" borderId="0" xfId="5" applyFont="1" applyAlignment="1">
      <alignment horizontal="center" vertical="center" wrapText="1"/>
    </xf>
    <xf numFmtId="0" fontId="41" fillId="27" borderId="1" xfId="0" applyFont="1" applyFill="1" applyBorder="1" applyAlignment="1">
      <alignment horizontal="center" vertical="center" wrapText="1"/>
    </xf>
    <xf numFmtId="0" fontId="41" fillId="27" borderId="13" xfId="0" applyFont="1" applyFill="1" applyBorder="1" applyAlignment="1">
      <alignment horizontal="center" vertical="center" wrapText="1"/>
    </xf>
    <xf numFmtId="0" fontId="41" fillId="22" borderId="66" xfId="0" applyFont="1" applyFill="1" applyBorder="1" applyAlignment="1">
      <alignment horizontal="center" vertical="center" wrapText="1"/>
    </xf>
    <xf numFmtId="0" fontId="41" fillId="22" borderId="62" xfId="0" applyFont="1" applyFill="1" applyBorder="1" applyAlignment="1">
      <alignment horizontal="center" vertical="center" wrapText="1"/>
    </xf>
    <xf numFmtId="0" fontId="41" fillId="23" borderId="14" xfId="0" applyFont="1" applyFill="1" applyBorder="1" applyAlignment="1">
      <alignment horizontal="center" vertical="center" wrapText="1"/>
    </xf>
    <xf numFmtId="0" fontId="41" fillId="23" borderId="15" xfId="0" applyFont="1" applyFill="1" applyBorder="1" applyAlignment="1">
      <alignment horizontal="center" vertical="center" wrapText="1"/>
    </xf>
    <xf numFmtId="0" fontId="41" fillId="23" borderId="7" xfId="0" applyFont="1" applyFill="1" applyBorder="1" applyAlignment="1">
      <alignment horizontal="center" vertical="center" wrapText="1"/>
    </xf>
    <xf numFmtId="0" fontId="41" fillId="22" borderId="67" xfId="0" applyFont="1" applyFill="1" applyBorder="1" applyAlignment="1">
      <alignment horizontal="center" vertical="center" wrapText="1"/>
    </xf>
    <xf numFmtId="0" fontId="41" fillId="22" borderId="63" xfId="0" applyFont="1" applyFill="1" applyBorder="1" applyAlignment="1">
      <alignment horizontal="center" vertical="center" wrapText="1"/>
    </xf>
    <xf numFmtId="0" fontId="41" fillId="27" borderId="71" xfId="0" applyFont="1" applyFill="1" applyBorder="1" applyAlignment="1">
      <alignment horizontal="center" vertical="center" wrapText="1"/>
    </xf>
    <xf numFmtId="0" fontId="41" fillId="27" borderId="63" xfId="0" applyFont="1" applyFill="1" applyBorder="1" applyAlignment="1">
      <alignment horizontal="center" vertical="center" wrapText="1"/>
    </xf>
    <xf numFmtId="0" fontId="41" fillId="25" borderId="2" xfId="0" applyFont="1" applyFill="1" applyBorder="1" applyAlignment="1">
      <alignment horizontal="center" vertical="center" wrapText="1"/>
    </xf>
    <xf numFmtId="0" fontId="41" fillId="25" borderId="3" xfId="0" applyFont="1" applyFill="1" applyBorder="1" applyAlignment="1">
      <alignment horizontal="center" vertical="center" wrapText="1"/>
    </xf>
    <xf numFmtId="0" fontId="41" fillId="25" borderId="4" xfId="0" applyFont="1" applyFill="1" applyBorder="1" applyAlignment="1">
      <alignment horizontal="center" vertical="center" wrapText="1"/>
    </xf>
    <xf numFmtId="10" fontId="41" fillId="24" borderId="2" xfId="0" applyNumberFormat="1" applyFont="1" applyFill="1" applyBorder="1" applyAlignment="1">
      <alignment horizontal="center" vertical="center" wrapText="1"/>
    </xf>
    <xf numFmtId="10" fontId="41" fillId="24" borderId="3" xfId="0" applyNumberFormat="1" applyFont="1" applyFill="1" applyBorder="1" applyAlignment="1">
      <alignment horizontal="center" vertical="center" wrapText="1"/>
    </xf>
    <xf numFmtId="10" fontId="41" fillId="24" borderId="4" xfId="0" applyNumberFormat="1" applyFont="1" applyFill="1" applyBorder="1" applyAlignment="1">
      <alignment horizontal="center" vertical="center" wrapText="1"/>
    </xf>
    <xf numFmtId="3" fontId="40" fillId="0" borderId="44" xfId="5" applyNumberFormat="1" applyFont="1" applyBorder="1" applyAlignment="1">
      <alignment horizontal="center" vertical="center" wrapText="1"/>
    </xf>
    <xf numFmtId="3" fontId="40" fillId="0" borderId="46" xfId="5" applyNumberFormat="1" applyFont="1" applyBorder="1" applyAlignment="1">
      <alignment horizontal="center" vertical="center" wrapText="1"/>
    </xf>
    <xf numFmtId="0" fontId="41" fillId="22" borderId="68" xfId="0" applyFont="1" applyFill="1" applyBorder="1" applyAlignment="1">
      <alignment horizontal="center" vertical="center" wrapText="1"/>
    </xf>
    <xf numFmtId="0" fontId="41" fillId="22" borderId="64" xfId="0" applyFont="1" applyFill="1" applyBorder="1" applyAlignment="1">
      <alignment horizontal="center" vertical="center" wrapText="1"/>
    </xf>
    <xf numFmtId="0" fontId="41" fillId="26" borderId="69" xfId="0" applyFont="1" applyFill="1" applyBorder="1" applyAlignment="1">
      <alignment horizontal="center" vertical="center" wrapText="1"/>
    </xf>
    <xf numFmtId="0" fontId="41" fillId="26" borderId="15" xfId="0" applyFont="1" applyFill="1" applyBorder="1" applyAlignment="1">
      <alignment horizontal="center" vertical="center" wrapText="1"/>
    </xf>
    <xf numFmtId="0" fontId="41" fillId="25" borderId="14" xfId="0" applyFont="1" applyFill="1" applyBorder="1" applyAlignment="1">
      <alignment horizontal="center" vertical="center" wrapText="1"/>
    </xf>
    <xf numFmtId="0" fontId="41" fillId="25" borderId="15" xfId="0" applyFont="1" applyFill="1" applyBorder="1" applyAlignment="1">
      <alignment horizontal="center" vertical="center" wrapText="1"/>
    </xf>
    <xf numFmtId="0" fontId="41" fillId="25" borderId="7" xfId="0" applyFont="1" applyFill="1" applyBorder="1" applyAlignment="1">
      <alignment horizontal="center" vertical="center" wrapText="1"/>
    </xf>
    <xf numFmtId="170" fontId="41" fillId="25" borderId="15" xfId="12" applyFont="1" applyFill="1" applyBorder="1" applyAlignment="1">
      <alignment horizontal="center" vertical="center" wrapText="1"/>
    </xf>
    <xf numFmtId="170" fontId="41" fillId="25" borderId="7" xfId="12" applyFont="1" applyFill="1" applyBorder="1" applyAlignment="1">
      <alignment horizontal="center" vertical="center" wrapText="1"/>
    </xf>
    <xf numFmtId="0" fontId="30" fillId="0" borderId="14" xfId="5" applyFont="1" applyFill="1" applyBorder="1" applyAlignment="1">
      <alignment horizontal="center" vertical="center" wrapText="1"/>
    </xf>
    <xf numFmtId="0" fontId="30" fillId="0" borderId="15" xfId="5" applyFont="1" applyFill="1" applyBorder="1" applyAlignment="1">
      <alignment horizontal="center" vertical="center" wrapText="1"/>
    </xf>
    <xf numFmtId="0" fontId="30" fillId="0" borderId="7" xfId="5" applyFont="1" applyFill="1" applyBorder="1" applyAlignment="1">
      <alignment horizontal="center" vertical="center" wrapText="1"/>
    </xf>
    <xf numFmtId="0" fontId="31" fillId="12" borderId="2" xfId="5" applyFont="1" applyFill="1" applyBorder="1" applyAlignment="1">
      <alignment horizontal="center" vertical="center" wrapText="1"/>
    </xf>
    <xf numFmtId="0" fontId="31" fillId="12" borderId="3" xfId="5" applyFont="1" applyFill="1" applyBorder="1" applyAlignment="1">
      <alignment horizontal="center" vertical="center" wrapText="1"/>
    </xf>
    <xf numFmtId="0" fontId="31" fillId="12" borderId="4" xfId="5" applyFont="1" applyFill="1" applyBorder="1" applyAlignment="1">
      <alignment horizontal="center" vertical="center" wrapText="1"/>
    </xf>
    <xf numFmtId="0" fontId="31" fillId="12" borderId="10" xfId="5" applyFont="1" applyFill="1" applyBorder="1" applyAlignment="1">
      <alignment horizontal="center" vertical="center" wrapText="1"/>
    </xf>
    <xf numFmtId="0" fontId="31" fillId="12" borderId="11" xfId="5" applyFont="1" applyFill="1" applyBorder="1" applyAlignment="1">
      <alignment horizontal="center" vertical="center" wrapText="1"/>
    </xf>
    <xf numFmtId="0" fontId="31" fillId="12" borderId="8" xfId="5" applyFont="1" applyFill="1" applyBorder="1" applyAlignment="1">
      <alignment horizontal="center" vertical="center" wrapText="1"/>
    </xf>
    <xf numFmtId="0" fontId="33" fillId="13" borderId="1" xfId="5" applyFont="1" applyFill="1" applyBorder="1" applyAlignment="1">
      <alignment horizontal="center" vertical="center" wrapText="1"/>
    </xf>
    <xf numFmtId="0" fontId="33" fillId="13" borderId="5" xfId="5" applyFont="1" applyFill="1" applyBorder="1" applyAlignment="1">
      <alignment horizontal="center" vertical="center" wrapText="1"/>
    </xf>
    <xf numFmtId="0" fontId="33" fillId="13" borderId="13" xfId="5" applyFont="1" applyFill="1" applyBorder="1" applyAlignment="1">
      <alignment horizontal="center" vertical="center" wrapText="1"/>
    </xf>
    <xf numFmtId="0" fontId="46" fillId="13" borderId="14" xfId="5" applyFont="1" applyFill="1" applyBorder="1" applyAlignment="1">
      <alignment horizontal="center" vertical="top" wrapText="1"/>
    </xf>
    <xf numFmtId="0" fontId="46" fillId="13" borderId="15" xfId="5" applyFont="1" applyFill="1" applyBorder="1" applyAlignment="1">
      <alignment horizontal="center" vertical="top" wrapText="1"/>
    </xf>
    <xf numFmtId="0" fontId="46" fillId="13" borderId="3" xfId="5" applyFont="1" applyFill="1" applyBorder="1" applyAlignment="1">
      <alignment horizontal="center" vertical="top" wrapText="1"/>
    </xf>
    <xf numFmtId="0" fontId="31" fillId="30" borderId="14" xfId="5" applyFont="1" applyFill="1" applyBorder="1" applyAlignment="1">
      <alignment horizontal="center" vertical="top" wrapText="1"/>
    </xf>
    <xf numFmtId="0" fontId="31" fillId="30" borderId="15" xfId="5" applyFont="1" applyFill="1" applyBorder="1" applyAlignment="1">
      <alignment horizontal="center" vertical="top" wrapText="1"/>
    </xf>
    <xf numFmtId="0" fontId="41" fillId="29" borderId="2" xfId="5" applyFont="1" applyFill="1" applyBorder="1" applyAlignment="1">
      <alignment horizontal="center" vertical="center" wrapText="1"/>
    </xf>
    <xf numFmtId="0" fontId="41" fillId="29" borderId="3" xfId="5" applyFont="1" applyFill="1" applyBorder="1" applyAlignment="1">
      <alignment horizontal="center" vertical="center" wrapText="1"/>
    </xf>
    <xf numFmtId="0" fontId="41" fillId="29" borderId="4" xfId="5" applyFont="1" applyFill="1" applyBorder="1" applyAlignment="1">
      <alignment horizontal="center" vertical="center" wrapText="1"/>
    </xf>
    <xf numFmtId="0" fontId="41" fillId="28" borderId="14" xfId="5" applyFont="1" applyFill="1" applyBorder="1" applyAlignment="1">
      <alignment horizontal="center" vertical="center" wrapText="1"/>
    </xf>
    <xf numFmtId="0" fontId="41" fillId="28" borderId="15" xfId="5" applyFont="1" applyFill="1" applyBorder="1" applyAlignment="1">
      <alignment horizontal="center" vertical="center" wrapText="1"/>
    </xf>
    <xf numFmtId="0" fontId="41" fillId="28" borderId="7" xfId="5" applyFont="1" applyFill="1" applyBorder="1" applyAlignment="1">
      <alignment horizontal="center" vertical="center" wrapText="1"/>
    </xf>
    <xf numFmtId="0" fontId="41" fillId="27" borderId="62" xfId="0" applyFont="1" applyFill="1" applyBorder="1" applyAlignment="1">
      <alignment horizontal="center" vertical="center" wrapText="1"/>
    </xf>
    <xf numFmtId="0" fontId="41" fillId="27" borderId="65" xfId="0" applyFont="1" applyFill="1" applyBorder="1" applyAlignment="1">
      <alignment horizontal="center" vertical="center" wrapText="1"/>
    </xf>
    <xf numFmtId="0" fontId="41" fillId="27" borderId="72" xfId="0" applyFont="1" applyFill="1" applyBorder="1" applyAlignment="1">
      <alignment horizontal="center" vertical="center" wrapText="1"/>
    </xf>
    <xf numFmtId="9" fontId="41" fillId="28" borderId="14" xfId="3" applyFont="1" applyFill="1" applyBorder="1" applyAlignment="1">
      <alignment horizontal="center" vertical="center" wrapText="1"/>
    </xf>
    <xf numFmtId="9" fontId="41" fillId="28" borderId="15" xfId="3" applyFont="1" applyFill="1" applyBorder="1" applyAlignment="1">
      <alignment horizontal="center" vertical="center" wrapText="1"/>
    </xf>
    <xf numFmtId="9" fontId="41" fillId="28" borderId="7" xfId="3" applyFont="1" applyFill="1" applyBorder="1" applyAlignment="1">
      <alignment horizontal="center" vertical="center" wrapText="1"/>
    </xf>
    <xf numFmtId="0" fontId="43" fillId="9" borderId="14" xfId="5" applyFont="1" applyFill="1" applyBorder="1" applyAlignment="1">
      <alignment horizontal="center" vertical="center"/>
    </xf>
    <xf numFmtId="0" fontId="43" fillId="9" borderId="7" xfId="5" applyFont="1" applyFill="1" applyBorder="1" applyAlignment="1">
      <alignment horizontal="center" vertical="center"/>
    </xf>
    <xf numFmtId="0" fontId="43" fillId="13" borderId="2" xfId="5" applyFont="1" applyFill="1" applyBorder="1" applyAlignment="1">
      <alignment horizontal="center" vertical="center" wrapText="1"/>
    </xf>
    <xf numFmtId="0" fontId="43" fillId="13" borderId="73" xfId="5" applyFont="1" applyFill="1" applyBorder="1" applyAlignment="1">
      <alignment horizontal="center" vertical="center" wrapText="1"/>
    </xf>
    <xf numFmtId="0" fontId="43" fillId="13" borderId="14" xfId="5" applyFont="1" applyFill="1" applyBorder="1" applyAlignment="1">
      <alignment horizontal="center" vertical="center" wrapText="1"/>
    </xf>
    <xf numFmtId="0" fontId="43" fillId="13" borderId="7" xfId="5"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7" xfId="0" applyFont="1" applyBorder="1" applyAlignment="1">
      <alignment horizontal="center" vertical="center" wrapText="1"/>
    </xf>
    <xf numFmtId="0" fontId="31" fillId="15" borderId="14" xfId="0" applyFont="1" applyFill="1" applyBorder="1" applyAlignment="1">
      <alignment horizontal="left" vertical="center" wrapText="1"/>
    </xf>
    <xf numFmtId="0" fontId="31" fillId="15" borderId="15" xfId="0" applyFont="1" applyFill="1" applyBorder="1" applyAlignment="1">
      <alignment horizontal="left" vertical="center" wrapText="1"/>
    </xf>
    <xf numFmtId="0" fontId="31" fillId="15" borderId="7" xfId="0" applyFont="1" applyFill="1" applyBorder="1" applyAlignment="1">
      <alignment horizontal="left" vertical="center" wrapText="1"/>
    </xf>
    <xf numFmtId="0" fontId="31" fillId="15" borderId="14" xfId="5" applyFont="1" applyFill="1" applyBorder="1" applyAlignment="1">
      <alignment horizontal="left" vertical="center" wrapText="1"/>
    </xf>
    <xf numFmtId="0" fontId="31" fillId="15" borderId="15" xfId="5" applyFont="1" applyFill="1" applyBorder="1" applyAlignment="1">
      <alignment horizontal="left" vertical="center" wrapText="1"/>
    </xf>
    <xf numFmtId="0" fontId="31" fillId="15" borderId="14" xfId="5" applyFont="1" applyFill="1" applyBorder="1" applyAlignment="1">
      <alignment horizontal="center" vertical="center" wrapText="1"/>
    </xf>
    <xf numFmtId="0" fontId="31" fillId="15" borderId="15" xfId="5" applyFont="1" applyFill="1" applyBorder="1" applyAlignment="1">
      <alignment horizontal="center" vertical="center" wrapText="1"/>
    </xf>
    <xf numFmtId="0" fontId="31" fillId="15" borderId="7" xfId="5" applyFont="1" applyFill="1" applyBorder="1" applyAlignment="1">
      <alignment horizontal="center" vertical="center" wrapText="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4" fillId="0" borderId="0" xfId="0" applyFont="1" applyAlignment="1">
      <alignment horizontal="right" vertical="top" wrapText="1"/>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Border="1" applyAlignment="1" applyProtection="1">
      <alignment horizontal="left" vertical="top"/>
      <protection hidden="1"/>
    </xf>
    <xf numFmtId="0" fontId="0" fillId="0" borderId="0" xfId="0" applyAlignment="1" applyProtection="1">
      <alignment horizontal="left" vertical="top"/>
      <protection hidden="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lignment horizontal="right" vertical="top"/>
    </xf>
    <xf numFmtId="9" fontId="4" fillId="4" borderId="7" xfId="0" applyNumberFormat="1" applyFont="1" applyFill="1" applyBorder="1" applyAlignment="1">
      <alignment horizontal="right" vertical="top"/>
    </xf>
    <xf numFmtId="9" fontId="3" fillId="0" borderId="2" xfId="0" applyNumberFormat="1" applyFont="1" applyBorder="1" applyAlignment="1">
      <alignment vertical="top" wrapText="1"/>
    </xf>
    <xf numFmtId="9" fontId="3" fillId="0" borderId="3" xfId="0" applyNumberFormat="1" applyFont="1" applyBorder="1" applyAlignment="1">
      <alignment vertical="top" wrapText="1"/>
    </xf>
    <xf numFmtId="9" fontId="3" fillId="0" borderId="4" xfId="0" applyNumberFormat="1" applyFont="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17" fontId="4" fillId="0" borderId="14" xfId="0" applyNumberFormat="1" applyFont="1" applyBorder="1" applyAlignment="1">
      <alignment vertical="top" wrapText="1"/>
    </xf>
    <xf numFmtId="17" fontId="4" fillId="0" borderId="15" xfId="0" applyNumberFormat="1" applyFont="1" applyBorder="1" applyAlignment="1">
      <alignment vertical="top" wrapText="1"/>
    </xf>
    <xf numFmtId="17" fontId="4" fillId="0" borderId="7" xfId="0" applyNumberFormat="1" applyFont="1" applyBorder="1" applyAlignment="1">
      <alignment vertical="top" wrapText="1"/>
    </xf>
    <xf numFmtId="0" fontId="3" fillId="0" borderId="14" xfId="0" applyFont="1" applyBorder="1" applyAlignment="1">
      <alignment vertical="top" wrapText="1"/>
    </xf>
    <xf numFmtId="0" fontId="3" fillId="0" borderId="7" xfId="0" applyFont="1" applyBorder="1" applyAlignment="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17" fillId="3" borderId="14" xfId="2" applyFill="1" applyBorder="1" applyAlignment="1" applyProtection="1">
      <alignment vertical="top"/>
      <protection locked="0"/>
    </xf>
    <xf numFmtId="0" fontId="4" fillId="0" borderId="29" xfId="0" applyFont="1" applyBorder="1" applyAlignment="1">
      <alignment horizontal="left" vertical="top"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27" fillId="0" borderId="9"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0" borderId="29" xfId="0" applyFont="1" applyBorder="1" applyAlignment="1">
      <alignment vertical="top" wrapText="1"/>
    </xf>
    <xf numFmtId="0" fontId="14" fillId="0" borderId="27" xfId="0" applyFont="1" applyBorder="1" applyAlignment="1" applyProtection="1">
      <alignment horizontal="left" vertical="top" wrapText="1"/>
      <protection locked="0"/>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Alignment="1">
      <alignment horizontal="left" vertical="top" wrapText="1"/>
    </xf>
    <xf numFmtId="0" fontId="3" fillId="3" borderId="28" xfId="0" applyFont="1" applyFill="1" applyBorder="1" applyAlignment="1">
      <alignment horizontal="lef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3"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0" borderId="1" xfId="0" applyFont="1" applyBorder="1" applyAlignment="1">
      <alignment vertical="center" wrapText="1"/>
    </xf>
    <xf numFmtId="0" fontId="4" fillId="0" borderId="13" xfId="0" applyFont="1" applyBorder="1" applyAlignment="1">
      <alignment vertical="center" wrapText="1"/>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lignment horizontal="center" vertical="top" wrapText="1"/>
    </xf>
    <xf numFmtId="0" fontId="4" fillId="0" borderId="5" xfId="0" applyFont="1" applyBorder="1" applyAlignment="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cellXfs>
  <cellStyles count="21">
    <cellStyle name="Buena" xfId="1" builtinId="26"/>
    <cellStyle name="Hipervínculo" xfId="2" builtinId="8"/>
    <cellStyle name="Millares" xfId="4" builtinId="3"/>
    <cellStyle name="Millares [0]" xfId="11" builtinId="6"/>
    <cellStyle name="Millares [0] 2" xfId="6"/>
    <cellStyle name="Millares [0] 2 2" xfId="9"/>
    <cellStyle name="Millares [0] 2 2 2" xfId="17"/>
    <cellStyle name="Millares [0] 2 3" xfId="14"/>
    <cellStyle name="Millares [0] 3" xfId="19"/>
    <cellStyle name="Millares 2" xfId="7"/>
    <cellStyle name="Millares 2 2" xfId="10"/>
    <cellStyle name="Millares 2 2 2" xfId="18"/>
    <cellStyle name="Millares 2 3" xfId="15"/>
    <cellStyle name="Millares 3" xfId="8"/>
    <cellStyle name="Millares 3 2" xfId="16"/>
    <cellStyle name="Millares 4" xfId="13"/>
    <cellStyle name="Millares 5" xfId="20"/>
    <cellStyle name="Moneda 3" xfId="12"/>
    <cellStyle name="Normal" xfId="0" builtinId="0"/>
    <cellStyle name="Normal 2" xfId="5"/>
    <cellStyle name="Porcentaje" xfId="3" builtinId="5"/>
  </cellStyles>
  <dxfs count="1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2.png"/><Relationship Id="rId5" Type="http://schemas.openxmlformats.org/officeDocument/2006/relationships/image" Target="../media/image14.png"/><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2.png"/><Relationship Id="rId2" Type="http://schemas.openxmlformats.org/officeDocument/2006/relationships/diagramData" Target="../diagrams/data1.xml"/><Relationship Id="rId1" Type="http://schemas.openxmlformats.org/officeDocument/2006/relationships/image" Target="../media/image20.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2.png"/><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6.png"/><Relationship Id="rId1" Type="http://schemas.openxmlformats.org/officeDocument/2006/relationships/image" Target="../media/image2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8.png"/><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2.png"/><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4.png"/><Relationship Id="rId1" Type="http://schemas.openxmlformats.org/officeDocument/2006/relationships/image" Target="../media/image33.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6.png"/><Relationship Id="rId1" Type="http://schemas.openxmlformats.org/officeDocument/2006/relationships/image" Target="../media/image3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7.png"/></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9.png"/><Relationship Id="rId1" Type="http://schemas.openxmlformats.org/officeDocument/2006/relationships/image" Target="../media/image38.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0.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png"/><Relationship Id="rId1" Type="http://schemas.openxmlformats.org/officeDocument/2006/relationships/image" Target="../media/image43.png"/><Relationship Id="rId4" Type="http://schemas.openxmlformats.org/officeDocument/2006/relationships/image" Target="../media/image2.png"/></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7.png"/><Relationship Id="rId1" Type="http://schemas.openxmlformats.org/officeDocument/2006/relationships/image" Target="../media/image4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2541269</xdr:colOff>
      <xdr:row>0</xdr:row>
      <xdr:rowOff>592455</xdr:rowOff>
    </xdr:from>
    <xdr:to>
      <xdr:col>2</xdr:col>
      <xdr:colOff>4318807</xdr:colOff>
      <xdr:row>0</xdr:row>
      <xdr:rowOff>1415415</xdr:rowOff>
    </xdr:to>
    <xdr:sp macro="" textlink="">
      <xdr:nvSpPr>
        <xdr:cNvPr id="2" name="3 CuadroTexto">
          <a:extLst>
            <a:ext uri="{FF2B5EF4-FFF2-40B4-BE49-F238E27FC236}">
              <a16:creationId xmlns="" xmlns:a16="http://schemas.microsoft.com/office/drawing/2014/main" id="{5146A5AC-6020-49F2-B87E-1A74647C63E3}"/>
            </a:ext>
          </a:extLst>
        </xdr:cNvPr>
        <xdr:cNvSpPr txBox="1"/>
      </xdr:nvSpPr>
      <xdr:spPr bwMode="auto">
        <a:xfrm>
          <a:off x="1522094" y="192405"/>
          <a:ext cx="767888"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oneCellAnchor>
    <xdr:from>
      <xdr:col>0</xdr:col>
      <xdr:colOff>57150</xdr:colOff>
      <xdr:row>0</xdr:row>
      <xdr:rowOff>142875</xdr:rowOff>
    </xdr:from>
    <xdr:ext cx="2775585" cy="1220469"/>
    <xdr:pic>
      <xdr:nvPicPr>
        <xdr:cNvPr id="3" name="Imagen 2">
          <a:extLst>
            <a:ext uri="{FF2B5EF4-FFF2-40B4-BE49-F238E27FC236}">
              <a16:creationId xmlns="" xmlns:a16="http://schemas.microsoft.com/office/drawing/2014/main" id="{35899FFB-FC91-4B41-8417-5600EE6809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42875"/>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a16="http://schemas.microsoft.com/office/drawing/2014/main" xmlns="" id="{00000000-0008-0000-0E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a16="http://schemas.microsoft.com/office/drawing/2014/main" xmlns="" id="{00000000-0008-0000-0E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a16="http://schemas.microsoft.com/office/drawing/2014/main" xmlns="" id="{00000000-0008-0000-0E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a16="http://schemas.microsoft.com/office/drawing/2014/main" xmlns="" id="{00000000-0008-0000-0E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xmlns="" id="{00000000-0008-0000-0E00-000007000000}"/>
            </a:ext>
          </a:extLst>
        </xdr:cNvPr>
        <xdr:cNvGrpSpPr>
          <a:grpSpLocks/>
        </xdr:cNvGrpSpPr>
      </xdr:nvGrpSpPr>
      <xdr:grpSpPr bwMode="auto">
        <a:xfrm>
          <a:off x="0" y="0"/>
          <a:ext cx="5316510" cy="1277615"/>
          <a:chOff x="57150" y="47625"/>
          <a:chExt cx="6316603" cy="1200288"/>
        </a:xfrm>
      </xdr:grpSpPr>
      <xdr:pic>
        <xdr:nvPicPr>
          <xdr:cNvPr id="8" name="1 Imagen" descr="ESCUDO-transp-lema-blanco.png">
            <a:extLst>
              <a:ext uri="{FF2B5EF4-FFF2-40B4-BE49-F238E27FC236}">
                <a16:creationId xmlns:a16="http://schemas.microsoft.com/office/drawing/2014/main" xmlns="" id="{00000000-0008-0000-0E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xmlns="" id="{00000000-0008-0000-0E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xmlns=""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0F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xmlns=""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xmlns="" id="{00000000-0008-0000-1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0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xmlns=""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1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xmlns=""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200-000003000000}"/>
            </a:ext>
          </a:extLst>
        </xdr:cNvPr>
        <xdr:cNvGrpSpPr>
          <a:grpSpLocks/>
        </xdr:cNvGrpSpPr>
      </xdr:nvGrpSpPr>
      <xdr:grpSpPr bwMode="auto">
        <a:xfrm>
          <a:off x="0" y="0"/>
          <a:ext cx="5433143"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2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2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xmlns=""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xmlns="" id="{00000000-0008-0000-1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300-000004000000}"/>
            </a:ext>
          </a:extLst>
        </xdr:cNvPr>
        <xdr:cNvGrpSpPr>
          <a:grpSpLocks/>
        </xdr:cNvGrpSpPr>
      </xdr:nvGrpSpPr>
      <xdr:grpSpPr bwMode="auto">
        <a:xfrm>
          <a:off x="0" y="0"/>
          <a:ext cx="6541153"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3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647701</xdr:colOff>
      <xdr:row>81</xdr:row>
      <xdr:rowOff>68580</xdr:rowOff>
    </xdr:from>
    <xdr:to>
      <xdr:col>2</xdr:col>
      <xdr:colOff>1905110</xdr:colOff>
      <xdr:row>83</xdr:row>
      <xdr:rowOff>26</xdr:rowOff>
    </xdr:to>
    <xdr:pic>
      <xdr:nvPicPr>
        <xdr:cNvPr id="2" name="Imagen 1">
          <a:extLst>
            <a:ext uri="{FF2B5EF4-FFF2-40B4-BE49-F238E27FC236}">
              <a16:creationId xmlns:a16="http://schemas.microsoft.com/office/drawing/2014/main" xmlns=""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88</xdr:row>
      <xdr:rowOff>53340</xdr:rowOff>
    </xdr:from>
    <xdr:to>
      <xdr:col>2</xdr:col>
      <xdr:colOff>1775552</xdr:colOff>
      <xdr:row>90</xdr:row>
      <xdr:rowOff>60992</xdr:rowOff>
    </xdr:to>
    <xdr:pic>
      <xdr:nvPicPr>
        <xdr:cNvPr id="3" name="Imagen 2">
          <a:extLst>
            <a:ext uri="{FF2B5EF4-FFF2-40B4-BE49-F238E27FC236}">
              <a16:creationId xmlns:a16="http://schemas.microsoft.com/office/drawing/2014/main" xmlns=""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400-000004000000}"/>
            </a:ext>
          </a:extLst>
        </xdr:cNvPr>
        <xdr:cNvGrpSpPr>
          <a:grpSpLocks/>
        </xdr:cNvGrpSpPr>
      </xdr:nvGrpSpPr>
      <xdr:grpSpPr bwMode="auto">
        <a:xfrm>
          <a:off x="0" y="0"/>
          <a:ext cx="5374827"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762000</xdr:colOff>
      <xdr:row>90</xdr:row>
      <xdr:rowOff>106680</xdr:rowOff>
    </xdr:from>
    <xdr:to>
      <xdr:col>2</xdr:col>
      <xdr:colOff>1981306</xdr:colOff>
      <xdr:row>91</xdr:row>
      <xdr:rowOff>160040</xdr:rowOff>
    </xdr:to>
    <xdr:pic>
      <xdr:nvPicPr>
        <xdr:cNvPr id="2" name="Imagen 1">
          <a:extLst>
            <a:ext uri="{FF2B5EF4-FFF2-40B4-BE49-F238E27FC236}">
              <a16:creationId xmlns:a16="http://schemas.microsoft.com/office/drawing/2014/main" xmlns=""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96</xdr:row>
      <xdr:rowOff>419100</xdr:rowOff>
    </xdr:from>
    <xdr:to>
      <xdr:col>2</xdr:col>
      <xdr:colOff>1790796</xdr:colOff>
      <xdr:row>98</xdr:row>
      <xdr:rowOff>152432</xdr:rowOff>
    </xdr:to>
    <xdr:pic>
      <xdr:nvPicPr>
        <xdr:cNvPr id="3" name="Imagen 2">
          <a:extLst>
            <a:ext uri="{FF2B5EF4-FFF2-40B4-BE49-F238E27FC236}">
              <a16:creationId xmlns:a16="http://schemas.microsoft.com/office/drawing/2014/main" xmlns="" id="{00000000-0008-0000-1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500-000004000000}"/>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5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5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a16="http://schemas.microsoft.com/office/drawing/2014/main" xmlns=""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a16="http://schemas.microsoft.com/office/drawing/2014/main" xmlns="" id="{00000000-0008-0000-1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6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6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6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xmlns=""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xmlns=""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7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51760</xdr:colOff>
      <xdr:row>0</xdr:row>
      <xdr:rowOff>0</xdr:rowOff>
    </xdr:from>
    <xdr:to>
      <xdr:col>18</xdr:col>
      <xdr:colOff>254478</xdr:colOff>
      <xdr:row>0</xdr:row>
      <xdr:rowOff>0</xdr:rowOff>
    </xdr:to>
    <xdr:grpSp>
      <xdr:nvGrpSpPr>
        <xdr:cNvPr id="2" name="1 Grupo">
          <a:extLst>
            <a:ext uri="{FF2B5EF4-FFF2-40B4-BE49-F238E27FC236}">
              <a16:creationId xmlns="" xmlns:a16="http://schemas.microsoft.com/office/drawing/2014/main" id="{00000000-0008-0000-0100-000002000000}"/>
            </a:ext>
          </a:extLst>
        </xdr:cNvPr>
        <xdr:cNvGrpSpPr>
          <a:grpSpLocks/>
        </xdr:cNvGrpSpPr>
      </xdr:nvGrpSpPr>
      <xdr:grpSpPr bwMode="auto">
        <a:xfrm>
          <a:off x="51760" y="0"/>
          <a:ext cx="9378468" cy="0"/>
          <a:chOff x="87859" y="143285"/>
          <a:chExt cx="5532587" cy="1097111"/>
        </a:xfrm>
      </xdr:grpSpPr>
      <xdr:pic>
        <xdr:nvPicPr>
          <xdr:cNvPr id="3" name="1 Imagen" descr="ESCUDO-transp-lema-blanco.png">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87859" y="143285"/>
            <a:ext cx="839357" cy="1097111"/>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100-000004000000}"/>
              </a:ext>
            </a:extLst>
          </xdr:cNvPr>
          <xdr:cNvSpPr txBox="1"/>
        </xdr:nvSpPr>
        <xdr:spPr>
          <a:xfrm>
            <a:off x="1211683" y="390076"/>
            <a:ext cx="4408763" cy="7384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oneCellAnchor>
    <xdr:from>
      <xdr:col>0</xdr:col>
      <xdr:colOff>127000</xdr:colOff>
      <xdr:row>0</xdr:row>
      <xdr:rowOff>134938</xdr:rowOff>
    </xdr:from>
    <xdr:ext cx="2055813" cy="928208"/>
    <xdr:pic>
      <xdr:nvPicPr>
        <xdr:cNvPr id="5" name="Imagen 4">
          <a:extLst>
            <a:ext uri="{FF2B5EF4-FFF2-40B4-BE49-F238E27FC236}">
              <a16:creationId xmlns="" xmlns:a16="http://schemas.microsoft.com/office/drawing/2014/main" id="{2BB1F956-CAAB-45F2-8956-5148AF0FC5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4938"/>
          <a:ext cx="2055813" cy="9282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6</xdr:col>
      <xdr:colOff>186765</xdr:colOff>
      <xdr:row>0</xdr:row>
      <xdr:rowOff>191435</xdr:rowOff>
    </xdr:from>
    <xdr:to>
      <xdr:col>21</xdr:col>
      <xdr:colOff>0</xdr:colOff>
      <xdr:row>0</xdr:row>
      <xdr:rowOff>1000125</xdr:rowOff>
    </xdr:to>
    <xdr:sp macro="" textlink="">
      <xdr:nvSpPr>
        <xdr:cNvPr id="6" name="3 CuadroTexto">
          <a:extLst>
            <a:ext uri="{FF2B5EF4-FFF2-40B4-BE49-F238E27FC236}">
              <a16:creationId xmlns="" xmlns:a16="http://schemas.microsoft.com/office/drawing/2014/main" id="{76A36F9B-4F8E-4A3A-8415-13F0B9032D04}"/>
            </a:ext>
          </a:extLst>
        </xdr:cNvPr>
        <xdr:cNvSpPr txBox="1"/>
      </xdr:nvSpPr>
      <xdr:spPr bwMode="auto">
        <a:xfrm>
          <a:off x="4701615" y="191435"/>
          <a:ext cx="10847947"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2800" b="1">
              <a:solidFill>
                <a:schemeClr val="accent6"/>
              </a:solidFill>
              <a:latin typeface="Arial Narrow" pitchFamily="34" charset="0"/>
            </a:rPr>
            <a:t>Ministerio</a:t>
          </a:r>
          <a:r>
            <a:rPr lang="es-CO" sz="2800" b="1" baseline="0">
              <a:solidFill>
                <a:schemeClr val="accent6"/>
              </a:solidFill>
              <a:latin typeface="Arial Narrow" pitchFamily="34" charset="0"/>
            </a:rPr>
            <a:t> de Ambiente y Desarrollo Sostenible</a:t>
          </a:r>
        </a:p>
        <a:p>
          <a:pPr algn="ctr"/>
          <a:r>
            <a:rPr lang="es-CO" sz="2000" baseline="0">
              <a:solidFill>
                <a:schemeClr val="accent6"/>
              </a:solidFill>
              <a:latin typeface="Arial Narrow" pitchFamily="34" charset="0"/>
            </a:rPr>
            <a:t>Dirección de Ordenamiento Ambiental Territorial y Sistema Nacional Ambiental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518161</xdr:colOff>
      <xdr:row>87</xdr:row>
      <xdr:rowOff>449580</xdr:rowOff>
    </xdr:from>
    <xdr:to>
      <xdr:col>2</xdr:col>
      <xdr:colOff>2377602</xdr:colOff>
      <xdr:row>90</xdr:row>
      <xdr:rowOff>32</xdr:rowOff>
    </xdr:to>
    <xdr:pic>
      <xdr:nvPicPr>
        <xdr:cNvPr id="2" name="Imagen 1">
          <a:extLst>
            <a:ext uri="{FF2B5EF4-FFF2-40B4-BE49-F238E27FC236}">
              <a16:creationId xmlns:a16="http://schemas.microsoft.com/office/drawing/2014/main" xmlns=""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800-000003000000}"/>
            </a:ext>
          </a:extLst>
        </xdr:cNvPr>
        <xdr:cNvGrpSpPr>
          <a:grpSpLocks/>
        </xdr:cNvGrpSpPr>
      </xdr:nvGrpSpPr>
      <xdr:grpSpPr bwMode="auto">
        <a:xfrm>
          <a:off x="0" y="0"/>
          <a:ext cx="5598373"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xmlns=""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868681</xdr:colOff>
      <xdr:row>104</xdr:row>
      <xdr:rowOff>15240</xdr:rowOff>
    </xdr:from>
    <xdr:to>
      <xdr:col>2</xdr:col>
      <xdr:colOff>1806022</xdr:colOff>
      <xdr:row>105</xdr:row>
      <xdr:rowOff>129566</xdr:rowOff>
    </xdr:to>
    <xdr:pic>
      <xdr:nvPicPr>
        <xdr:cNvPr id="2" name="Imagen 1">
          <a:extLst>
            <a:ext uri="{FF2B5EF4-FFF2-40B4-BE49-F238E27FC236}">
              <a16:creationId xmlns:a16="http://schemas.microsoft.com/office/drawing/2014/main" xmlns=""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111</xdr:row>
      <xdr:rowOff>68580</xdr:rowOff>
    </xdr:from>
    <xdr:to>
      <xdr:col>3</xdr:col>
      <xdr:colOff>1021334</xdr:colOff>
      <xdr:row>113</xdr:row>
      <xdr:rowOff>26</xdr:rowOff>
    </xdr:to>
    <xdr:pic>
      <xdr:nvPicPr>
        <xdr:cNvPr id="3" name="Imagen 2">
          <a:extLst>
            <a:ext uri="{FF2B5EF4-FFF2-40B4-BE49-F238E27FC236}">
              <a16:creationId xmlns:a16="http://schemas.microsoft.com/office/drawing/2014/main" xmlns="" id="{00000000-0008-0000-1A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A00-000004000000}"/>
            </a:ext>
          </a:extLst>
        </xdr:cNvPr>
        <xdr:cNvGrpSpPr>
          <a:grpSpLocks/>
        </xdr:cNvGrpSpPr>
      </xdr:nvGrpSpPr>
      <xdr:grpSpPr bwMode="auto">
        <a:xfrm>
          <a:off x="0" y="0"/>
          <a:ext cx="7095158"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A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A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182880</xdr:colOff>
      <xdr:row>126</xdr:row>
      <xdr:rowOff>144780</xdr:rowOff>
    </xdr:from>
    <xdr:to>
      <xdr:col>3</xdr:col>
      <xdr:colOff>1112808</xdr:colOff>
      <xdr:row>126</xdr:row>
      <xdr:rowOff>281952</xdr:rowOff>
    </xdr:to>
    <xdr:pic>
      <xdr:nvPicPr>
        <xdr:cNvPr id="2" name="Imagen 1">
          <a:extLst>
            <a:ext uri="{FF2B5EF4-FFF2-40B4-BE49-F238E27FC236}">
              <a16:creationId xmlns:a16="http://schemas.microsoft.com/office/drawing/2014/main" xmlns=""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139</xdr:row>
      <xdr:rowOff>7620</xdr:rowOff>
    </xdr:from>
    <xdr:to>
      <xdr:col>3</xdr:col>
      <xdr:colOff>1089896</xdr:colOff>
      <xdr:row>139</xdr:row>
      <xdr:rowOff>251481</xdr:rowOff>
    </xdr:to>
    <xdr:pic>
      <xdr:nvPicPr>
        <xdr:cNvPr id="3" name="Imagen 2">
          <a:extLst>
            <a:ext uri="{FF2B5EF4-FFF2-40B4-BE49-F238E27FC236}">
              <a16:creationId xmlns:a16="http://schemas.microsoft.com/office/drawing/2014/main" xmlns=""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B00-000004000000}"/>
            </a:ext>
          </a:extLst>
        </xdr:cNvPr>
        <xdr:cNvGrpSpPr>
          <a:grpSpLocks/>
        </xdr:cNvGrpSpPr>
      </xdr:nvGrpSpPr>
      <xdr:grpSpPr bwMode="auto">
        <a:xfrm>
          <a:off x="0" y="0"/>
          <a:ext cx="6171817"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a16="http://schemas.microsoft.com/office/drawing/2014/main" xmlns=""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a16="http://schemas.microsoft.com/office/drawing/2014/main" xmlns="" id="{00000000-0008-0000-1C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C00-000004000000}"/>
            </a:ext>
          </a:extLst>
        </xdr:cNvPr>
        <xdr:cNvGrpSpPr>
          <a:grpSpLocks/>
        </xdr:cNvGrpSpPr>
      </xdr:nvGrpSpPr>
      <xdr:grpSpPr bwMode="auto">
        <a:xfrm>
          <a:off x="0" y="0"/>
          <a:ext cx="5899674"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C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C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xmlns=""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D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xmlns=""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xmlns="" id="{00000000-0008-0000-1E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1E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1E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1E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xmlns=""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1F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1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1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xmlns=""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20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20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20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xmlns="" id="{00000000-0008-0000-2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2100-000003000000}"/>
            </a:ext>
          </a:extLst>
        </xdr:cNvPr>
        <xdr:cNvGrpSpPr>
          <a:grpSpLocks/>
        </xdr:cNvGrpSpPr>
      </xdr:nvGrpSpPr>
      <xdr:grpSpPr bwMode="auto">
        <a:xfrm>
          <a:off x="0" y="0"/>
          <a:ext cx="5291888" cy="1284958"/>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21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21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525607</xdr:colOff>
      <xdr:row>0</xdr:row>
      <xdr:rowOff>338571</xdr:rowOff>
    </xdr:from>
    <xdr:to>
      <xdr:col>1</xdr:col>
      <xdr:colOff>5438775</xdr:colOff>
      <xdr:row>0</xdr:row>
      <xdr:rowOff>911976</xdr:rowOff>
    </xdr:to>
    <xdr:sp macro="" textlink="">
      <xdr:nvSpPr>
        <xdr:cNvPr id="2" name="3 CuadroTexto">
          <a:extLst>
            <a:ext uri="{FF2B5EF4-FFF2-40B4-BE49-F238E27FC236}">
              <a16:creationId xmlns="" xmlns:a16="http://schemas.microsoft.com/office/drawing/2014/main" id="{41A11192-C132-4BEF-B907-E6E548C15D0F}"/>
            </a:ext>
          </a:extLst>
        </xdr:cNvPr>
        <xdr:cNvSpPr txBox="1"/>
      </xdr:nvSpPr>
      <xdr:spPr bwMode="auto">
        <a:xfrm>
          <a:off x="1287607" y="186171"/>
          <a:ext cx="236393" cy="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400" b="1">
              <a:solidFill>
                <a:schemeClr val="accent6"/>
              </a:solidFill>
              <a:latin typeface="Arial Narrow" pitchFamily="34" charset="0"/>
            </a:rPr>
            <a:t>Ministerio</a:t>
          </a:r>
          <a:r>
            <a:rPr lang="es-CO" sz="1400" b="1" baseline="0">
              <a:solidFill>
                <a:schemeClr val="accent6"/>
              </a:solidFill>
              <a:latin typeface="Arial Narrow" pitchFamily="34" charset="0"/>
            </a:rPr>
            <a:t> de Ambiente y Desarrollo Sostenible</a:t>
          </a:r>
        </a:p>
        <a:p>
          <a:pPr algn="ctr"/>
          <a:r>
            <a:rPr lang="es-CO" sz="1100" baseline="0">
              <a:solidFill>
                <a:schemeClr val="accent6"/>
              </a:solidFill>
              <a:latin typeface="Arial Narrow" pitchFamily="34" charset="0"/>
            </a:rPr>
            <a:t>Dirección de Ordenamiento Ambiental Territorial y Sistema Nacional Ambiental</a:t>
          </a:r>
        </a:p>
      </xdr:txBody>
    </xdr:sp>
    <xdr:clientData/>
  </xdr:twoCellAnchor>
  <xdr:oneCellAnchor>
    <xdr:from>
      <xdr:col>0</xdr:col>
      <xdr:colOff>490203</xdr:colOff>
      <xdr:row>0</xdr:row>
      <xdr:rowOff>20782</xdr:rowOff>
    </xdr:from>
    <xdr:ext cx="2530088" cy="1107201"/>
    <xdr:pic>
      <xdr:nvPicPr>
        <xdr:cNvPr id="3" name="Imagen 2">
          <a:extLst>
            <a:ext uri="{FF2B5EF4-FFF2-40B4-BE49-F238E27FC236}">
              <a16:creationId xmlns="" xmlns:a16="http://schemas.microsoft.com/office/drawing/2014/main" id="{C21EE6E0-6A5E-7F14-309F-CA0D08C92C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03" y="20782"/>
          <a:ext cx="2530088" cy="1107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xmlns="" id="{00000000-0008-0000-2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xmlns="" id="{00000000-0008-0000-2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xmlns="" id="{00000000-0008-0000-22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xmlns="" id="{00000000-0008-0000-2200-000005000000}"/>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a16="http://schemas.microsoft.com/office/drawing/2014/main" xmlns="" id="{00000000-0008-0000-22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xmlns="" id="{00000000-0008-0000-22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xmlns="" id="{00000000-0008-0000-2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xmlns="" id="{00000000-0008-0000-2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xmlns="" id="{00000000-0008-0000-2300-000004000000}"/>
            </a:ext>
          </a:extLst>
        </xdr:cNvPr>
        <xdr:cNvGrpSpPr>
          <a:grpSpLocks/>
        </xdr:cNvGrpSpPr>
      </xdr:nvGrpSpPr>
      <xdr:grpSpPr bwMode="auto">
        <a:xfrm>
          <a:off x="0" y="0"/>
          <a:ext cx="5199878" cy="1277615"/>
          <a:chOff x="57150" y="47625"/>
          <a:chExt cx="6316603" cy="1200288"/>
        </a:xfrm>
      </xdr:grpSpPr>
      <xdr:pic>
        <xdr:nvPicPr>
          <xdr:cNvPr id="5" name="1 Imagen" descr="ESCUDO-transp-lema-blanco.png">
            <a:extLst>
              <a:ext uri="{FF2B5EF4-FFF2-40B4-BE49-F238E27FC236}">
                <a16:creationId xmlns:a16="http://schemas.microsoft.com/office/drawing/2014/main" xmlns="" id="{00000000-0008-0000-2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xmlns="" id="{00000000-0008-0000-2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2636519</xdr:colOff>
      <xdr:row>0</xdr:row>
      <xdr:rowOff>449580</xdr:rowOff>
    </xdr:from>
    <xdr:to>
      <xdr:col>6</xdr:col>
      <xdr:colOff>183369</xdr:colOff>
      <xdr:row>0</xdr:row>
      <xdr:rowOff>1224915</xdr:rowOff>
    </xdr:to>
    <xdr:sp macro="" textlink="">
      <xdr:nvSpPr>
        <xdr:cNvPr id="5" name="3 CuadroTexto">
          <a:extLst>
            <a:ext uri="{FF2B5EF4-FFF2-40B4-BE49-F238E27FC236}">
              <a16:creationId xmlns:a16="http://schemas.microsoft.com/office/drawing/2014/main" xmlns="" id="{F54D0D89-89F6-4335-AEF4-D075B512ADBC}"/>
            </a:ext>
          </a:extLst>
        </xdr:cNvPr>
        <xdr:cNvSpPr txBox="1"/>
      </xdr:nvSpPr>
      <xdr:spPr bwMode="auto">
        <a:xfrm>
          <a:off x="2874644" y="449580"/>
          <a:ext cx="4730288" cy="7753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twoCellAnchor editAs="oneCell">
    <xdr:from>
      <xdr:col>0</xdr:col>
      <xdr:colOff>0</xdr:colOff>
      <xdr:row>0</xdr:row>
      <xdr:rowOff>0</xdr:rowOff>
    </xdr:from>
    <xdr:to>
      <xdr:col>1</xdr:col>
      <xdr:colOff>2537460</xdr:colOff>
      <xdr:row>0</xdr:row>
      <xdr:rowOff>1220469</xdr:rowOff>
    </xdr:to>
    <xdr:pic>
      <xdr:nvPicPr>
        <xdr:cNvPr id="6" name="Imagen 5">
          <a:extLst>
            <a:ext uri="{FF2B5EF4-FFF2-40B4-BE49-F238E27FC236}">
              <a16:creationId xmlns:a16="http://schemas.microsoft.com/office/drawing/2014/main" xmlns="" id="{44BB5BAF-6963-4230-9B0C-08DB42F09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a16="http://schemas.microsoft.com/office/drawing/2014/main" xmlns="" id="{00000000-0008-0000-09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xmlns="" id="{00000000-0008-0000-0900-000006000000}"/>
            </a:ext>
          </a:extLst>
        </xdr:cNvPr>
        <xdr:cNvGrpSpPr>
          <a:grpSpLocks/>
        </xdr:cNvGrpSpPr>
      </xdr:nvGrpSpPr>
      <xdr:grpSpPr bwMode="auto">
        <a:xfrm>
          <a:off x="0" y="0"/>
          <a:ext cx="5462301" cy="1261675"/>
          <a:chOff x="57150" y="47625"/>
          <a:chExt cx="6316603" cy="1200288"/>
        </a:xfrm>
      </xdr:grpSpPr>
      <xdr:pic>
        <xdr:nvPicPr>
          <xdr:cNvPr id="7" name="1 Imagen" descr="ESCUDO-transp-lema-blanco.png">
            <a:extLst>
              <a:ext uri="{FF2B5EF4-FFF2-40B4-BE49-F238E27FC236}">
                <a16:creationId xmlns:a16="http://schemas.microsoft.com/office/drawing/2014/main" xmlns="" id="{00000000-0008-0000-09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xmlns="" id="{00000000-0008-0000-09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xmlns=""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0A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xmlns="" id="{00000000-0008-0000-0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0B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0B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xmlns=""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0C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xmlns=""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xmlns="" id="{00000000-0008-0000-0D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xmlns="" id="{00000000-0008-0000-0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xmlns="" id="{00000000-0008-0000-0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0-2023/INFORMES%20SEGUIMIENTO%202020%20PAI/SOPORTES%20INFORMES%20SS%202020/MATRIZ%20DE%20SEGUIMIENTO%20II%20SEM%202020%20ney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arlos%20A/Documents/PC%20CARLOS/CORPAMAG/SEGUIMIENTO%20METAS%20PAI%202020-2023/INFORMES%20SEGUIMIENTO%202023%20PAI/SEGUNDO%20SEMESTRE%202023/Anexo%201%20-%20Avance%20en%20las%20metas%20f&#237;sicas%20y%20financieras%20CORPAMAG_3010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rchivos/Documentos/MADS/FORMATOS/INFORMES%20DE%20GESTI&#211;N%202021/Formatos%20SINA%20-%20PAI_Vs%2020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rchivos/Documentos/MADS/FORMATOS/INFORMES%20DE%20GESTI&#211;N%202021/Formatos%20SINA%20-%20PAI%20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row>
        <row r="34">
          <cell r="D34" t="str">
            <v>NO APLICA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CARd"/>
      <sheetName val="Anexo 2 Protocolo Inf Gestión"/>
      <sheetName val="Hoja1"/>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row r="5">
          <cell r="H5" t="str">
            <v>Corporación Autónoma Regional del Alto Magdalena - CAM</v>
          </cell>
        </row>
        <row r="6">
          <cell r="H6" t="str">
            <v>Corporación Autónoma Regional de Cundinamarca – CAR</v>
          </cell>
        </row>
        <row r="7">
          <cell r="H7" t="str">
            <v>Corporación Autónoma Regional del Canal del Dique – CARDIQUE</v>
          </cell>
        </row>
        <row r="8">
          <cell r="H8" t="str">
            <v>Corporación Autónoma Regional de Sucre – CARSUCRE</v>
          </cell>
        </row>
        <row r="9">
          <cell r="H9" t="str">
            <v>Corporación Autónoma Regional de Santander – CAS</v>
          </cell>
        </row>
        <row r="10">
          <cell r="H10" t="str">
            <v>Corporación para el Desarrollo Sostenible del Norte y el Oriente Amazónico – CDA</v>
          </cell>
        </row>
        <row r="11">
          <cell r="H11" t="str">
            <v>Corporación Autónoma Regional para la Defensa de la Meseta de Bucaramanga – CDMB</v>
          </cell>
        </row>
        <row r="12">
          <cell r="H12" t="str">
            <v>Corporación Autónoma Regional para el Desarrollo Sostenible del Chocó – CODECHOCÓ</v>
          </cell>
        </row>
        <row r="13">
          <cell r="H13" t="str">
            <v>Corporación para el Desarrollo Sostenible del Archipiélago de San Andrés, Providencia y Santa Catalina – CORALINA</v>
          </cell>
        </row>
        <row r="14">
          <cell r="H14" t="str">
            <v>Corporación Autónoma Regional del Centro de Antioquia – CORANTIOQUIA</v>
          </cell>
        </row>
        <row r="15">
          <cell r="H15" t="str">
            <v>Corporación para el Desarrollo Sostenible del Área de Manejo Especial de La Macarena – CORMACARENA</v>
          </cell>
        </row>
        <row r="16">
          <cell r="H16" t="str">
            <v>Corporación Autónoma Regional de las Cuencas de los Ríos Negro y Nare – CORNARE</v>
          </cell>
        </row>
        <row r="17">
          <cell r="H17" t="str">
            <v>Corporación Autónoma Regional del Magdalena – CORPAMAG</v>
          </cell>
        </row>
        <row r="18">
          <cell r="H18" t="str">
            <v>Corporación para el Desarrollo Sostenible del Sur de la Amazonia – CORPOAMAZONIA</v>
          </cell>
        </row>
        <row r="19">
          <cell r="H19" t="str">
            <v>Corporación Autónoma Regional de Boyacá – CORPOBOYACÁ</v>
          </cell>
        </row>
        <row r="20">
          <cell r="H20" t="str">
            <v>Corporación Autónoma Regional de Caldas – CORPOCALDAS</v>
          </cell>
        </row>
        <row r="21">
          <cell r="H21" t="str">
            <v>Corporación Autónoma Regional del Cesar – CORPOCESAR</v>
          </cell>
        </row>
        <row r="22">
          <cell r="H22" t="str">
            <v>Corporación Autónoma Regional de Chivor – CORPOCHIVOR</v>
          </cell>
        </row>
        <row r="23">
          <cell r="H23" t="str">
            <v>Corporación Autónoma Regional de La Guajira – CORPOGUAJIRA</v>
          </cell>
        </row>
        <row r="24">
          <cell r="H24" t="str">
            <v>Corporación Autónoma Regional del Guavio – CORPOGUAVIO</v>
          </cell>
        </row>
        <row r="25">
          <cell r="H25" t="str">
            <v>Corporación para el Desarrollo Sostenible de La Mojana y El San Jorge – CORPOMOJANA</v>
          </cell>
        </row>
        <row r="26">
          <cell r="H26" t="str">
            <v>Corporación Autónoma Regional de Nariño – CORPONARIÑO</v>
          </cell>
        </row>
        <row r="27">
          <cell r="H27" t="str">
            <v>Corporación Autónoma Regional de la Frontera Nororiental – CORPONOR</v>
          </cell>
        </row>
        <row r="28">
          <cell r="H28" t="str">
            <v>Corporación Autónoma Regional de la Orinoquia – CORPORINOQUIA</v>
          </cell>
        </row>
        <row r="29">
          <cell r="H29" t="str">
            <v>Corporación para el Desarrollo Sostenible del Urabá – CORPOURABA</v>
          </cell>
        </row>
        <row r="30">
          <cell r="H30" t="str">
            <v>Corporación Autónoma Regional del Tolima – CORTOLIMA</v>
          </cell>
        </row>
        <row r="31">
          <cell r="H31" t="str">
            <v>Corporación Autónoma Regional del Atlántico – CRA</v>
          </cell>
        </row>
        <row r="32">
          <cell r="H32" t="str">
            <v>Corporación Autónoma Regional del Cauca – CRC</v>
          </cell>
        </row>
        <row r="33">
          <cell r="H33" t="str">
            <v>Corporación Autónoma Regional del Quindío – CRQ</v>
          </cell>
        </row>
        <row r="34">
          <cell r="H34" t="str">
            <v>Corporación Autónoma Regional del Sur de Bolívar – CSB</v>
          </cell>
        </row>
        <row r="35">
          <cell r="H35" t="str">
            <v>Corporación Autónoma Regional del Valle del Cauca – CVC</v>
          </cell>
        </row>
        <row r="36">
          <cell r="H36" t="str">
            <v>Corporación Autónoma Regional de los Valles del Sinú y del San Jorge – CVS</v>
          </cell>
        </row>
        <row r="38">
          <cell r="H38" t="str">
            <v>2020-I</v>
          </cell>
        </row>
        <row r="39">
          <cell r="H39" t="str">
            <v>2020-II</v>
          </cell>
        </row>
        <row r="40">
          <cell r="H40" t="str">
            <v>2021-I</v>
          </cell>
        </row>
        <row r="41">
          <cell r="H41" t="str">
            <v>2021-II</v>
          </cell>
        </row>
        <row r="42">
          <cell r="H42" t="str">
            <v>2022-I</v>
          </cell>
        </row>
        <row r="43">
          <cell r="H43" t="str">
            <v>2022-II</v>
          </cell>
        </row>
        <row r="44">
          <cell r="H44" t="str">
            <v>2023-I</v>
          </cell>
        </row>
        <row r="45">
          <cell r="H45" t="str">
            <v>2023-II</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gpertuz@corpamag.gov.co"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lsepulveda@corpamag.gov.co"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cambioclimatico.minambiente.gov.co/"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lsepulveda@corpamag.gov.co"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lsepulveda@corpamag.gov.co" TargetMode="Externa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genexy.troncoso@corpamag.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8.bin"/><Relationship Id="rId1" Type="http://schemas.openxmlformats.org/officeDocument/2006/relationships/hyperlink" Target="mailto:lhmosquera@corpamag.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1.bin"/><Relationship Id="rId1" Type="http://schemas.openxmlformats.org/officeDocument/2006/relationships/hyperlink" Target="mailto:jsanchez@corpamag.gov.co"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lsepulveda@corpamag.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lsepulveda@corpamag.gov.co"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gpertuz@corpamag.gov.co"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gpertuz@corpamag.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28"/>
  <sheetViews>
    <sheetView topLeftCell="A3" workbookViewId="0">
      <selection activeCell="G45" sqref="G45"/>
    </sheetView>
  </sheetViews>
  <sheetFormatPr baseColWidth="10" defaultColWidth="11.42578125" defaultRowHeight="12.75" x14ac:dyDescent="0.2"/>
  <cols>
    <col min="1" max="16384" width="11.42578125" style="381"/>
  </cols>
  <sheetData>
    <row r="1" spans="1:2" x14ac:dyDescent="0.2">
      <c r="A1" s="381" t="s">
        <v>0</v>
      </c>
      <c r="B1" s="382" t="s">
        <v>1</v>
      </c>
    </row>
    <row r="2" spans="1:2" x14ac:dyDescent="0.2">
      <c r="A2" s="381" t="s">
        <v>2</v>
      </c>
      <c r="B2" s="382" t="s">
        <v>3</v>
      </c>
    </row>
    <row r="3" spans="1:2" x14ac:dyDescent="0.2">
      <c r="A3" s="381" t="s">
        <v>4</v>
      </c>
      <c r="B3" s="382" t="s">
        <v>5</v>
      </c>
    </row>
    <row r="4" spans="1:2" x14ac:dyDescent="0.2">
      <c r="A4" s="381" t="s">
        <v>6</v>
      </c>
      <c r="B4" s="382" t="s">
        <v>7</v>
      </c>
    </row>
    <row r="5" spans="1:2" x14ac:dyDescent="0.2">
      <c r="A5" s="381" t="s">
        <v>8</v>
      </c>
      <c r="B5" s="382" t="s">
        <v>9</v>
      </c>
    </row>
    <row r="6" spans="1:2" x14ac:dyDescent="0.2">
      <c r="A6" s="381" t="s">
        <v>10</v>
      </c>
      <c r="B6" s="382" t="s">
        <v>11</v>
      </c>
    </row>
    <row r="7" spans="1:2" x14ac:dyDescent="0.2">
      <c r="A7" s="381" t="s">
        <v>12</v>
      </c>
      <c r="B7" s="382" t="s">
        <v>13</v>
      </c>
    </row>
    <row r="8" spans="1:2" x14ac:dyDescent="0.2">
      <c r="A8" s="381" t="s">
        <v>14</v>
      </c>
      <c r="B8" s="382" t="s">
        <v>15</v>
      </c>
    </row>
    <row r="9" spans="1:2" x14ac:dyDescent="0.2">
      <c r="A9" s="381" t="s">
        <v>16</v>
      </c>
      <c r="B9" s="382" t="s">
        <v>17</v>
      </c>
    </row>
    <row r="10" spans="1:2" x14ac:dyDescent="0.2">
      <c r="A10" s="381" t="s">
        <v>18</v>
      </c>
      <c r="B10" s="382" t="s">
        <v>19</v>
      </c>
    </row>
    <row r="11" spans="1:2" x14ac:dyDescent="0.2">
      <c r="B11" s="382" t="s">
        <v>20</v>
      </c>
    </row>
    <row r="12" spans="1:2" x14ac:dyDescent="0.2">
      <c r="B12" s="382" t="s">
        <v>21</v>
      </c>
    </row>
    <row r="13" spans="1:2" x14ac:dyDescent="0.2">
      <c r="B13" s="382" t="s">
        <v>22</v>
      </c>
    </row>
    <row r="14" spans="1:2" x14ac:dyDescent="0.2">
      <c r="B14" s="382" t="s">
        <v>23</v>
      </c>
    </row>
    <row r="15" spans="1:2" x14ac:dyDescent="0.2">
      <c r="B15" s="382" t="s">
        <v>24</v>
      </c>
    </row>
    <row r="16" spans="1:2" x14ac:dyDescent="0.2">
      <c r="B16" s="382" t="s">
        <v>25</v>
      </c>
    </row>
    <row r="17" spans="2:2" x14ac:dyDescent="0.2">
      <c r="B17" s="382" t="s">
        <v>26</v>
      </c>
    </row>
    <row r="18" spans="2:2" x14ac:dyDescent="0.2">
      <c r="B18" s="382" t="s">
        <v>27</v>
      </c>
    </row>
    <row r="19" spans="2:2" x14ac:dyDescent="0.2">
      <c r="B19" s="382" t="s">
        <v>28</v>
      </c>
    </row>
    <row r="20" spans="2:2" x14ac:dyDescent="0.2">
      <c r="B20" s="382" t="s">
        <v>29</v>
      </c>
    </row>
    <row r="21" spans="2:2" x14ac:dyDescent="0.2">
      <c r="B21" s="382" t="s">
        <v>30</v>
      </c>
    </row>
    <row r="22" spans="2:2" x14ac:dyDescent="0.2">
      <c r="B22" s="382" t="s">
        <v>31</v>
      </c>
    </row>
    <row r="23" spans="2:2" x14ac:dyDescent="0.2">
      <c r="B23" s="382" t="s">
        <v>32</v>
      </c>
    </row>
    <row r="24" spans="2:2" x14ac:dyDescent="0.2">
      <c r="B24" s="382" t="s">
        <v>33</v>
      </c>
    </row>
    <row r="25" spans="2:2" x14ac:dyDescent="0.2">
      <c r="B25" s="382" t="s">
        <v>34</v>
      </c>
    </row>
    <row r="26" spans="2:2" x14ac:dyDescent="0.2">
      <c r="B26" s="382" t="s">
        <v>35</v>
      </c>
    </row>
    <row r="27" spans="2:2" x14ac:dyDescent="0.2">
      <c r="B27" s="382" t="s">
        <v>36</v>
      </c>
    </row>
    <row r="28" spans="2:2" x14ac:dyDescent="0.2">
      <c r="B28" s="381" t="s">
        <v>18</v>
      </c>
    </row>
  </sheetData>
  <hyperlinks>
    <hyperlink ref="B1" location="'1POMCAS'!A1" display="Porcentaje de avance en la formulación y/o ajuste de los Planes de Ordenación y Manejo de Cuencas (POMCAS), Planes de Manejo de Acuíferos (PMA) y Planes de Manejo de Microcuencas (PMM)"/>
    <hyperlink ref="B2" location="'2PORH'!A1" display="Porcentaje de cuerpos de agua con planes de ordenamiento del recurso hídrico (PORH) adoptados"/>
    <hyperlink ref="B3" location="'3PSMV'!_Toc467769470" display="Porcentaje de Planes de Saneamiento y Manejo de Vertimientos (PSMV) con seguimiento"/>
    <hyperlink ref="B4" location="'4UsoAguas'!_Toc467769471" display="Porcentaje de cuerpos de agua con reglamentación del uso de las aguas"/>
    <hyperlink ref="B5" location="'5PUEAA'!_Toc467769472" display="Porcentaje de Programas de Uso Eficiente y Ahorro del Agua (PUEAA) con seguimiento"/>
    <hyperlink ref="B6" location="'6POMCASejec'!_Toc467769473" display="Porcentaje de Planes de Ordenación y Manejo de Cuencas (POMCAS), Planes de Manejo de Acuíferos (PMA) y Planes de Manejo de Microcuencas (PMM) en ejecución"/>
    <hyperlink ref="B7" location="'7Clima'!_Toc467769474" display="Porcentaje de entes territoriales asesorados en la incorporación, planificación y ejecución de acciones relacionadas con cambio climático en el marco de los instrumentos de planificación territorial"/>
    <hyperlink ref="B8" location="'8Suelo'!_Toc467769475" display="Porcentaje de suelos degradados en recuperación o rehabilitación"/>
    <hyperlink ref="B9" location="'9RUNAP'!_Toc467769476" display="Porcentaje de la superficie de áreas protegidas regionales declaradas, homologadas o recategorizadas, inscritas en el RUNAP"/>
    <hyperlink ref="B10" location="'10Paramos'!_Toc467769477" display="Porcentaje de páramos delimitados por el MADS, con zonificación y régimen de usos adoptados por la CAR"/>
    <hyperlink ref="B11" location="'11Forest'!_Toc467769478" display="Porcentaje de avance en la formulación del Plan de Ordenación Forestal"/>
    <hyperlink ref="B12" location="'12PlanesAP'!_Toc467769479" display="Porcentaje de áreas protegidas con planes de manejo en ejecución"/>
    <hyperlink ref="B13" location="'13Amenaz'!_Toc467769480" display="Porcentaje de especies amenazadas con medidas de conservación y manejo en ejecución"/>
    <hyperlink ref="B14" location="'14Invasor'!_Toc467769481" display="Porcentaje de especies invasoras con medidas de prevención, control y manejo en ejecución"/>
    <hyperlink ref="B15" location="'15Restaura'!_Toc467769482" display="Porcentaje de áreas de ecosistemas en restauración, rehabilitación y reforestación"/>
    <hyperlink ref="B16" location="'16MIZC'!_Toc467769483" display="Implementación de acciones en manejo integrado de zonas costeras"/>
    <hyperlink ref="B17" location="'17PGIRS'!_Toc467769484" display="Porcentaje de Planes de Gestión Integral de Residuos Sólidos (PGIRS) con seguimiento a metas de aprovechamiento"/>
    <hyperlink ref="B18" location="'18Sector'!_Toc467769485" display="Porcentaje de sectores con acompañamiento para la reconversión hacia sistemas sostenibles de producción"/>
    <hyperlink ref="B19" location="'19GAU'!_Toc467769486" display="Porcentaje de ejecución de acciones en Gestión Ambiental Urbana"/>
    <hyperlink ref="B20" location="'20Negoc'!_Toc467769487" display="Implementación del Programa Regional de Negocios Verdes por la autoridad ambiental"/>
    <hyperlink ref="B22" location="'22Autor'!_Toc467769489" display="Porcentaje de autorizaciones ambientales con seguimiento"/>
    <hyperlink ref="B23" location="'23Sanc'!_Toc467769490" display="Porcentaje de Procesos Sancionatorios Resueltos"/>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25" location="'25Redes'!_Toc467769492" display="Porcentaje de redes y estaciones de monitoreo en operación"/>
    <hyperlink ref="B26" location="'26SIAC'!_Toc467769493" display="Porcentaje de actualización y reporte de la información en el SIAC"/>
    <hyperlink ref="B27" location="'27Educa'!_Toc467769494" display="Ejecución de Acciones en Educación Ambiental"/>
    <hyperlink ref="B21" location="'21TiempoT'!_Toc467769488" display="Tiempo promedio de trámite para la resolución de autorizaciones ambientales otorgadas por la corporació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U78"/>
  <sheetViews>
    <sheetView showGridLines="0" zoomScale="98" zoomScaleNormal="98" workbookViewId="0">
      <selection activeCell="K30" sqref="K30"/>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9</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INFORMACION",+F22))</f>
        <v>0.75646551724137934</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1379</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75" thickBot="1" x14ac:dyDescent="0.3">
      <c r="B15" s="845" t="s">
        <v>152</v>
      </c>
      <c r="C15" s="85"/>
      <c r="D15" s="836" t="s">
        <v>153</v>
      </c>
      <c r="E15" s="837"/>
      <c r="F15" s="837"/>
      <c r="G15" s="837"/>
      <c r="H15" s="837"/>
      <c r="I15" s="837"/>
      <c r="J15" s="838"/>
      <c r="K15" s="5"/>
    </row>
    <row r="16" spans="1:21" ht="48.75" thickBot="1" x14ac:dyDescent="0.3">
      <c r="B16" s="846"/>
      <c r="C16" s="90"/>
      <c r="D16" s="43" t="s">
        <v>344</v>
      </c>
      <c r="E16" s="203">
        <v>475</v>
      </c>
      <c r="F16" s="5"/>
      <c r="G16" s="5"/>
      <c r="H16" s="5"/>
      <c r="I16" s="5"/>
      <c r="J16" s="21"/>
      <c r="K16" s="5"/>
    </row>
    <row r="17" spans="2:11" ht="48.75" thickBot="1" x14ac:dyDescent="0.3">
      <c r="B17" s="846"/>
      <c r="C17" s="90"/>
      <c r="D17" s="40" t="s">
        <v>345</v>
      </c>
      <c r="E17" s="203">
        <v>475</v>
      </c>
      <c r="F17" s="5"/>
      <c r="G17" s="5"/>
      <c r="H17" s="5"/>
      <c r="I17" s="5"/>
      <c r="J17" s="21"/>
      <c r="K17" s="5"/>
    </row>
    <row r="18" spans="2:11" ht="15.75" thickBot="1" x14ac:dyDescent="0.3">
      <c r="B18" s="846"/>
      <c r="C18" s="88"/>
      <c r="D18" s="851"/>
      <c r="E18" s="852"/>
      <c r="F18" s="852"/>
      <c r="G18" s="852"/>
      <c r="H18" s="852"/>
      <c r="I18" s="852"/>
      <c r="J18" s="853"/>
      <c r="K18" s="5"/>
    </row>
    <row r="19" spans="2:11" ht="15.75" thickBot="1" x14ac:dyDescent="0.3">
      <c r="B19" s="846"/>
      <c r="C19" s="94" t="s">
        <v>101</v>
      </c>
      <c r="D19" s="43" t="s">
        <v>279</v>
      </c>
      <c r="E19" s="86" t="s">
        <v>103</v>
      </c>
      <c r="F19" s="86" t="s">
        <v>104</v>
      </c>
      <c r="G19" s="86" t="s">
        <v>105</v>
      </c>
      <c r="H19" s="86" t="s">
        <v>106</v>
      </c>
      <c r="I19" s="216" t="s">
        <v>109</v>
      </c>
      <c r="J19" s="107"/>
      <c r="K19" s="5"/>
    </row>
    <row r="20" spans="2:11" ht="36.75" thickBot="1" x14ac:dyDescent="0.3">
      <c r="B20" s="846"/>
      <c r="C20" s="2" t="s">
        <v>281</v>
      </c>
      <c r="D20" s="40" t="s">
        <v>346</v>
      </c>
      <c r="E20" s="203">
        <v>475</v>
      </c>
      <c r="F20" s="203">
        <v>464</v>
      </c>
      <c r="G20" s="203"/>
      <c r="H20" s="203"/>
      <c r="I20" s="30"/>
      <c r="J20" s="108"/>
      <c r="K20" s="5"/>
    </row>
    <row r="21" spans="2:11" ht="36.75" thickBot="1" x14ac:dyDescent="0.3">
      <c r="B21" s="846"/>
      <c r="C21" s="2" t="s">
        <v>283</v>
      </c>
      <c r="D21" s="40" t="s">
        <v>347</v>
      </c>
      <c r="E21" s="203">
        <v>448</v>
      </c>
      <c r="F21" s="203">
        <v>351</v>
      </c>
      <c r="G21" s="203"/>
      <c r="H21" s="203"/>
      <c r="I21" s="30"/>
      <c r="J21" s="108"/>
      <c r="K21" s="5"/>
    </row>
    <row r="22" spans="2:11" ht="36.75" thickBot="1" x14ac:dyDescent="0.3">
      <c r="B22" s="847"/>
      <c r="C22" s="2" t="s">
        <v>285</v>
      </c>
      <c r="D22" s="40" t="s">
        <v>348</v>
      </c>
      <c r="E22" s="182">
        <f>IFERROR(E21/E20,"N.A.")</f>
        <v>0.94315789473684208</v>
      </c>
      <c r="F22" s="182">
        <f>IFERROR(F21/F20,"N.A.")</f>
        <v>0.75646551724137934</v>
      </c>
      <c r="G22" s="182" t="str">
        <f>IFERROR(G21/G20,"N.A.")</f>
        <v>N.A.</v>
      </c>
      <c r="H22" s="182" t="str">
        <f>IFERROR(H21/H20,"N.A.")</f>
        <v>N.A.</v>
      </c>
      <c r="I22" s="345"/>
      <c r="J22" s="109"/>
      <c r="K22" s="5"/>
    </row>
    <row r="23" spans="2:11" ht="24" customHeight="1" thickBot="1" x14ac:dyDescent="0.3">
      <c r="B23" s="46" t="s">
        <v>187</v>
      </c>
      <c r="C23" s="89"/>
      <c r="D23" s="848" t="s">
        <v>349</v>
      </c>
      <c r="E23" s="849"/>
      <c r="F23" s="849"/>
      <c r="G23" s="849"/>
      <c r="H23" s="849"/>
      <c r="I23" s="849"/>
      <c r="J23" s="850"/>
      <c r="K23" s="5"/>
    </row>
    <row r="24" spans="2:11" ht="24.75" thickBot="1" x14ac:dyDescent="0.3">
      <c r="B24" s="46" t="s">
        <v>189</v>
      </c>
      <c r="C24" s="89"/>
      <c r="D24" s="848" t="s">
        <v>288</v>
      </c>
      <c r="E24" s="849"/>
      <c r="F24" s="849"/>
      <c r="G24" s="849"/>
      <c r="H24" s="849"/>
      <c r="I24" s="849"/>
      <c r="J24" s="850"/>
      <c r="K24" s="5"/>
    </row>
    <row r="25" spans="2:11" ht="15.75" thickBot="1" x14ac:dyDescent="0.3">
      <c r="B25" s="37"/>
      <c r="C25" s="84"/>
      <c r="D25" s="5"/>
      <c r="E25" s="5"/>
      <c r="F25" s="5"/>
      <c r="G25" s="5"/>
      <c r="H25" s="5"/>
      <c r="I25" s="5"/>
      <c r="J25" s="234"/>
      <c r="K25" s="5"/>
    </row>
    <row r="26" spans="2:11" ht="15" customHeight="1" thickBot="1" x14ac:dyDescent="0.3">
      <c r="B26" s="115" t="s">
        <v>191</v>
      </c>
      <c r="C26" s="119"/>
      <c r="D26" s="119"/>
      <c r="E26" s="119"/>
      <c r="F26" s="119"/>
      <c r="G26" s="119"/>
      <c r="H26" s="119"/>
      <c r="I26" s="119"/>
      <c r="J26" s="120"/>
      <c r="K26" s="5"/>
    </row>
    <row r="27" spans="2:11" ht="15.75" thickBot="1" x14ac:dyDescent="0.3">
      <c r="B27" s="845">
        <v>1</v>
      </c>
      <c r="C27" s="85"/>
      <c r="D27" s="235" t="s">
        <v>192</v>
      </c>
      <c r="E27" s="890" t="s">
        <v>1366</v>
      </c>
      <c r="F27" s="891"/>
      <c r="I27" s="58"/>
      <c r="J27" s="236"/>
      <c r="K27" s="5"/>
    </row>
    <row r="28" spans="2:11" ht="15.75" thickBot="1" x14ac:dyDescent="0.3">
      <c r="B28" s="846"/>
      <c r="C28" s="88"/>
      <c r="D28" s="237" t="s">
        <v>45</v>
      </c>
      <c r="E28" s="890" t="s">
        <v>1374</v>
      </c>
      <c r="F28" s="891"/>
      <c r="I28" s="58"/>
      <c r="J28" s="21"/>
      <c r="K28" s="5"/>
    </row>
    <row r="29" spans="2:11" ht="15.75" thickBot="1" x14ac:dyDescent="0.3">
      <c r="B29" s="846"/>
      <c r="C29" s="88"/>
      <c r="D29" s="237" t="s">
        <v>193</v>
      </c>
      <c r="E29" s="890" t="s">
        <v>1375</v>
      </c>
      <c r="F29" s="891"/>
      <c r="I29" s="58"/>
      <c r="J29" s="21"/>
      <c r="K29" s="5"/>
    </row>
    <row r="30" spans="2:11" ht="15.75" thickBot="1" x14ac:dyDescent="0.3">
      <c r="B30" s="846"/>
      <c r="C30" s="88"/>
      <c r="D30" s="237" t="s">
        <v>47</v>
      </c>
      <c r="E30" s="890" t="s">
        <v>1441</v>
      </c>
      <c r="F30" s="891"/>
      <c r="I30" s="58"/>
      <c r="J30" s="21"/>
      <c r="K30" s="5"/>
    </row>
    <row r="31" spans="2:11" ht="15.75" thickBot="1" x14ac:dyDescent="0.3">
      <c r="B31" s="846"/>
      <c r="C31" s="88"/>
      <c r="D31" s="237" t="s">
        <v>49</v>
      </c>
      <c r="E31" s="892" t="s">
        <v>1376</v>
      </c>
      <c r="F31" s="891"/>
      <c r="I31" s="58"/>
      <c r="J31" s="21"/>
      <c r="K31" s="5"/>
    </row>
    <row r="32" spans="2:11" ht="15.75" thickBot="1" x14ac:dyDescent="0.3">
      <c r="B32" s="846"/>
      <c r="C32" s="88"/>
      <c r="D32" s="237" t="s">
        <v>51</v>
      </c>
      <c r="E32" s="890">
        <v>4380200</v>
      </c>
      <c r="F32" s="891"/>
      <c r="I32" s="58"/>
      <c r="J32" s="21"/>
      <c r="K32" s="5"/>
    </row>
    <row r="33" spans="2:11" ht="15.75" thickBot="1" x14ac:dyDescent="0.3">
      <c r="B33" s="847"/>
      <c r="C33" s="89"/>
      <c r="D33" s="237" t="s">
        <v>194</v>
      </c>
      <c r="E33" s="890" t="s">
        <v>1370</v>
      </c>
      <c r="F33" s="891"/>
      <c r="I33" s="238"/>
      <c r="J33" s="23"/>
      <c r="K33" s="5"/>
    </row>
    <row r="34" spans="2:11" ht="15" customHeight="1" thickBot="1" x14ac:dyDescent="0.3">
      <c r="B34" s="115" t="s">
        <v>195</v>
      </c>
      <c r="C34" s="116"/>
      <c r="D34" s="116"/>
      <c r="E34" s="116"/>
      <c r="F34" s="116"/>
      <c r="G34" s="116"/>
      <c r="H34" s="116"/>
      <c r="I34" s="119"/>
      <c r="J34" s="120"/>
      <c r="K34" s="5"/>
    </row>
    <row r="35" spans="2:11" ht="14.45" customHeight="1" thickBot="1" x14ac:dyDescent="0.3">
      <c r="B35" s="845">
        <v>1</v>
      </c>
      <c r="C35" s="85"/>
      <c r="D35" s="239" t="s">
        <v>192</v>
      </c>
      <c r="E35" s="215" t="s">
        <v>196</v>
      </c>
      <c r="F35" s="216"/>
      <c r="I35" s="58"/>
      <c r="J35" s="236"/>
      <c r="K35" s="5"/>
    </row>
    <row r="36" spans="2:11" ht="15.75" thickBot="1" x14ac:dyDescent="0.3">
      <c r="B36" s="846"/>
      <c r="C36" s="88"/>
      <c r="D36" s="122" t="s">
        <v>45</v>
      </c>
      <c r="E36" s="215" t="s">
        <v>289</v>
      </c>
      <c r="F36" s="215"/>
      <c r="I36" s="58"/>
      <c r="J36" s="21"/>
      <c r="K36" s="5"/>
    </row>
    <row r="37" spans="2:11" ht="15.75" thickBot="1" x14ac:dyDescent="0.3">
      <c r="B37" s="846"/>
      <c r="C37" s="88"/>
      <c r="D37" s="122" t="s">
        <v>193</v>
      </c>
      <c r="E37" s="888"/>
      <c r="F37" s="889"/>
      <c r="I37" s="58"/>
      <c r="J37" s="21"/>
      <c r="K37" s="5"/>
    </row>
    <row r="38" spans="2:11" ht="15.75" thickBot="1" x14ac:dyDescent="0.3">
      <c r="B38" s="846"/>
      <c r="C38" s="88"/>
      <c r="D38" s="122" t="s">
        <v>47</v>
      </c>
      <c r="E38" s="888"/>
      <c r="F38" s="889"/>
      <c r="I38" s="58"/>
      <c r="J38" s="21"/>
      <c r="K38" s="5"/>
    </row>
    <row r="39" spans="2:11" ht="15.75" thickBot="1" x14ac:dyDescent="0.3">
      <c r="B39" s="846"/>
      <c r="C39" s="88"/>
      <c r="D39" s="122" t="s">
        <v>49</v>
      </c>
      <c r="E39" s="888"/>
      <c r="F39" s="889"/>
      <c r="I39" s="58"/>
      <c r="J39" s="21"/>
      <c r="K39" s="5"/>
    </row>
    <row r="40" spans="2:11" ht="15.75" thickBot="1" x14ac:dyDescent="0.3">
      <c r="B40" s="846"/>
      <c r="C40" s="88"/>
      <c r="D40" s="122" t="s">
        <v>51</v>
      </c>
      <c r="E40" s="888"/>
      <c r="F40" s="889"/>
      <c r="I40" s="58"/>
      <c r="J40" s="21"/>
      <c r="K40" s="5"/>
    </row>
    <row r="41" spans="2:11" ht="15.75" thickBot="1" x14ac:dyDescent="0.3">
      <c r="B41" s="847"/>
      <c r="C41" s="89"/>
      <c r="D41" s="122" t="s">
        <v>194</v>
      </c>
      <c r="E41" s="888"/>
      <c r="F41" s="889"/>
      <c r="I41" s="238"/>
      <c r="J41" s="23"/>
      <c r="K41" s="5"/>
    </row>
    <row r="42" spans="2:11" ht="15.75" thickBot="1" x14ac:dyDescent="0.3">
      <c r="B42" s="240"/>
      <c r="C42" s="241"/>
      <c r="D42" s="242"/>
      <c r="E42" s="242"/>
      <c r="F42" s="242"/>
      <c r="G42" s="119"/>
      <c r="H42" s="119"/>
      <c r="I42" s="119"/>
      <c r="J42" s="120"/>
      <c r="K42" s="5"/>
    </row>
    <row r="43" spans="2:11" ht="15.75" thickBot="1" x14ac:dyDescent="0.3">
      <c r="B43" s="854" t="s">
        <v>198</v>
      </c>
      <c r="C43" s="855"/>
      <c r="D43" s="855"/>
      <c r="E43" s="855"/>
      <c r="F43" s="855"/>
      <c r="G43" s="855"/>
      <c r="H43" s="855"/>
      <c r="I43" s="856"/>
      <c r="J43" s="120"/>
      <c r="K43" s="5"/>
    </row>
    <row r="44" spans="2:11" ht="24" customHeight="1" thickBot="1" x14ac:dyDescent="0.3">
      <c r="B44" s="848" t="s">
        <v>199</v>
      </c>
      <c r="C44" s="849"/>
      <c r="D44" s="850"/>
      <c r="E44" s="40" t="s">
        <v>200</v>
      </c>
      <c r="F44" s="848" t="s">
        <v>201</v>
      </c>
      <c r="G44" s="850"/>
      <c r="H44" s="848" t="s">
        <v>202</v>
      </c>
      <c r="I44" s="850"/>
      <c r="J44" s="110"/>
      <c r="K44" s="5"/>
    </row>
    <row r="45" spans="2:11" ht="108" customHeight="1" thickBot="1" x14ac:dyDescent="0.3">
      <c r="B45" s="883">
        <v>42401</v>
      </c>
      <c r="C45" s="884"/>
      <c r="D45" s="885"/>
      <c r="E45" s="40">
        <v>0.01</v>
      </c>
      <c r="F45" s="886" t="s">
        <v>350</v>
      </c>
      <c r="G45" s="887"/>
      <c r="H45" s="848"/>
      <c r="I45" s="850"/>
      <c r="J45" s="112"/>
      <c r="K45" s="5"/>
    </row>
    <row r="46" spans="2:11" x14ac:dyDescent="0.25">
      <c r="B46" s="243"/>
      <c r="C46" s="244"/>
      <c r="D46" s="243"/>
      <c r="E46" s="243"/>
      <c r="F46" s="243"/>
      <c r="G46" s="243"/>
      <c r="H46" s="243"/>
      <c r="I46" s="243"/>
      <c r="J46" s="5"/>
      <c r="K46" s="5"/>
    </row>
    <row r="47" spans="2:11" ht="15.75" thickBot="1" x14ac:dyDescent="0.3">
      <c r="B47" s="1"/>
      <c r="C47" s="72"/>
      <c r="D47" s="5"/>
      <c r="E47" s="5"/>
      <c r="F47" s="5"/>
      <c r="G47" s="5"/>
      <c r="H47" s="5"/>
      <c r="I47" s="5"/>
      <c r="J47" s="5"/>
      <c r="K47" s="5"/>
    </row>
    <row r="48" spans="2:11" ht="15.75" thickBot="1" x14ac:dyDescent="0.3">
      <c r="B48" s="4" t="s">
        <v>109</v>
      </c>
      <c r="C48" s="92"/>
      <c r="D48" s="5"/>
      <c r="E48" s="5"/>
      <c r="F48" s="5"/>
      <c r="G48" s="5"/>
      <c r="H48" s="5"/>
      <c r="I48" s="5"/>
      <c r="J48" s="5"/>
      <c r="K48" s="5"/>
    </row>
    <row r="49" spans="2:11" x14ac:dyDescent="0.25">
      <c r="B49" s="881"/>
      <c r="C49" s="882"/>
      <c r="D49" s="882"/>
      <c r="E49" s="882"/>
      <c r="F49" s="882"/>
      <c r="G49" s="882"/>
      <c r="H49" s="882"/>
      <c r="I49" s="882"/>
      <c r="J49" s="882"/>
      <c r="K49" s="5"/>
    </row>
    <row r="50" spans="2:11" x14ac:dyDescent="0.25">
      <c r="B50" s="881"/>
      <c r="C50" s="882"/>
      <c r="D50" s="882"/>
      <c r="E50" s="882"/>
      <c r="F50" s="882"/>
      <c r="G50" s="882"/>
      <c r="H50" s="882"/>
      <c r="I50" s="882"/>
      <c r="J50" s="882"/>
      <c r="K50" s="5"/>
    </row>
    <row r="51" spans="2:11" x14ac:dyDescent="0.25">
      <c r="B51" s="1"/>
      <c r="C51" s="72"/>
      <c r="D51" s="5"/>
      <c r="E51" s="5"/>
      <c r="F51" s="5"/>
      <c r="G51" s="5"/>
      <c r="H51" s="5"/>
      <c r="I51" s="5"/>
      <c r="J51" s="5"/>
      <c r="K51" s="5"/>
    </row>
    <row r="52" spans="2:11" ht="15.75" thickBot="1" x14ac:dyDescent="0.3">
      <c r="B52" s="5"/>
      <c r="D52" s="5"/>
      <c r="E52" s="5"/>
      <c r="F52" s="5"/>
      <c r="G52" s="5"/>
      <c r="H52" s="5"/>
      <c r="I52" s="5"/>
      <c r="J52" s="5"/>
      <c r="K52" s="5"/>
    </row>
    <row r="53" spans="2:11" ht="24.75" thickBot="1" x14ac:dyDescent="0.3">
      <c r="B53" s="50" t="s">
        <v>204</v>
      </c>
      <c r="C53" s="93"/>
      <c r="D53" s="5"/>
      <c r="E53" s="5"/>
      <c r="F53" s="5"/>
      <c r="G53" s="5"/>
      <c r="H53" s="5"/>
      <c r="I53" s="5"/>
      <c r="J53" s="5"/>
      <c r="K53" s="5"/>
    </row>
    <row r="54" spans="2:11" ht="15.75" thickBot="1" x14ac:dyDescent="0.3">
      <c r="B54" s="1"/>
      <c r="C54" s="72"/>
      <c r="D54" s="5"/>
      <c r="E54" s="5"/>
      <c r="F54" s="5"/>
      <c r="G54" s="5"/>
      <c r="H54" s="5"/>
      <c r="I54" s="5"/>
      <c r="J54" s="5"/>
      <c r="K54" s="5"/>
    </row>
    <row r="55" spans="2:11" ht="72.75" thickBot="1" x14ac:dyDescent="0.3">
      <c r="B55" s="51" t="s">
        <v>205</v>
      </c>
      <c r="C55" s="94"/>
      <c r="D55" s="43" t="s">
        <v>351</v>
      </c>
      <c r="E55" s="5"/>
      <c r="F55" s="5"/>
      <c r="G55" s="5"/>
      <c r="H55" s="5"/>
      <c r="I55" s="5"/>
      <c r="J55" s="5"/>
      <c r="K55" s="5"/>
    </row>
    <row r="56" spans="2:11" x14ac:dyDescent="0.25">
      <c r="B56" s="845" t="s">
        <v>207</v>
      </c>
      <c r="C56" s="90"/>
      <c r="D56" s="52" t="s">
        <v>208</v>
      </c>
      <c r="E56" s="5"/>
      <c r="F56" s="5"/>
      <c r="G56" s="5"/>
      <c r="H56" s="5"/>
      <c r="I56" s="5"/>
      <c r="J56" s="5"/>
      <c r="K56" s="5"/>
    </row>
    <row r="57" spans="2:11" ht="60" x14ac:dyDescent="0.25">
      <c r="B57" s="846"/>
      <c r="C57" s="90"/>
      <c r="D57" s="45" t="s">
        <v>352</v>
      </c>
      <c r="E57" s="5"/>
      <c r="F57" s="5"/>
      <c r="G57" s="5"/>
      <c r="H57" s="5"/>
      <c r="I57" s="5"/>
      <c r="J57" s="5"/>
      <c r="K57" s="5"/>
    </row>
    <row r="58" spans="2:11" x14ac:dyDescent="0.25">
      <c r="B58" s="846"/>
      <c r="C58" s="90"/>
      <c r="D58" s="52" t="s">
        <v>293</v>
      </c>
      <c r="E58" s="5"/>
      <c r="F58" s="5"/>
      <c r="G58" s="5"/>
      <c r="H58" s="5"/>
      <c r="I58" s="5"/>
      <c r="J58" s="5"/>
      <c r="K58" s="5"/>
    </row>
    <row r="59" spans="2:11" x14ac:dyDescent="0.25">
      <c r="B59" s="846"/>
      <c r="C59" s="90"/>
      <c r="D59" s="45" t="s">
        <v>212</v>
      </c>
      <c r="E59" s="5"/>
      <c r="F59" s="5"/>
      <c r="G59" s="5"/>
      <c r="H59" s="5"/>
      <c r="I59" s="5"/>
      <c r="J59" s="5"/>
      <c r="K59" s="5"/>
    </row>
    <row r="60" spans="2:11" x14ac:dyDescent="0.25">
      <c r="B60" s="846"/>
      <c r="C60" s="90"/>
      <c r="D60" s="45" t="s">
        <v>316</v>
      </c>
      <c r="E60" s="5"/>
      <c r="F60" s="5"/>
      <c r="G60" s="5"/>
      <c r="H60" s="5"/>
      <c r="I60" s="5"/>
      <c r="J60" s="5"/>
      <c r="K60" s="5"/>
    </row>
    <row r="61" spans="2:11" x14ac:dyDescent="0.25">
      <c r="B61" s="846"/>
      <c r="C61" s="90"/>
      <c r="D61" s="45" t="s">
        <v>353</v>
      </c>
      <c r="E61" s="5"/>
      <c r="F61" s="5"/>
      <c r="G61" s="5"/>
      <c r="H61" s="5"/>
      <c r="I61" s="5"/>
      <c r="J61" s="5"/>
      <c r="K61" s="5"/>
    </row>
    <row r="62" spans="2:11" x14ac:dyDescent="0.25">
      <c r="B62" s="846"/>
      <c r="C62" s="90"/>
      <c r="D62" s="45" t="s">
        <v>354</v>
      </c>
      <c r="E62" s="5"/>
      <c r="F62" s="5"/>
      <c r="G62" s="5"/>
      <c r="H62" s="5"/>
      <c r="I62" s="5"/>
      <c r="J62" s="5"/>
      <c r="K62" s="5"/>
    </row>
    <row r="63" spans="2:11" ht="24" x14ac:dyDescent="0.25">
      <c r="B63" s="846"/>
      <c r="C63" s="90"/>
      <c r="D63" s="45" t="s">
        <v>355</v>
      </c>
      <c r="E63" s="5"/>
      <c r="F63" s="5"/>
      <c r="G63" s="5"/>
      <c r="H63" s="5"/>
      <c r="I63" s="5"/>
      <c r="J63" s="5"/>
      <c r="K63" s="5"/>
    </row>
    <row r="64" spans="2:11" x14ac:dyDescent="0.25">
      <c r="B64" s="846"/>
      <c r="C64" s="90"/>
      <c r="D64" s="52" t="s">
        <v>300</v>
      </c>
      <c r="E64" s="5"/>
      <c r="F64" s="5"/>
      <c r="G64" s="5"/>
      <c r="H64" s="5"/>
      <c r="I64" s="5"/>
      <c r="J64" s="5"/>
      <c r="K64" s="5"/>
    </row>
    <row r="65" spans="2:11" ht="15.75" thickBot="1" x14ac:dyDescent="0.3">
      <c r="B65" s="847"/>
      <c r="C65" s="2"/>
      <c r="D65" s="66"/>
      <c r="E65" s="5"/>
      <c r="F65" s="5"/>
      <c r="G65" s="5"/>
      <c r="H65" s="5"/>
      <c r="I65" s="5"/>
      <c r="J65" s="5"/>
      <c r="K65" s="5"/>
    </row>
    <row r="66" spans="2:11" ht="24.75" thickBot="1" x14ac:dyDescent="0.3">
      <c r="B66" s="46" t="s">
        <v>220</v>
      </c>
      <c r="C66" s="2"/>
      <c r="D66" s="40"/>
      <c r="E66" s="5"/>
      <c r="F66" s="5"/>
      <c r="G66" s="5"/>
      <c r="H66" s="5"/>
      <c r="I66" s="5"/>
      <c r="J66" s="5"/>
      <c r="K66" s="5"/>
    </row>
    <row r="67" spans="2:11" ht="156" x14ac:dyDescent="0.25">
      <c r="B67" s="845" t="s">
        <v>221</v>
      </c>
      <c r="C67" s="90"/>
      <c r="D67" s="45" t="s">
        <v>356</v>
      </c>
      <c r="E67" s="5"/>
      <c r="F67" s="5"/>
      <c r="G67" s="5"/>
      <c r="H67" s="5"/>
      <c r="I67" s="5"/>
      <c r="J67" s="5"/>
      <c r="K67" s="5"/>
    </row>
    <row r="68" spans="2:11" ht="132" x14ac:dyDescent="0.25">
      <c r="B68" s="846"/>
      <c r="C68" s="90"/>
      <c r="D68" s="45" t="s">
        <v>357</v>
      </c>
      <c r="E68" s="5"/>
      <c r="F68" s="5"/>
      <c r="G68" s="5"/>
      <c r="H68" s="5"/>
      <c r="I68" s="5"/>
      <c r="J68" s="5"/>
      <c r="K68" s="5"/>
    </row>
    <row r="69" spans="2:11" ht="216" x14ac:dyDescent="0.25">
      <c r="B69" s="846"/>
      <c r="C69" s="90"/>
      <c r="D69" s="45" t="s">
        <v>358</v>
      </c>
      <c r="E69" s="5"/>
      <c r="F69" s="5"/>
      <c r="G69" s="5"/>
      <c r="H69" s="5"/>
      <c r="I69" s="5"/>
      <c r="J69" s="5"/>
      <c r="K69" s="5"/>
    </row>
    <row r="70" spans="2:11" ht="72" x14ac:dyDescent="0.25">
      <c r="B70" s="846"/>
      <c r="C70" s="90"/>
      <c r="D70" s="45" t="s">
        <v>359</v>
      </c>
      <c r="E70" s="5"/>
      <c r="F70" s="5"/>
      <c r="G70" s="5"/>
      <c r="H70" s="5"/>
      <c r="I70" s="5"/>
      <c r="J70" s="5"/>
      <c r="K70" s="5"/>
    </row>
    <row r="71" spans="2:11" ht="15.75" thickBot="1" x14ac:dyDescent="0.3">
      <c r="B71" s="847"/>
      <c r="C71" s="2"/>
      <c r="D71" s="40"/>
      <c r="E71" s="5"/>
      <c r="F71" s="5"/>
      <c r="G71" s="5"/>
      <c r="H71" s="5"/>
      <c r="I71" s="5"/>
      <c r="J71" s="5"/>
      <c r="K71" s="5"/>
    </row>
    <row r="72" spans="2:11" x14ac:dyDescent="0.25">
      <c r="B72" s="845" t="s">
        <v>238</v>
      </c>
      <c r="C72" s="90"/>
      <c r="D72" s="45"/>
      <c r="E72" s="5"/>
      <c r="F72" s="5"/>
      <c r="G72" s="5"/>
      <c r="H72" s="5"/>
      <c r="I72" s="5"/>
      <c r="J72" s="5"/>
      <c r="K72" s="5"/>
    </row>
    <row r="73" spans="2:11" x14ac:dyDescent="0.25">
      <c r="B73" s="846"/>
      <c r="C73" s="90"/>
      <c r="D73" s="16"/>
      <c r="E73" s="5"/>
      <c r="F73" s="5"/>
      <c r="G73" s="5"/>
      <c r="H73" s="5"/>
      <c r="I73" s="5"/>
      <c r="J73" s="5"/>
      <c r="K73" s="5"/>
    </row>
    <row r="74" spans="2:11" x14ac:dyDescent="0.25">
      <c r="B74" s="846"/>
      <c r="C74" s="90"/>
      <c r="D74" s="45" t="s">
        <v>239</v>
      </c>
      <c r="E74" s="5"/>
      <c r="F74" s="5"/>
      <c r="G74" s="5"/>
      <c r="H74" s="5"/>
      <c r="I74" s="5"/>
      <c r="J74" s="5"/>
      <c r="K74" s="5"/>
    </row>
    <row r="75" spans="2:11" ht="37.5" x14ac:dyDescent="0.25">
      <c r="B75" s="846"/>
      <c r="C75" s="90"/>
      <c r="D75" s="45" t="s">
        <v>360</v>
      </c>
      <c r="E75" s="5"/>
      <c r="F75" s="5"/>
      <c r="G75" s="5"/>
      <c r="H75" s="5"/>
      <c r="I75" s="5"/>
      <c r="J75" s="5"/>
      <c r="K75" s="5"/>
    </row>
    <row r="76" spans="2:11" ht="37.5" x14ac:dyDescent="0.25">
      <c r="B76" s="846"/>
      <c r="C76" s="90"/>
      <c r="D76" s="45" t="s">
        <v>361</v>
      </c>
      <c r="E76" s="5"/>
      <c r="F76" s="5"/>
      <c r="G76" s="5"/>
      <c r="H76" s="5"/>
      <c r="I76" s="5"/>
      <c r="J76" s="5"/>
      <c r="K76" s="5"/>
    </row>
    <row r="77" spans="2:11" ht="37.5" x14ac:dyDescent="0.25">
      <c r="B77" s="846"/>
      <c r="C77" s="90"/>
      <c r="D77" s="45" t="s">
        <v>362</v>
      </c>
      <c r="E77" s="5"/>
      <c r="F77" s="5"/>
      <c r="G77" s="5"/>
      <c r="H77" s="5"/>
      <c r="I77" s="5"/>
      <c r="J77" s="5"/>
      <c r="K77" s="5"/>
    </row>
    <row r="78" spans="2:11" ht="48.75" thickBot="1" x14ac:dyDescent="0.3">
      <c r="B78" s="847"/>
      <c r="C78" s="2"/>
      <c r="D78" s="40" t="s">
        <v>363</v>
      </c>
      <c r="E78" s="5"/>
      <c r="F78" s="5"/>
      <c r="G78" s="5"/>
      <c r="H78" s="5"/>
      <c r="I78" s="5"/>
      <c r="J78" s="5"/>
      <c r="K78" s="5"/>
    </row>
  </sheetData>
  <sheetProtection insertColumns="0" insertRows="0"/>
  <mergeCells count="40">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F10">
    <cfRule type="notContainsBlanks" dxfId="113" priority="5">
      <formula>LEN(TRIM(F10))&gt;0</formula>
    </cfRule>
  </conditionalFormatting>
  <conditionalFormatting sqref="F11:S11">
    <cfRule type="expression" dxfId="112" priority="3">
      <formula>E11="NO SE REPORTA"</formula>
    </cfRule>
    <cfRule type="expression" dxfId="111" priority="4">
      <formula>E10="NO APLICA"</formula>
    </cfRule>
  </conditionalFormatting>
  <conditionalFormatting sqref="E12:R12">
    <cfRule type="expression" dxfId="11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U127"/>
  <sheetViews>
    <sheetView showGridLines="0" zoomScale="98" zoomScaleNormal="98" workbookViewId="0">
      <selection activeCell="J32" sqref="J32"/>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8" max="8" width="12.42578125" customWidth="1"/>
    <col min="10" max="10" width="14"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11</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INFORMACION",+F27))</f>
        <v>1</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1380</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 customHeight="1" thickTop="1" x14ac:dyDescent="0.25">
      <c r="B15" s="893" t="s">
        <v>152</v>
      </c>
      <c r="C15" s="85"/>
      <c r="D15" s="836" t="s">
        <v>153</v>
      </c>
      <c r="E15" s="837"/>
      <c r="F15" s="837"/>
      <c r="G15" s="837"/>
      <c r="H15" s="837"/>
      <c r="I15" s="837"/>
      <c r="J15" s="837"/>
      <c r="K15" s="838"/>
    </row>
    <row r="16" spans="1:21" ht="15.75" thickBot="1" x14ac:dyDescent="0.3">
      <c r="B16" s="864"/>
      <c r="C16" s="88"/>
      <c r="D16" s="839" t="s">
        <v>364</v>
      </c>
      <c r="E16" s="840"/>
      <c r="F16" s="840"/>
      <c r="G16" s="840"/>
      <c r="H16" s="840"/>
      <c r="I16" s="840"/>
      <c r="J16" s="840"/>
      <c r="K16" s="841"/>
    </row>
    <row r="17" spans="2:11" ht="15.75" thickBot="1" x14ac:dyDescent="0.3">
      <c r="B17" s="864"/>
      <c r="C17" s="94" t="s">
        <v>101</v>
      </c>
      <c r="D17" s="38" t="s">
        <v>365</v>
      </c>
      <c r="E17" s="38" t="s">
        <v>103</v>
      </c>
      <c r="F17" s="38" t="s">
        <v>104</v>
      </c>
      <c r="G17" s="38" t="s">
        <v>105</v>
      </c>
      <c r="H17" s="38" t="s">
        <v>106</v>
      </c>
      <c r="I17" s="216"/>
      <c r="K17" s="21"/>
    </row>
    <row r="18" spans="2:11" ht="15.75" thickBot="1" x14ac:dyDescent="0.3">
      <c r="B18" s="864"/>
      <c r="C18" s="2" t="s">
        <v>281</v>
      </c>
      <c r="D18" s="39" t="s">
        <v>366</v>
      </c>
      <c r="E18" s="203">
        <v>4</v>
      </c>
      <c r="F18" s="203">
        <v>4</v>
      </c>
      <c r="G18" s="203"/>
      <c r="H18" s="203"/>
      <c r="I18" s="249"/>
      <c r="K18" s="21"/>
    </row>
    <row r="19" spans="2:11" ht="15.75" thickBot="1" x14ac:dyDescent="0.3">
      <c r="B19" s="864"/>
      <c r="C19" s="2" t="s">
        <v>283</v>
      </c>
      <c r="D19" s="39" t="s">
        <v>367</v>
      </c>
      <c r="E19" s="203">
        <v>4</v>
      </c>
      <c r="F19" s="203">
        <v>4</v>
      </c>
      <c r="G19" s="203"/>
      <c r="H19" s="203"/>
      <c r="I19" s="249"/>
      <c r="K19" s="21"/>
    </row>
    <row r="20" spans="2:11" ht="15.75" thickBot="1" x14ac:dyDescent="0.3">
      <c r="B20" s="864"/>
      <c r="C20" s="2" t="s">
        <v>285</v>
      </c>
      <c r="D20" s="39" t="s">
        <v>368</v>
      </c>
      <c r="E20" s="203"/>
      <c r="F20" s="203"/>
      <c r="G20" s="203"/>
      <c r="H20" s="203"/>
      <c r="I20" s="249"/>
      <c r="K20" s="21"/>
    </row>
    <row r="21" spans="2:11" ht="15.75" thickBot="1" x14ac:dyDescent="0.3">
      <c r="B21" s="864"/>
      <c r="C21" s="2" t="s">
        <v>369</v>
      </c>
      <c r="D21" s="39" t="s">
        <v>370</v>
      </c>
      <c r="E21" s="203"/>
      <c r="F21" s="203"/>
      <c r="G21" s="203"/>
      <c r="H21" s="203"/>
      <c r="I21" s="249"/>
      <c r="K21" s="21"/>
    </row>
    <row r="22" spans="2:11" ht="15.75" thickBot="1" x14ac:dyDescent="0.3">
      <c r="B22" s="864"/>
      <c r="C22" s="2" t="s">
        <v>371</v>
      </c>
      <c r="D22" s="39" t="s">
        <v>372</v>
      </c>
      <c r="E22" s="203"/>
      <c r="F22" s="203"/>
      <c r="G22" s="203"/>
      <c r="H22" s="203"/>
      <c r="I22" s="249"/>
      <c r="K22" s="21"/>
    </row>
    <row r="23" spans="2:11" ht="15.75" thickBot="1" x14ac:dyDescent="0.3">
      <c r="B23" s="864"/>
      <c r="C23" s="2" t="s">
        <v>373</v>
      </c>
      <c r="D23" s="39" t="s">
        <v>374</v>
      </c>
      <c r="E23" s="203"/>
      <c r="F23" s="203"/>
      <c r="G23" s="203"/>
      <c r="H23" s="203"/>
      <c r="I23" s="249"/>
      <c r="K23" s="21"/>
    </row>
    <row r="24" spans="2:11" ht="15.75" thickBot="1" x14ac:dyDescent="0.3">
      <c r="B24" s="864"/>
      <c r="C24" s="2" t="s">
        <v>375</v>
      </c>
      <c r="D24" s="39" t="s">
        <v>376</v>
      </c>
      <c r="E24" s="182">
        <f>IFERROR(E19/E18,"N.A.")</f>
        <v>1</v>
      </c>
      <c r="F24" s="182">
        <f>IFERROR(F19/F18,"N.A.")</f>
        <v>1</v>
      </c>
      <c r="G24" s="182" t="str">
        <f>IFERROR(G19/G18,"N.A.")</f>
        <v>N.A.</v>
      </c>
      <c r="H24" s="182" t="str">
        <f>IFERROR(H19/H18,"N.A.")</f>
        <v>N.A.</v>
      </c>
      <c r="I24" s="231"/>
      <c r="K24" s="21"/>
    </row>
    <row r="25" spans="2:11" ht="15.75" thickBot="1" x14ac:dyDescent="0.3">
      <c r="B25" s="864"/>
      <c r="C25" s="2" t="s">
        <v>377</v>
      </c>
      <c r="D25" s="39" t="s">
        <v>378</v>
      </c>
      <c r="E25" s="182" t="str">
        <f>IFERROR(E21/E20,"N.A.")</f>
        <v>N.A.</v>
      </c>
      <c r="F25" s="182" t="str">
        <f>IFERROR(F21/F20,"N.A.")</f>
        <v>N.A.</v>
      </c>
      <c r="G25" s="182" t="str">
        <f>IFERROR(G21/G20,"N.A.")</f>
        <v>N.A.</v>
      </c>
      <c r="H25" s="182" t="str">
        <f>IFERROR(H21/H20,"N.A.")</f>
        <v>N.A.</v>
      </c>
      <c r="I25" s="231"/>
      <c r="K25" s="21"/>
    </row>
    <row r="26" spans="2:11" ht="15.75" thickBot="1" x14ac:dyDescent="0.3">
      <c r="B26" s="864"/>
      <c r="C26" s="2" t="s">
        <v>379</v>
      </c>
      <c r="D26" s="39" t="s">
        <v>380</v>
      </c>
      <c r="E26" s="182" t="str">
        <f>IFERROR(E23/E22,"N.A.")</f>
        <v>N.A.</v>
      </c>
      <c r="F26" s="182" t="str">
        <f>IFERROR(F23/F22,"N.A.")</f>
        <v>N.A.</v>
      </c>
      <c r="G26" s="182" t="str">
        <f>IFERROR(G23/G22,"N.A.")</f>
        <v>N.A.</v>
      </c>
      <c r="H26" s="182" t="str">
        <f>IFERROR(H23/H22,"N.A.")</f>
        <v>N.A.</v>
      </c>
      <c r="I26" s="231"/>
      <c r="K26" s="21"/>
    </row>
    <row r="27" spans="2:11" ht="15.75" thickBot="1" x14ac:dyDescent="0.3">
      <c r="B27" s="246"/>
      <c r="C27" s="97"/>
      <c r="D27" s="247" t="s">
        <v>381</v>
      </c>
      <c r="E27" s="182">
        <f>IFERROR(AVERAGE(E24:E26),"N.A.")</f>
        <v>1</v>
      </c>
      <c r="F27" s="182">
        <f>IFERROR(AVERAGE(F24:F26),"N.A.")</f>
        <v>1</v>
      </c>
      <c r="G27" s="182" t="str">
        <f>IFERROR(AVERAGE(G24:G26),"N.A.")</f>
        <v>N.A.</v>
      </c>
      <c r="H27" s="182" t="str">
        <f>IFERROR(AVERAGE(H24:H26),"N.A.")</f>
        <v>N.A.</v>
      </c>
      <c r="I27" s="231"/>
      <c r="K27" s="21"/>
    </row>
    <row r="28" spans="2:11" x14ac:dyDescent="0.25">
      <c r="B28" s="214"/>
      <c r="C28" s="88"/>
      <c r="D28" s="827"/>
      <c r="E28" s="828"/>
      <c r="F28" s="828"/>
      <c r="G28" s="828"/>
      <c r="H28" s="828"/>
      <c r="I28" s="828"/>
      <c r="J28" s="828"/>
      <c r="K28" s="829"/>
    </row>
    <row r="29" spans="2:11" x14ac:dyDescent="0.25">
      <c r="B29" s="214"/>
      <c r="C29" s="88"/>
      <c r="D29" s="839" t="s">
        <v>382</v>
      </c>
      <c r="E29" s="840"/>
      <c r="F29" s="840"/>
      <c r="G29" s="840"/>
      <c r="H29" s="840"/>
      <c r="I29" s="840"/>
      <c r="J29" s="840"/>
      <c r="K29" s="841"/>
    </row>
    <row r="30" spans="2:11" ht="15.75" thickBot="1" x14ac:dyDescent="0.3">
      <c r="B30" s="214"/>
      <c r="C30" s="88"/>
      <c r="D30" s="830" t="s">
        <v>383</v>
      </c>
      <c r="E30" s="831"/>
      <c r="F30" s="831"/>
      <c r="G30" s="831"/>
      <c r="H30" s="831"/>
      <c r="I30" s="831"/>
      <c r="J30" s="831"/>
      <c r="K30" s="832"/>
    </row>
    <row r="31" spans="2:11" ht="15.75" thickBot="1" x14ac:dyDescent="0.3">
      <c r="B31" s="214"/>
      <c r="C31" s="94" t="s">
        <v>101</v>
      </c>
      <c r="D31" s="43" t="s">
        <v>384</v>
      </c>
      <c r="E31" s="43" t="s">
        <v>385</v>
      </c>
      <c r="F31" s="43" t="s">
        <v>386</v>
      </c>
      <c r="G31" s="43" t="s">
        <v>387</v>
      </c>
      <c r="H31" s="43" t="s">
        <v>388</v>
      </c>
      <c r="I31" s="43" t="s">
        <v>389</v>
      </c>
      <c r="J31" s="43" t="s">
        <v>109</v>
      </c>
      <c r="K31" s="110"/>
    </row>
    <row r="32" spans="2:11" s="185" customFormat="1" ht="24.75" thickBot="1" x14ac:dyDescent="0.3">
      <c r="B32" s="213"/>
      <c r="C32" s="8">
        <v>1</v>
      </c>
      <c r="D32" s="29" t="s">
        <v>1381</v>
      </c>
      <c r="E32" s="157" t="s">
        <v>168</v>
      </c>
      <c r="F32" s="204">
        <v>1000000000</v>
      </c>
      <c r="G32" s="204">
        <v>1710000000</v>
      </c>
      <c r="H32" s="204">
        <v>1710000000</v>
      </c>
      <c r="I32" s="204">
        <v>892500000</v>
      </c>
      <c r="J32" s="30"/>
      <c r="K32" s="108"/>
    </row>
    <row r="33" spans="2:11" s="185" customFormat="1" ht="15.75" thickBot="1" x14ac:dyDescent="0.3">
      <c r="B33" s="213"/>
      <c r="C33" s="8">
        <v>2</v>
      </c>
      <c r="D33" s="30"/>
      <c r="E33" s="157"/>
      <c r="F33" s="204"/>
      <c r="G33" s="204"/>
      <c r="H33" s="204"/>
      <c r="I33" s="204"/>
      <c r="J33" s="30"/>
      <c r="K33" s="108"/>
    </row>
    <row r="34" spans="2:11" s="185" customFormat="1" ht="15.75" thickBot="1" x14ac:dyDescent="0.3">
      <c r="B34" s="213"/>
      <c r="C34" s="8">
        <v>3</v>
      </c>
      <c r="D34" s="30"/>
      <c r="E34" s="157"/>
      <c r="F34" s="204"/>
      <c r="G34" s="204"/>
      <c r="H34" s="204"/>
      <c r="I34" s="204"/>
      <c r="J34" s="30"/>
      <c r="K34" s="108"/>
    </row>
    <row r="35" spans="2:11" s="185" customFormat="1" ht="15.75" thickBot="1" x14ac:dyDescent="0.3">
      <c r="B35" s="213"/>
      <c r="C35" s="8">
        <v>4</v>
      </c>
      <c r="D35" s="30"/>
      <c r="E35" s="157"/>
      <c r="F35" s="204"/>
      <c r="G35" s="204"/>
      <c r="H35" s="204"/>
      <c r="I35" s="204"/>
      <c r="J35" s="30"/>
      <c r="K35" s="108"/>
    </row>
    <row r="36" spans="2:11" s="185" customFormat="1" ht="15.75" thickBot="1" x14ac:dyDescent="0.3">
      <c r="B36" s="213"/>
      <c r="C36" s="8">
        <v>5</v>
      </c>
      <c r="D36" s="30"/>
      <c r="E36" s="157"/>
      <c r="F36" s="204"/>
      <c r="G36" s="204"/>
      <c r="H36" s="204"/>
      <c r="I36" s="204"/>
      <c r="J36" s="30"/>
      <c r="K36" s="108"/>
    </row>
    <row r="37" spans="2:11" s="185" customFormat="1" ht="15.75" thickBot="1" x14ac:dyDescent="0.3">
      <c r="B37" s="213"/>
      <c r="C37" s="8">
        <v>6</v>
      </c>
      <c r="D37" s="30"/>
      <c r="E37" s="157"/>
      <c r="F37" s="204"/>
      <c r="G37" s="204"/>
      <c r="H37" s="204"/>
      <c r="I37" s="204"/>
      <c r="J37" s="30"/>
      <c r="K37" s="108"/>
    </row>
    <row r="38" spans="2:11" s="185" customFormat="1" ht="15.75" thickBot="1" x14ac:dyDescent="0.3">
      <c r="B38" s="213"/>
      <c r="C38" s="8">
        <v>7</v>
      </c>
      <c r="D38" s="30"/>
      <c r="E38" s="157"/>
      <c r="F38" s="204"/>
      <c r="G38" s="204"/>
      <c r="H38" s="204"/>
      <c r="I38" s="204"/>
      <c r="J38" s="30"/>
      <c r="K38" s="108"/>
    </row>
    <row r="39" spans="2:11" s="185" customFormat="1" ht="15.75" thickBot="1" x14ac:dyDescent="0.3">
      <c r="B39" s="213"/>
      <c r="C39" s="8">
        <v>8</v>
      </c>
      <c r="D39" s="30"/>
      <c r="E39" s="157"/>
      <c r="F39" s="204"/>
      <c r="G39" s="204"/>
      <c r="H39" s="204"/>
      <c r="I39" s="204"/>
      <c r="J39" s="30"/>
      <c r="K39" s="108"/>
    </row>
    <row r="40" spans="2:11" s="185" customFormat="1" ht="15.75" thickBot="1" x14ac:dyDescent="0.3">
      <c r="B40" s="213"/>
      <c r="C40" s="8">
        <v>9</v>
      </c>
      <c r="D40" s="30"/>
      <c r="E40" s="157"/>
      <c r="F40" s="204"/>
      <c r="G40" s="204"/>
      <c r="H40" s="204"/>
      <c r="I40" s="204"/>
      <c r="J40" s="30"/>
      <c r="K40" s="108"/>
    </row>
    <row r="41" spans="2:11" s="185" customFormat="1" ht="15.75" thickBot="1" x14ac:dyDescent="0.3">
      <c r="B41" s="213"/>
      <c r="C41" s="8">
        <v>10</v>
      </c>
      <c r="D41" s="30"/>
      <c r="E41" s="157"/>
      <c r="F41" s="204"/>
      <c r="G41" s="204"/>
      <c r="H41" s="204"/>
      <c r="I41" s="204"/>
      <c r="J41" s="30"/>
      <c r="K41" s="108"/>
    </row>
    <row r="42" spans="2:11" s="185" customFormat="1" ht="15.75" thickBot="1" x14ac:dyDescent="0.3">
      <c r="B42" s="213"/>
      <c r="C42" s="8">
        <v>11</v>
      </c>
      <c r="D42" s="30"/>
      <c r="E42" s="157"/>
      <c r="F42" s="204"/>
      <c r="G42" s="204"/>
      <c r="H42" s="204"/>
      <c r="I42" s="204"/>
      <c r="J42" s="30"/>
      <c r="K42" s="108"/>
    </row>
    <row r="43" spans="2:11" s="185" customFormat="1" ht="15.75" thickBot="1" x14ac:dyDescent="0.3">
      <c r="B43" s="213"/>
      <c r="C43" s="8">
        <v>12</v>
      </c>
      <c r="D43" s="30"/>
      <c r="E43" s="157"/>
      <c r="F43" s="204"/>
      <c r="G43" s="204"/>
      <c r="H43" s="204"/>
      <c r="I43" s="204"/>
      <c r="J43" s="30"/>
      <c r="K43" s="108"/>
    </row>
    <row r="44" spans="2:11" s="185" customFormat="1" ht="15.75" thickBot="1" x14ac:dyDescent="0.3">
      <c r="B44" s="213"/>
      <c r="C44" s="8">
        <v>13</v>
      </c>
      <c r="D44" s="30"/>
      <c r="E44" s="157"/>
      <c r="F44" s="204"/>
      <c r="G44" s="204"/>
      <c r="H44" s="204"/>
      <c r="I44" s="204"/>
      <c r="J44" s="30"/>
      <c r="K44" s="108"/>
    </row>
    <row r="45" spans="2:11" s="185" customFormat="1" ht="15.75" thickBot="1" x14ac:dyDescent="0.3">
      <c r="B45" s="213"/>
      <c r="C45" s="8">
        <v>14</v>
      </c>
      <c r="D45" s="30"/>
      <c r="E45" s="157"/>
      <c r="F45" s="204"/>
      <c r="G45" s="204"/>
      <c r="H45" s="204"/>
      <c r="I45" s="204"/>
      <c r="J45" s="30"/>
      <c r="K45" s="108"/>
    </row>
    <row r="46" spans="2:11" s="185" customFormat="1" ht="15.75" thickBot="1" x14ac:dyDescent="0.3">
      <c r="B46" s="213"/>
      <c r="C46" s="8">
        <v>15</v>
      </c>
      <c r="D46" s="30"/>
      <c r="E46" s="157"/>
      <c r="F46" s="204"/>
      <c r="G46" s="204"/>
      <c r="H46" s="204"/>
      <c r="I46" s="204"/>
      <c r="J46" s="30"/>
      <c r="K46" s="108"/>
    </row>
    <row r="47" spans="2:11" s="185" customFormat="1" ht="15.75" thickBot="1" x14ac:dyDescent="0.3">
      <c r="B47" s="213"/>
      <c r="C47" s="8">
        <v>16</v>
      </c>
      <c r="D47" s="30"/>
      <c r="E47" s="157"/>
      <c r="F47" s="204"/>
      <c r="G47" s="204"/>
      <c r="H47" s="204"/>
      <c r="I47" s="204"/>
      <c r="J47" s="30"/>
      <c r="K47" s="108"/>
    </row>
    <row r="48" spans="2:11" s="185" customFormat="1" ht="15.75" thickBot="1" x14ac:dyDescent="0.3">
      <c r="B48" s="213"/>
      <c r="C48" s="8">
        <v>17</v>
      </c>
      <c r="D48" s="30"/>
      <c r="E48" s="157"/>
      <c r="F48" s="204"/>
      <c r="G48" s="204"/>
      <c r="H48" s="204"/>
      <c r="I48" s="204"/>
      <c r="J48" s="30"/>
      <c r="K48" s="108"/>
    </row>
    <row r="49" spans="2:11" s="185" customFormat="1" ht="15.75" thickBot="1" x14ac:dyDescent="0.3">
      <c r="B49" s="213"/>
      <c r="C49" s="8">
        <v>18</v>
      </c>
      <c r="D49" s="30"/>
      <c r="E49" s="157"/>
      <c r="F49" s="204"/>
      <c r="G49" s="204"/>
      <c r="H49" s="204"/>
      <c r="I49" s="204"/>
      <c r="J49" s="30"/>
      <c r="K49" s="108"/>
    </row>
    <row r="50" spans="2:11" s="185" customFormat="1" ht="15.75" thickBot="1" x14ac:dyDescent="0.3">
      <c r="B50" s="213"/>
      <c r="C50" s="8">
        <v>19</v>
      </c>
      <c r="D50" s="30"/>
      <c r="E50" s="157"/>
      <c r="F50" s="204"/>
      <c r="G50" s="204"/>
      <c r="H50" s="204"/>
      <c r="I50" s="204"/>
      <c r="J50" s="30"/>
      <c r="K50" s="108"/>
    </row>
    <row r="51" spans="2:11" ht="15.75" thickBot="1" x14ac:dyDescent="0.3">
      <c r="B51" s="214"/>
      <c r="C51" s="2"/>
      <c r="D51" s="40" t="s">
        <v>280</v>
      </c>
      <c r="E51" s="40"/>
      <c r="F51" s="133">
        <f>SUM(F32:F50)</f>
        <v>1000000000</v>
      </c>
      <c r="G51" s="133">
        <f>SUM(G32:G50)</f>
        <v>1710000000</v>
      </c>
      <c r="H51" s="133">
        <f>SUM(H32:H50)</f>
        <v>1710000000</v>
      </c>
      <c r="I51" s="133">
        <f>SUM(I32:I50)</f>
        <v>892500000</v>
      </c>
      <c r="J51" s="30"/>
      <c r="K51" s="112"/>
    </row>
    <row r="52" spans="2:11" ht="15.75" thickBot="1" x14ac:dyDescent="0.3">
      <c r="B52" s="46"/>
      <c r="C52" s="89"/>
      <c r="D52" s="848" t="s">
        <v>390</v>
      </c>
      <c r="E52" s="849"/>
      <c r="F52" s="849"/>
      <c r="G52" s="849"/>
      <c r="H52" s="849"/>
      <c r="I52" s="849"/>
      <c r="J52" s="849"/>
      <c r="K52" s="850"/>
    </row>
    <row r="53" spans="2:11" ht="36" customHeight="1" thickBot="1" x14ac:dyDescent="0.3">
      <c r="B53" s="69" t="s">
        <v>187</v>
      </c>
      <c r="C53" s="103"/>
      <c r="D53" s="848" t="s">
        <v>391</v>
      </c>
      <c r="E53" s="849"/>
      <c r="F53" s="849"/>
      <c r="G53" s="849"/>
      <c r="H53" s="849"/>
      <c r="I53" s="849"/>
      <c r="J53" s="849"/>
      <c r="K53" s="850"/>
    </row>
    <row r="54" spans="2:11" ht="23.25" thickBot="1" x14ac:dyDescent="0.3">
      <c r="B54" s="69" t="s">
        <v>189</v>
      </c>
      <c r="C54" s="103"/>
      <c r="D54" s="848" t="s">
        <v>392</v>
      </c>
      <c r="E54" s="849"/>
      <c r="F54" s="849"/>
      <c r="G54" s="849"/>
      <c r="H54" s="849"/>
      <c r="I54" s="849"/>
      <c r="J54" s="849"/>
      <c r="K54" s="850"/>
    </row>
    <row r="55" spans="2:11" ht="15.75" thickBot="1" x14ac:dyDescent="0.3">
      <c r="B55" s="1"/>
      <c r="C55" s="72"/>
      <c r="D55" s="5"/>
      <c r="E55" s="5"/>
      <c r="F55" s="5"/>
      <c r="G55" s="5"/>
      <c r="H55" s="5"/>
      <c r="I55" s="5"/>
      <c r="J55" s="5"/>
      <c r="K55" s="5"/>
    </row>
    <row r="56" spans="2:11" ht="24" customHeight="1" thickBot="1" x14ac:dyDescent="0.3">
      <c r="B56" s="854" t="s">
        <v>191</v>
      </c>
      <c r="C56" s="855"/>
      <c r="D56" s="855"/>
      <c r="E56" s="856"/>
      <c r="F56" s="5"/>
      <c r="G56" s="5"/>
      <c r="H56" s="5"/>
      <c r="I56" s="5"/>
      <c r="J56" s="5"/>
      <c r="K56" s="5"/>
    </row>
    <row r="57" spans="2:11" ht="15.75" thickBot="1" x14ac:dyDescent="0.3">
      <c r="B57" s="845">
        <v>1</v>
      </c>
      <c r="C57" s="90"/>
      <c r="D57" s="47" t="s">
        <v>192</v>
      </c>
      <c r="E57" s="30" t="s">
        <v>1366</v>
      </c>
      <c r="F57" s="5"/>
      <c r="G57" s="5"/>
      <c r="H57" s="5"/>
      <c r="I57" s="5"/>
      <c r="J57" s="5"/>
      <c r="K57" s="5"/>
    </row>
    <row r="58" spans="2:11" ht="15.75" thickBot="1" x14ac:dyDescent="0.3">
      <c r="B58" s="846"/>
      <c r="C58" s="90"/>
      <c r="D58" s="40" t="s">
        <v>45</v>
      </c>
      <c r="E58" s="30" t="s">
        <v>1367</v>
      </c>
      <c r="F58" s="5"/>
      <c r="G58" s="5"/>
      <c r="H58" s="5"/>
      <c r="I58" s="5"/>
      <c r="J58" s="5"/>
      <c r="K58" s="5"/>
    </row>
    <row r="59" spans="2:11" ht="15.75" thickBot="1" x14ac:dyDescent="0.3">
      <c r="B59" s="846"/>
      <c r="C59" s="90"/>
      <c r="D59" s="40" t="s">
        <v>193</v>
      </c>
      <c r="E59" s="30" t="s">
        <v>1368</v>
      </c>
      <c r="F59" s="5"/>
      <c r="G59" s="5"/>
      <c r="H59" s="5"/>
      <c r="I59" s="5"/>
      <c r="J59" s="5"/>
      <c r="K59" s="5"/>
    </row>
    <row r="60" spans="2:11" ht="15.75" thickBot="1" x14ac:dyDescent="0.3">
      <c r="B60" s="846"/>
      <c r="C60" s="90"/>
      <c r="D60" s="40" t="s">
        <v>47</v>
      </c>
      <c r="E60" s="30" t="s">
        <v>1360</v>
      </c>
      <c r="F60" s="5"/>
      <c r="G60" s="5"/>
      <c r="H60" s="5"/>
      <c r="I60" s="5"/>
      <c r="J60" s="5"/>
      <c r="K60" s="5"/>
    </row>
    <row r="61" spans="2:11" ht="15.75" thickBot="1" x14ac:dyDescent="0.3">
      <c r="B61" s="846"/>
      <c r="C61" s="90"/>
      <c r="D61" s="40" t="s">
        <v>49</v>
      </c>
      <c r="E61" s="406" t="s">
        <v>1369</v>
      </c>
      <c r="F61" s="5"/>
      <c r="G61" s="5"/>
      <c r="H61" s="5"/>
      <c r="I61" s="5"/>
      <c r="J61" s="5"/>
      <c r="K61" s="5"/>
    </row>
    <row r="62" spans="2:11" ht="15.75" thickBot="1" x14ac:dyDescent="0.3">
      <c r="B62" s="846"/>
      <c r="C62" s="90"/>
      <c r="D62" s="40" t="s">
        <v>51</v>
      </c>
      <c r="E62" s="30">
        <v>4380200</v>
      </c>
      <c r="F62" s="5"/>
      <c r="G62" s="5"/>
      <c r="H62" s="5"/>
      <c r="I62" s="5"/>
      <c r="J62" s="5"/>
      <c r="K62" s="5"/>
    </row>
    <row r="63" spans="2:11" ht="15.75" thickBot="1" x14ac:dyDescent="0.3">
      <c r="B63" s="847"/>
      <c r="C63" s="2"/>
      <c r="D63" s="40" t="s">
        <v>194</v>
      </c>
      <c r="E63" s="30" t="s">
        <v>1370</v>
      </c>
      <c r="F63" s="5"/>
      <c r="G63" s="5"/>
      <c r="H63" s="5"/>
      <c r="I63" s="5"/>
      <c r="J63" s="5"/>
      <c r="K63" s="5"/>
    </row>
    <row r="64" spans="2:11" ht="15.75" thickBot="1" x14ac:dyDescent="0.3">
      <c r="B64" s="1"/>
      <c r="C64" s="72"/>
      <c r="D64" s="5"/>
      <c r="E64" s="5"/>
      <c r="F64" s="5"/>
      <c r="G64" s="5"/>
      <c r="H64" s="5"/>
      <c r="I64" s="5"/>
      <c r="J64" s="5"/>
      <c r="K64" s="5"/>
    </row>
    <row r="65" spans="2:11" ht="15.75" thickBot="1" x14ac:dyDescent="0.3">
      <c r="B65" s="854" t="s">
        <v>195</v>
      </c>
      <c r="C65" s="855"/>
      <c r="D65" s="855"/>
      <c r="E65" s="856"/>
      <c r="F65" s="5"/>
      <c r="G65" s="5"/>
      <c r="H65" s="5"/>
      <c r="I65" s="5"/>
      <c r="J65" s="5"/>
      <c r="K65" s="5"/>
    </row>
    <row r="66" spans="2:11" ht="15.75" thickBot="1" x14ac:dyDescent="0.3">
      <c r="B66" s="845">
        <v>1</v>
      </c>
      <c r="C66" s="90"/>
      <c r="D66" s="47" t="s">
        <v>192</v>
      </c>
      <c r="E66" s="215" t="s">
        <v>196</v>
      </c>
      <c r="F66" s="5"/>
      <c r="G66" s="5"/>
      <c r="H66" s="5"/>
      <c r="I66" s="5"/>
      <c r="J66" s="5"/>
      <c r="K66" s="5"/>
    </row>
    <row r="67" spans="2:11" ht="15.75" thickBot="1" x14ac:dyDescent="0.3">
      <c r="B67" s="846"/>
      <c r="C67" s="90"/>
      <c r="D67" s="40" t="s">
        <v>45</v>
      </c>
      <c r="E67" s="215" t="s">
        <v>197</v>
      </c>
      <c r="F67" s="5"/>
      <c r="G67" s="5"/>
      <c r="H67" s="5"/>
      <c r="I67" s="5"/>
      <c r="J67" s="5"/>
      <c r="K67" s="5"/>
    </row>
    <row r="68" spans="2:11" ht="15.75" thickBot="1" x14ac:dyDescent="0.3">
      <c r="B68" s="846"/>
      <c r="C68" s="90"/>
      <c r="D68" s="40" t="s">
        <v>193</v>
      </c>
      <c r="E68" s="230"/>
      <c r="F68" s="5"/>
      <c r="G68" s="5"/>
      <c r="H68" s="5"/>
      <c r="I68" s="5"/>
      <c r="J68" s="5"/>
      <c r="K68" s="5"/>
    </row>
    <row r="69" spans="2:11" ht="15.75" thickBot="1" x14ac:dyDescent="0.3">
      <c r="B69" s="846"/>
      <c r="C69" s="90"/>
      <c r="D69" s="40" t="s">
        <v>47</v>
      </c>
      <c r="E69" s="230"/>
      <c r="F69" s="5"/>
      <c r="G69" s="5"/>
      <c r="H69" s="5"/>
      <c r="I69" s="5"/>
      <c r="J69" s="5"/>
      <c r="K69" s="5"/>
    </row>
    <row r="70" spans="2:11" ht="15.75" thickBot="1" x14ac:dyDescent="0.3">
      <c r="B70" s="846"/>
      <c r="C70" s="90"/>
      <c r="D70" s="40" t="s">
        <v>49</v>
      </c>
      <c r="E70" s="230"/>
      <c r="F70" s="5"/>
      <c r="G70" s="5"/>
      <c r="H70" s="5"/>
      <c r="I70" s="5"/>
      <c r="J70" s="5"/>
      <c r="K70" s="5"/>
    </row>
    <row r="71" spans="2:11" ht="15.75" thickBot="1" x14ac:dyDescent="0.3">
      <c r="B71" s="846"/>
      <c r="C71" s="90"/>
      <c r="D71" s="40" t="s">
        <v>51</v>
      </c>
      <c r="E71" s="230"/>
      <c r="F71" s="5"/>
      <c r="G71" s="5"/>
      <c r="H71" s="5"/>
      <c r="I71" s="5"/>
      <c r="J71" s="5"/>
      <c r="K71" s="5"/>
    </row>
    <row r="72" spans="2:11" ht="15.75" thickBot="1" x14ac:dyDescent="0.3">
      <c r="B72" s="847"/>
      <c r="C72" s="2"/>
      <c r="D72" s="40" t="s">
        <v>194</v>
      </c>
      <c r="E72" s="230"/>
      <c r="F72" s="5"/>
      <c r="G72" s="5"/>
      <c r="H72" s="5"/>
      <c r="I72" s="5"/>
      <c r="J72" s="5"/>
      <c r="K72" s="5"/>
    </row>
    <row r="73" spans="2:11" ht="15.75" thickBot="1" x14ac:dyDescent="0.3">
      <c r="B73" s="1"/>
      <c r="C73" s="72"/>
      <c r="D73" s="5"/>
      <c r="E73" s="5"/>
      <c r="F73" s="5"/>
      <c r="G73" s="5"/>
      <c r="H73" s="5"/>
      <c r="I73" s="5"/>
      <c r="J73" s="5"/>
      <c r="K73" s="5"/>
    </row>
    <row r="74" spans="2:11" ht="15.75" thickBot="1" x14ac:dyDescent="0.3">
      <c r="B74" s="854" t="s">
        <v>198</v>
      </c>
      <c r="C74" s="855"/>
      <c r="D74" s="855"/>
      <c r="E74" s="855"/>
      <c r="F74" s="856"/>
      <c r="G74" s="5"/>
      <c r="H74" s="5"/>
      <c r="I74" s="5"/>
      <c r="J74" s="5"/>
      <c r="K74" s="5"/>
    </row>
    <row r="75" spans="2:11" ht="24.75" thickBot="1" x14ac:dyDescent="0.3">
      <c r="B75" s="46" t="s">
        <v>199</v>
      </c>
      <c r="C75" s="40" t="s">
        <v>200</v>
      </c>
      <c r="D75" s="40" t="s">
        <v>201</v>
      </c>
      <c r="E75" s="40" t="s">
        <v>202</v>
      </c>
      <c r="F75" s="5"/>
      <c r="G75" s="5"/>
      <c r="H75" s="5"/>
      <c r="I75" s="5"/>
      <c r="J75" s="5"/>
    </row>
    <row r="76" spans="2:11" ht="96.75" thickBot="1" x14ac:dyDescent="0.3">
      <c r="B76" s="48">
        <v>42401</v>
      </c>
      <c r="C76" s="40">
        <v>0.01</v>
      </c>
      <c r="D76" s="66" t="s">
        <v>393</v>
      </c>
      <c r="E76" s="40"/>
      <c r="F76" s="5"/>
      <c r="G76" s="5"/>
      <c r="H76" s="5"/>
      <c r="I76" s="5"/>
      <c r="J76" s="5"/>
    </row>
    <row r="77" spans="2:11" ht="15.75" thickBot="1" x14ac:dyDescent="0.3">
      <c r="B77" s="1"/>
      <c r="C77" s="72"/>
      <c r="D77" s="5"/>
      <c r="E77" s="5"/>
      <c r="F77" s="5"/>
      <c r="G77" s="5"/>
      <c r="H77" s="5"/>
      <c r="I77" s="5"/>
      <c r="J77" s="5"/>
      <c r="K77" s="5"/>
    </row>
    <row r="78" spans="2:11" ht="15.75" thickBot="1" x14ac:dyDescent="0.3">
      <c r="B78" s="4" t="s">
        <v>109</v>
      </c>
      <c r="C78" s="92"/>
      <c r="D78" s="5"/>
      <c r="E78" s="5"/>
      <c r="F78" s="5"/>
      <c r="G78" s="5"/>
      <c r="H78" s="5"/>
      <c r="I78" s="5"/>
      <c r="J78" s="5"/>
      <c r="K78" s="5"/>
    </row>
    <row r="79" spans="2:11" x14ac:dyDescent="0.25">
      <c r="B79" s="881"/>
      <c r="C79" s="882"/>
      <c r="D79" s="882"/>
      <c r="E79" s="882"/>
      <c r="F79" s="882"/>
      <c r="G79" s="882"/>
      <c r="H79" s="882"/>
      <c r="I79" s="882"/>
      <c r="J79" s="882"/>
      <c r="K79" s="5"/>
    </row>
    <row r="80" spans="2:11" ht="15.75" thickBot="1" x14ac:dyDescent="0.3">
      <c r="B80" s="881"/>
      <c r="C80" s="882"/>
      <c r="D80" s="882"/>
      <c r="E80" s="882"/>
      <c r="F80" s="882"/>
      <c r="G80" s="882"/>
      <c r="H80" s="882"/>
      <c r="I80" s="882"/>
      <c r="J80" s="882"/>
      <c r="K80" s="5"/>
    </row>
    <row r="81" spans="2:11" ht="15.75" thickBot="1" x14ac:dyDescent="0.3">
      <c r="B81" s="854" t="s">
        <v>204</v>
      </c>
      <c r="C81" s="855"/>
      <c r="D81" s="856"/>
      <c r="E81" s="5"/>
      <c r="F81" s="5"/>
      <c r="G81" s="5"/>
      <c r="H81" s="5"/>
      <c r="I81" s="5"/>
      <c r="J81" s="5"/>
      <c r="K81" s="5"/>
    </row>
    <row r="82" spans="2:11" ht="120.75" thickBot="1" x14ac:dyDescent="0.3">
      <c r="B82" s="46" t="s">
        <v>205</v>
      </c>
      <c r="C82" s="2"/>
      <c r="D82" s="40" t="s">
        <v>394</v>
      </c>
      <c r="E82" s="5"/>
      <c r="F82" s="5"/>
      <c r="G82" s="5"/>
      <c r="H82" s="5"/>
      <c r="I82" s="5"/>
      <c r="J82" s="5"/>
      <c r="K82" s="5"/>
    </row>
    <row r="83" spans="2:11" x14ac:dyDescent="0.25">
      <c r="B83" s="845" t="s">
        <v>207</v>
      </c>
      <c r="C83" s="90"/>
      <c r="D83" s="52" t="s">
        <v>208</v>
      </c>
      <c r="E83" s="5"/>
      <c r="F83" s="5"/>
      <c r="G83" s="5"/>
      <c r="H83" s="5"/>
      <c r="I83" s="5"/>
      <c r="J83" s="5"/>
      <c r="K83" s="5"/>
    </row>
    <row r="84" spans="2:11" ht="72" x14ac:dyDescent="0.25">
      <c r="B84" s="846"/>
      <c r="C84" s="90"/>
      <c r="D84" s="45" t="s">
        <v>395</v>
      </c>
      <c r="E84" s="5"/>
      <c r="F84" s="5"/>
      <c r="G84" s="5"/>
      <c r="H84" s="5"/>
      <c r="I84" s="5"/>
      <c r="J84" s="5"/>
      <c r="K84" s="5"/>
    </row>
    <row r="85" spans="2:11" ht="48" x14ac:dyDescent="0.25">
      <c r="B85" s="846"/>
      <c r="C85" s="90"/>
      <c r="D85" s="45" t="s">
        <v>396</v>
      </c>
      <c r="E85" s="5"/>
      <c r="F85" s="5"/>
      <c r="G85" s="5"/>
      <c r="H85" s="5"/>
      <c r="I85" s="5"/>
      <c r="J85" s="5"/>
      <c r="K85" s="5"/>
    </row>
    <row r="86" spans="2:11" x14ac:dyDescent="0.25">
      <c r="B86" s="846"/>
      <c r="C86" s="90"/>
      <c r="D86" s="52" t="s">
        <v>397</v>
      </c>
      <c r="E86" s="5"/>
      <c r="F86" s="5"/>
      <c r="G86" s="5"/>
      <c r="H86" s="5"/>
      <c r="I86" s="5"/>
      <c r="J86" s="5"/>
      <c r="K86" s="5"/>
    </row>
    <row r="87" spans="2:11" x14ac:dyDescent="0.25">
      <c r="B87" s="846"/>
      <c r="C87" s="90"/>
      <c r="D87" s="45" t="s">
        <v>212</v>
      </c>
      <c r="E87" s="5"/>
      <c r="F87" s="5"/>
      <c r="G87" s="5"/>
      <c r="H87" s="5"/>
      <c r="I87" s="5"/>
      <c r="J87" s="5"/>
      <c r="K87" s="5"/>
    </row>
    <row r="88" spans="2:11" x14ac:dyDescent="0.25">
      <c r="B88" s="846"/>
      <c r="C88" s="90"/>
      <c r="D88" s="45" t="s">
        <v>316</v>
      </c>
      <c r="E88" s="5"/>
      <c r="F88" s="5"/>
      <c r="G88" s="5"/>
      <c r="H88" s="5"/>
      <c r="I88" s="5"/>
      <c r="J88" s="5"/>
      <c r="K88" s="5"/>
    </row>
    <row r="89" spans="2:11" ht="15.75" thickBot="1" x14ac:dyDescent="0.3">
      <c r="B89" s="847"/>
      <c r="C89" s="2"/>
      <c r="D89" s="40" t="s">
        <v>398</v>
      </c>
      <c r="E89" s="5"/>
      <c r="F89" s="5"/>
      <c r="G89" s="5"/>
      <c r="H89" s="5"/>
      <c r="I89" s="5"/>
      <c r="J89" s="5"/>
      <c r="K89" s="5"/>
    </row>
    <row r="90" spans="2:11" ht="24.75" thickBot="1" x14ac:dyDescent="0.3">
      <c r="B90" s="46" t="s">
        <v>220</v>
      </c>
      <c r="C90" s="2"/>
      <c r="D90" s="40"/>
      <c r="E90" s="5"/>
      <c r="F90" s="5"/>
      <c r="G90" s="5"/>
      <c r="H90" s="5"/>
      <c r="I90" s="5"/>
      <c r="J90" s="5"/>
      <c r="K90" s="5"/>
    </row>
    <row r="91" spans="2:11" ht="156" x14ac:dyDescent="0.25">
      <c r="B91" s="845" t="s">
        <v>221</v>
      </c>
      <c r="C91" s="90"/>
      <c r="D91" s="45" t="s">
        <v>399</v>
      </c>
      <c r="E91" s="5"/>
      <c r="F91" s="5"/>
      <c r="G91" s="5"/>
      <c r="H91" s="5"/>
      <c r="I91" s="5"/>
      <c r="J91" s="5"/>
      <c r="K91" s="5"/>
    </row>
    <row r="92" spans="2:11" ht="132.75" thickBot="1" x14ac:dyDescent="0.3">
      <c r="B92" s="847"/>
      <c r="C92" s="2"/>
      <c r="D92" s="40" t="s">
        <v>400</v>
      </c>
      <c r="E92" s="5"/>
      <c r="F92" s="5"/>
      <c r="G92" s="5"/>
      <c r="H92" s="5"/>
      <c r="I92" s="5"/>
      <c r="J92" s="5"/>
      <c r="K92" s="5"/>
    </row>
    <row r="93" spans="2:11" ht="29.45" customHeight="1" x14ac:dyDescent="0.25">
      <c r="B93" s="845" t="s">
        <v>238</v>
      </c>
      <c r="C93" s="90"/>
      <c r="D93" s="45" t="s">
        <v>239</v>
      </c>
      <c r="E93" s="5"/>
      <c r="F93" s="5"/>
      <c r="G93" s="5"/>
      <c r="H93" s="5"/>
      <c r="I93" s="5"/>
      <c r="J93" s="5"/>
      <c r="K93" s="5"/>
    </row>
    <row r="94" spans="2:11" ht="73.5" x14ac:dyDescent="0.25">
      <c r="B94" s="846"/>
      <c r="C94" s="90"/>
      <c r="D94" s="45" t="s">
        <v>401</v>
      </c>
      <c r="E94" s="5"/>
      <c r="F94" s="5"/>
      <c r="G94" s="5"/>
      <c r="H94" s="5"/>
      <c r="I94" s="5"/>
      <c r="J94" s="5"/>
      <c r="K94" s="5"/>
    </row>
    <row r="95" spans="2:11" ht="37.5" x14ac:dyDescent="0.25">
      <c r="B95" s="846"/>
      <c r="C95" s="90"/>
      <c r="D95" s="45" t="s">
        <v>402</v>
      </c>
      <c r="E95" s="5"/>
      <c r="F95" s="5"/>
      <c r="G95" s="5"/>
      <c r="H95" s="5"/>
      <c r="I95" s="5"/>
      <c r="J95" s="5"/>
      <c r="K95" s="5"/>
    </row>
    <row r="96" spans="2:11" ht="37.5" x14ac:dyDescent="0.25">
      <c r="B96" s="846"/>
      <c r="C96" s="90"/>
      <c r="D96" s="45" t="s">
        <v>403</v>
      </c>
      <c r="E96" s="5"/>
      <c r="F96" s="5"/>
      <c r="G96" s="5"/>
      <c r="H96" s="5"/>
      <c r="I96" s="5"/>
      <c r="J96" s="5"/>
      <c r="K96" s="5"/>
    </row>
    <row r="97" spans="2:11" ht="37.5" x14ac:dyDescent="0.25">
      <c r="B97" s="846"/>
      <c r="C97" s="90"/>
      <c r="D97" s="45" t="s">
        <v>404</v>
      </c>
      <c r="E97" s="5"/>
      <c r="F97" s="5"/>
      <c r="G97" s="5"/>
      <c r="H97" s="5"/>
      <c r="I97" s="5"/>
      <c r="J97" s="5"/>
      <c r="K97" s="5"/>
    </row>
    <row r="98" spans="2:11" x14ac:dyDescent="0.25">
      <c r="B98" s="846"/>
      <c r="C98" s="90"/>
      <c r="D98" s="45" t="s">
        <v>405</v>
      </c>
      <c r="E98" s="5"/>
      <c r="F98" s="5"/>
      <c r="G98" s="5"/>
      <c r="H98" s="5"/>
      <c r="I98" s="5"/>
      <c r="J98" s="5"/>
      <c r="K98" s="5"/>
    </row>
    <row r="99" spans="2:11" x14ac:dyDescent="0.25">
      <c r="B99" s="846"/>
      <c r="C99" s="90"/>
      <c r="D99" s="45" t="s">
        <v>406</v>
      </c>
      <c r="E99" s="5"/>
      <c r="F99" s="5"/>
      <c r="G99" s="5"/>
      <c r="H99" s="5"/>
      <c r="I99" s="5"/>
      <c r="J99" s="5"/>
      <c r="K99" s="5"/>
    </row>
    <row r="100" spans="2:11" x14ac:dyDescent="0.25">
      <c r="B100" s="846"/>
      <c r="C100" s="90"/>
      <c r="D100" s="45" t="s">
        <v>407</v>
      </c>
      <c r="E100" s="5"/>
      <c r="F100" s="5"/>
      <c r="G100" s="5"/>
      <c r="H100" s="5"/>
      <c r="I100" s="5"/>
      <c r="J100" s="5"/>
      <c r="K100" s="5"/>
    </row>
    <row r="101" spans="2:11" x14ac:dyDescent="0.25">
      <c r="B101" s="846"/>
      <c r="C101" s="90"/>
      <c r="D101" s="45" t="s">
        <v>247</v>
      </c>
      <c r="E101" s="5"/>
      <c r="F101" s="5"/>
      <c r="G101" s="5"/>
      <c r="H101" s="5"/>
      <c r="I101" s="5"/>
      <c r="J101" s="5"/>
      <c r="K101" s="5"/>
    </row>
    <row r="102" spans="2:11" ht="84" x14ac:dyDescent="0.25">
      <c r="B102" s="846"/>
      <c r="C102" s="90"/>
      <c r="D102" s="53" t="s">
        <v>408</v>
      </c>
      <c r="E102" s="5"/>
      <c r="F102" s="5"/>
      <c r="G102" s="5"/>
      <c r="H102" s="5"/>
      <c r="I102" s="5"/>
      <c r="J102" s="5"/>
      <c r="K102" s="5"/>
    </row>
    <row r="103" spans="2:11" ht="24" x14ac:dyDescent="0.25">
      <c r="B103" s="846"/>
      <c r="C103" s="90"/>
      <c r="D103" s="52" t="s">
        <v>409</v>
      </c>
      <c r="E103" s="5"/>
      <c r="F103" s="5"/>
      <c r="G103" s="5"/>
      <c r="H103" s="5"/>
      <c r="I103" s="5"/>
      <c r="J103" s="5"/>
      <c r="K103" s="5"/>
    </row>
    <row r="104" spans="2:11" x14ac:dyDescent="0.25">
      <c r="B104" s="846"/>
      <c r="C104" s="90"/>
      <c r="D104" s="16"/>
      <c r="E104" s="5"/>
      <c r="F104" s="5"/>
      <c r="G104" s="5"/>
      <c r="H104" s="5"/>
      <c r="I104" s="5"/>
      <c r="J104" s="5"/>
      <c r="K104" s="5"/>
    </row>
    <row r="105" spans="2:11" x14ac:dyDescent="0.25">
      <c r="B105" s="846"/>
      <c r="C105" s="90"/>
      <c r="D105" s="45" t="s">
        <v>239</v>
      </c>
      <c r="E105" s="5"/>
      <c r="F105" s="5"/>
      <c r="G105" s="5"/>
      <c r="H105" s="5"/>
      <c r="I105" s="5"/>
      <c r="J105" s="5"/>
      <c r="K105" s="5"/>
    </row>
    <row r="106" spans="2:11" ht="37.5" x14ac:dyDescent="0.25">
      <c r="B106" s="846"/>
      <c r="C106" s="90"/>
      <c r="D106" s="45" t="s">
        <v>402</v>
      </c>
      <c r="E106" s="5"/>
      <c r="F106" s="5"/>
      <c r="G106" s="5"/>
      <c r="H106" s="5"/>
      <c r="I106" s="5"/>
      <c r="J106" s="5"/>
      <c r="K106" s="5"/>
    </row>
    <row r="107" spans="2:11" ht="25.5" x14ac:dyDescent="0.25">
      <c r="B107" s="846"/>
      <c r="C107" s="90"/>
      <c r="D107" s="45" t="s">
        <v>410</v>
      </c>
      <c r="E107" s="5"/>
      <c r="F107" s="5"/>
      <c r="G107" s="5"/>
      <c r="H107" s="5"/>
      <c r="I107" s="5"/>
      <c r="J107" s="5"/>
      <c r="K107" s="5"/>
    </row>
    <row r="108" spans="2:11" x14ac:dyDescent="0.25">
      <c r="B108" s="846"/>
      <c r="C108" s="90"/>
      <c r="D108" s="45" t="s">
        <v>411</v>
      </c>
      <c r="E108" s="5"/>
      <c r="F108" s="5"/>
      <c r="G108" s="5"/>
      <c r="H108" s="5"/>
      <c r="I108" s="5"/>
      <c r="J108" s="5"/>
      <c r="K108" s="5"/>
    </row>
    <row r="109" spans="2:11" x14ac:dyDescent="0.25">
      <c r="B109" s="846"/>
      <c r="C109" s="90"/>
      <c r="D109" s="52" t="s">
        <v>412</v>
      </c>
      <c r="E109" s="5"/>
      <c r="F109" s="5"/>
      <c r="G109" s="5"/>
      <c r="H109" s="5"/>
      <c r="I109" s="5"/>
      <c r="J109" s="5"/>
      <c r="K109" s="5"/>
    </row>
    <row r="110" spans="2:11" x14ac:dyDescent="0.25">
      <c r="B110" s="846"/>
      <c r="C110" s="90"/>
      <c r="D110" s="16"/>
      <c r="E110" s="5"/>
      <c r="F110" s="5"/>
      <c r="G110" s="5"/>
      <c r="H110" s="5"/>
      <c r="I110" s="5"/>
      <c r="J110" s="5"/>
      <c r="K110" s="5"/>
    </row>
    <row r="111" spans="2:11" x14ac:dyDescent="0.25">
      <c r="B111" s="846"/>
      <c r="C111" s="90"/>
      <c r="D111" s="45" t="s">
        <v>239</v>
      </c>
      <c r="E111" s="5"/>
      <c r="F111" s="5"/>
      <c r="G111" s="5"/>
      <c r="H111" s="5"/>
      <c r="I111" s="5"/>
      <c r="J111" s="5"/>
      <c r="K111" s="5"/>
    </row>
    <row r="112" spans="2:11" ht="37.5" x14ac:dyDescent="0.25">
      <c r="B112" s="846"/>
      <c r="C112" s="90"/>
      <c r="D112" s="45" t="s">
        <v>403</v>
      </c>
      <c r="E112" s="5"/>
      <c r="F112" s="5"/>
      <c r="G112" s="5"/>
      <c r="H112" s="5"/>
      <c r="I112" s="5"/>
      <c r="J112" s="5"/>
      <c r="K112" s="5"/>
    </row>
    <row r="113" spans="2:11" ht="25.5" x14ac:dyDescent="0.25">
      <c r="B113" s="846"/>
      <c r="C113" s="90"/>
      <c r="D113" s="45" t="s">
        <v>413</v>
      </c>
      <c r="E113" s="5"/>
      <c r="F113" s="5"/>
      <c r="G113" s="5"/>
      <c r="H113" s="5"/>
      <c r="I113" s="5"/>
      <c r="J113" s="5"/>
      <c r="K113" s="5"/>
    </row>
    <row r="114" spans="2:11" x14ac:dyDescent="0.25">
      <c r="B114" s="846"/>
      <c r="C114" s="90"/>
      <c r="D114" s="45" t="s">
        <v>414</v>
      </c>
      <c r="E114" s="5"/>
      <c r="F114" s="5"/>
      <c r="G114" s="5"/>
      <c r="H114" s="5"/>
      <c r="I114" s="5"/>
      <c r="J114" s="5"/>
      <c r="K114" s="5"/>
    </row>
    <row r="115" spans="2:11" x14ac:dyDescent="0.25">
      <c r="B115" s="846"/>
      <c r="C115" s="90"/>
      <c r="D115" s="52" t="s">
        <v>415</v>
      </c>
      <c r="E115" s="5"/>
      <c r="F115" s="5"/>
      <c r="G115" s="5"/>
      <c r="H115" s="5"/>
      <c r="I115" s="5"/>
      <c r="J115" s="5"/>
      <c r="K115" s="5"/>
    </row>
    <row r="116" spans="2:11" x14ac:dyDescent="0.25">
      <c r="B116" s="846"/>
      <c r="C116" s="90"/>
      <c r="D116" s="16"/>
      <c r="E116" s="5"/>
      <c r="F116" s="5"/>
      <c r="G116" s="5"/>
      <c r="H116" s="5"/>
      <c r="I116" s="5"/>
      <c r="J116" s="5"/>
      <c r="K116" s="5"/>
    </row>
    <row r="117" spans="2:11" x14ac:dyDescent="0.25">
      <c r="B117" s="846"/>
      <c r="C117" s="90"/>
      <c r="D117" s="45" t="s">
        <v>239</v>
      </c>
      <c r="E117" s="5"/>
      <c r="F117" s="5"/>
      <c r="G117" s="5"/>
      <c r="H117" s="5"/>
      <c r="I117" s="5"/>
      <c r="J117" s="5"/>
      <c r="K117" s="5"/>
    </row>
    <row r="118" spans="2:11" ht="37.5" x14ac:dyDescent="0.25">
      <c r="B118" s="846"/>
      <c r="C118" s="90"/>
      <c r="D118" s="45" t="s">
        <v>416</v>
      </c>
      <c r="E118" s="5"/>
      <c r="F118" s="5"/>
      <c r="G118" s="5"/>
      <c r="H118" s="5"/>
      <c r="I118" s="5"/>
      <c r="J118" s="5"/>
      <c r="K118" s="5"/>
    </row>
    <row r="119" spans="2:11" ht="25.5" x14ac:dyDescent="0.25">
      <c r="B119" s="846"/>
      <c r="C119" s="90"/>
      <c r="D119" s="45" t="s">
        <v>417</v>
      </c>
      <c r="E119" s="5"/>
      <c r="F119" s="5"/>
      <c r="G119" s="5"/>
      <c r="H119" s="5"/>
      <c r="I119" s="5"/>
      <c r="J119" s="5"/>
      <c r="K119" s="5"/>
    </row>
    <row r="120" spans="2:11" x14ac:dyDescent="0.25">
      <c r="B120" s="846"/>
      <c r="C120" s="90"/>
      <c r="D120" s="45" t="s">
        <v>418</v>
      </c>
      <c r="E120" s="5"/>
      <c r="F120" s="5"/>
      <c r="G120" s="5"/>
      <c r="H120" s="5"/>
      <c r="I120" s="5"/>
      <c r="J120" s="5"/>
      <c r="K120" s="5"/>
    </row>
    <row r="121" spans="2:11" x14ac:dyDescent="0.25">
      <c r="B121" s="846"/>
      <c r="C121" s="90"/>
      <c r="D121" s="52" t="s">
        <v>382</v>
      </c>
      <c r="E121" s="5"/>
      <c r="F121" s="5"/>
      <c r="G121" s="5"/>
      <c r="H121" s="5"/>
      <c r="I121" s="5"/>
      <c r="J121" s="5"/>
      <c r="K121" s="5"/>
    </row>
    <row r="122" spans="2:11" ht="36" x14ac:dyDescent="0.25">
      <c r="B122" s="846"/>
      <c r="C122" s="90"/>
      <c r="D122" s="52" t="s">
        <v>383</v>
      </c>
      <c r="E122" s="5"/>
      <c r="F122" s="5"/>
      <c r="G122" s="5"/>
      <c r="H122" s="5"/>
      <c r="I122" s="5"/>
      <c r="J122" s="5"/>
      <c r="K122" s="5"/>
    </row>
    <row r="123" spans="2:11" x14ac:dyDescent="0.25">
      <c r="B123" s="846"/>
      <c r="C123" s="90"/>
      <c r="D123" s="45" t="s">
        <v>419</v>
      </c>
      <c r="E123" s="5"/>
      <c r="F123" s="5"/>
      <c r="G123" s="5"/>
      <c r="H123" s="5"/>
      <c r="I123" s="5"/>
      <c r="J123" s="5"/>
      <c r="K123" s="5"/>
    </row>
    <row r="124" spans="2:11" x14ac:dyDescent="0.25">
      <c r="B124" s="846"/>
      <c r="C124" s="90"/>
      <c r="D124" s="45" t="s">
        <v>239</v>
      </c>
      <c r="E124" s="5"/>
      <c r="F124" s="5"/>
      <c r="G124" s="5"/>
      <c r="H124" s="5"/>
      <c r="I124" s="5"/>
      <c r="J124" s="5"/>
      <c r="K124" s="5"/>
    </row>
    <row r="125" spans="2:11" ht="49.5" x14ac:dyDescent="0.25">
      <c r="B125" s="846"/>
      <c r="C125" s="90"/>
      <c r="D125" s="45" t="s">
        <v>420</v>
      </c>
      <c r="E125" s="5"/>
      <c r="F125" s="5"/>
      <c r="G125" s="5"/>
      <c r="H125" s="5"/>
      <c r="I125" s="5"/>
      <c r="J125" s="5"/>
      <c r="K125" s="5"/>
    </row>
    <row r="126" spans="2:11" ht="49.5" x14ac:dyDescent="0.25">
      <c r="B126" s="846"/>
      <c r="C126" s="90"/>
      <c r="D126" s="45" t="s">
        <v>421</v>
      </c>
      <c r="E126" s="5"/>
      <c r="F126" s="5"/>
      <c r="G126" s="5"/>
      <c r="H126" s="5"/>
      <c r="I126" s="5"/>
      <c r="J126" s="5"/>
      <c r="K126" s="5"/>
    </row>
    <row r="127" spans="2:11" ht="50.25" thickBot="1" x14ac:dyDescent="0.3">
      <c r="B127" s="847"/>
      <c r="C127" s="2"/>
      <c r="D127" s="40" t="s">
        <v>422</v>
      </c>
      <c r="E127" s="5"/>
      <c r="F127" s="5"/>
      <c r="G127" s="5"/>
      <c r="H127" s="5"/>
      <c r="I127" s="5"/>
      <c r="J127" s="5"/>
      <c r="K127" s="5"/>
    </row>
  </sheetData>
  <sheetProtection insertRows="0"/>
  <mergeCells count="29">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 ref="B79:J80"/>
    <mergeCell ref="B57:B63"/>
    <mergeCell ref="B65:E65"/>
    <mergeCell ref="D29:K29"/>
    <mergeCell ref="D30:K30"/>
    <mergeCell ref="D53:K53"/>
    <mergeCell ref="D54:K54"/>
    <mergeCell ref="B56:E56"/>
    <mergeCell ref="A1:P1"/>
    <mergeCell ref="A2:P2"/>
    <mergeCell ref="A3:P3"/>
    <mergeCell ref="A4:D4"/>
    <mergeCell ref="A5:P5"/>
  </mergeCells>
  <conditionalFormatting sqref="F10">
    <cfRule type="notContainsBlanks" dxfId="109" priority="5">
      <formula>LEN(TRIM(F10))&gt;0</formula>
    </cfRule>
  </conditionalFormatting>
  <conditionalFormatting sqref="F11:S11">
    <cfRule type="expression" dxfId="108" priority="3">
      <formula>E11="NO SE REPORTA"</formula>
    </cfRule>
    <cfRule type="expression" dxfId="107" priority="4">
      <formula>E10="NO APLICA"</formula>
    </cfRule>
  </conditionalFormatting>
  <conditionalFormatting sqref="E12:R12">
    <cfRule type="expression" dxfId="106"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1" r:id="rId1"/>
  </hyperlinks>
  <pageMargins left="0.25" right="0.25" top="0.75" bottom="0.75" header="0.3" footer="0.3"/>
  <pageSetup paperSize="178" orientation="landscape" horizontalDpi="1200" verticalDpi="12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U101"/>
  <sheetViews>
    <sheetView showGridLines="0" zoomScale="98" zoomScaleNormal="98" workbookViewId="0">
      <selection activeCell="D19" sqref="D19"/>
    </sheetView>
  </sheetViews>
  <sheetFormatPr baseColWidth="10" defaultColWidth="11.42578125" defaultRowHeight="15" x14ac:dyDescent="0.25"/>
  <cols>
    <col min="1" max="1" width="1.85546875" customWidth="1"/>
    <col min="2" max="2" width="12.85546875" customWidth="1"/>
    <col min="3" max="3" width="5" style="83" bestFit="1" customWidth="1"/>
    <col min="4" max="4" width="36" customWidth="1"/>
    <col min="5" max="5" width="12.140625" customWidth="1"/>
    <col min="7" max="7" width="12.8554687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13</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INFORMACION",+F19))</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30.7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1382</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6" customHeight="1" thickTop="1" thickBot="1" x14ac:dyDescent="0.3">
      <c r="B15" s="893" t="s">
        <v>152</v>
      </c>
      <c r="C15" s="85"/>
      <c r="D15" s="848" t="s">
        <v>153</v>
      </c>
      <c r="E15" s="849"/>
      <c r="F15" s="849"/>
      <c r="G15" s="849"/>
      <c r="H15" s="849"/>
      <c r="I15" s="850"/>
      <c r="J15" s="5"/>
      <c r="K15" s="5"/>
    </row>
    <row r="16" spans="1:21" ht="15.75" thickBot="1" x14ac:dyDescent="0.3">
      <c r="B16" s="864"/>
      <c r="C16" s="90"/>
      <c r="D16" s="43" t="s">
        <v>279</v>
      </c>
      <c r="E16" s="38" t="s">
        <v>103</v>
      </c>
      <c r="F16" s="38" t="s">
        <v>104</v>
      </c>
      <c r="G16" s="38" t="s">
        <v>105</v>
      </c>
      <c r="H16" s="38" t="s">
        <v>106</v>
      </c>
      <c r="I16" s="250"/>
      <c r="J16" s="5"/>
      <c r="K16" s="5"/>
    </row>
    <row r="17" spans="2:13" ht="60.75" thickBot="1" x14ac:dyDescent="0.3">
      <c r="B17" s="864"/>
      <c r="C17" s="90"/>
      <c r="D17" s="251" t="s">
        <v>423</v>
      </c>
      <c r="E17" s="409">
        <v>5</v>
      </c>
      <c r="F17" s="409">
        <v>5</v>
      </c>
      <c r="G17" s="409">
        <v>5</v>
      </c>
      <c r="H17" s="409">
        <v>5</v>
      </c>
      <c r="I17" s="248"/>
      <c r="J17" s="5"/>
      <c r="K17" s="5"/>
    </row>
    <row r="18" spans="2:13" ht="60.75" thickBot="1" x14ac:dyDescent="0.3">
      <c r="B18" s="864"/>
      <c r="C18" s="90"/>
      <c r="D18" s="251" t="s">
        <v>424</v>
      </c>
      <c r="E18" s="409">
        <v>5</v>
      </c>
      <c r="F18" s="409">
        <v>11</v>
      </c>
      <c r="G18" s="409"/>
      <c r="H18" s="409"/>
      <c r="I18" s="248"/>
      <c r="J18" s="5"/>
      <c r="K18" s="5"/>
    </row>
    <row r="19" spans="2:13" ht="60.75" thickBot="1" x14ac:dyDescent="0.3">
      <c r="B19" s="864"/>
      <c r="C19" s="90"/>
      <c r="D19" s="251" t="s">
        <v>425</v>
      </c>
      <c r="E19" s="182">
        <f>IFERROR(E18/E17,"N.A.")</f>
        <v>1</v>
      </c>
      <c r="F19" s="182">
        <f>+IFERROR(IF(F18/F17&gt;=100%,100%,F18/F17),0)</f>
        <v>1</v>
      </c>
      <c r="G19" s="182">
        <f>+IFERROR(IF(G18/G17&gt;=100%,100%,G18/G17),0)</f>
        <v>0</v>
      </c>
      <c r="H19" s="182">
        <f>+IFERROR(IF(H18/H17&gt;=100%,100%,H18/H17),0)</f>
        <v>0</v>
      </c>
      <c r="I19" s="231"/>
      <c r="J19" s="5"/>
      <c r="K19" s="5"/>
      <c r="M19" s="211"/>
    </row>
    <row r="20" spans="2:13" ht="15.75" thickBot="1" x14ac:dyDescent="0.3">
      <c r="B20" s="864"/>
      <c r="C20" s="88"/>
      <c r="D20" s="836" t="s">
        <v>426</v>
      </c>
      <c r="E20" s="837"/>
      <c r="F20" s="837"/>
      <c r="G20" s="837"/>
      <c r="H20" s="837"/>
      <c r="I20" s="838"/>
      <c r="J20" s="5"/>
      <c r="K20" s="5"/>
    </row>
    <row r="21" spans="2:13" ht="21" customHeight="1" x14ac:dyDescent="0.25">
      <c r="B21" s="214"/>
      <c r="C21" s="896" t="s">
        <v>101</v>
      </c>
      <c r="D21" s="898" t="s">
        <v>427</v>
      </c>
      <c r="E21" s="894" t="s">
        <v>428</v>
      </c>
      <c r="F21" s="894" t="s">
        <v>429</v>
      </c>
      <c r="G21" s="894" t="s">
        <v>109</v>
      </c>
      <c r="I21" s="21"/>
      <c r="J21" s="5"/>
      <c r="K21" s="5"/>
    </row>
    <row r="22" spans="2:13" ht="15.75" thickBot="1" x14ac:dyDescent="0.3">
      <c r="B22" s="214"/>
      <c r="C22" s="897"/>
      <c r="D22" s="899"/>
      <c r="E22" s="895"/>
      <c r="F22" s="895"/>
      <c r="G22" s="895"/>
      <c r="I22" s="21"/>
      <c r="J22" s="5"/>
      <c r="K22" s="5"/>
    </row>
    <row r="23" spans="2:13" s="185" customFormat="1" ht="64.5" customHeight="1" thickBot="1" x14ac:dyDescent="0.3">
      <c r="B23" s="213"/>
      <c r="C23" s="8">
        <v>1</v>
      </c>
      <c r="D23" s="458" t="s">
        <v>1383</v>
      </c>
      <c r="E23" s="422">
        <v>11</v>
      </c>
      <c r="F23" s="265" t="s">
        <v>1916</v>
      </c>
      <c r="G23" s="29"/>
      <c r="I23" s="19"/>
      <c r="J23" s="18"/>
      <c r="K23" s="18"/>
    </row>
    <row r="24" spans="2:13" s="185" customFormat="1" ht="15.75" thickBot="1" x14ac:dyDescent="0.3">
      <c r="B24" s="213"/>
      <c r="C24" s="8">
        <v>2</v>
      </c>
      <c r="D24" s="30"/>
      <c r="E24" s="6"/>
      <c r="F24" s="29"/>
      <c r="G24" s="29"/>
      <c r="I24" s="19"/>
      <c r="J24" s="18"/>
      <c r="K24" s="18"/>
    </row>
    <row r="25" spans="2:13" s="185" customFormat="1" ht="15.75" thickBot="1" x14ac:dyDescent="0.3">
      <c r="B25" s="213"/>
      <c r="C25" s="8">
        <v>3</v>
      </c>
      <c r="D25" s="30"/>
      <c r="E25" s="6"/>
      <c r="F25" s="29"/>
      <c r="G25" s="29"/>
      <c r="H25" s="253"/>
      <c r="I25" s="19"/>
      <c r="J25" s="18"/>
      <c r="K25" s="18"/>
    </row>
    <row r="26" spans="2:13" s="185" customFormat="1" ht="15.75" thickBot="1" x14ac:dyDescent="0.3">
      <c r="B26" s="213"/>
      <c r="C26" s="8">
        <v>4</v>
      </c>
      <c r="D26" s="30"/>
      <c r="E26" s="6"/>
      <c r="F26" s="29"/>
      <c r="G26" s="29"/>
      <c r="H26" s="253"/>
      <c r="I26" s="19"/>
      <c r="J26" s="18"/>
      <c r="K26" s="18"/>
    </row>
    <row r="27" spans="2:13" s="185" customFormat="1" ht="15.75" thickBot="1" x14ac:dyDescent="0.3">
      <c r="B27" s="213"/>
      <c r="C27" s="8">
        <v>5</v>
      </c>
      <c r="D27" s="30"/>
      <c r="E27" s="6"/>
      <c r="F27" s="29"/>
      <c r="G27" s="29"/>
      <c r="H27" s="253"/>
      <c r="I27" s="19"/>
      <c r="J27" s="18"/>
      <c r="K27" s="18"/>
    </row>
    <row r="28" spans="2:13" s="185" customFormat="1" ht="15.75" thickBot="1" x14ac:dyDescent="0.3">
      <c r="B28" s="213"/>
      <c r="C28" s="8">
        <v>6</v>
      </c>
      <c r="D28" s="30"/>
      <c r="E28" s="6"/>
      <c r="F28" s="29"/>
      <c r="G28" s="29"/>
      <c r="H28" s="253"/>
      <c r="I28" s="19"/>
      <c r="J28" s="18"/>
      <c r="K28" s="18"/>
    </row>
    <row r="29" spans="2:13" s="185" customFormat="1" ht="15.75" thickBot="1" x14ac:dyDescent="0.3">
      <c r="B29" s="213"/>
      <c r="C29" s="8">
        <v>7</v>
      </c>
      <c r="D29" s="30"/>
      <c r="E29" s="6"/>
      <c r="F29" s="29"/>
      <c r="G29" s="29"/>
      <c r="H29" s="253"/>
      <c r="I29" s="19"/>
      <c r="J29" s="18"/>
      <c r="K29" s="18"/>
    </row>
    <row r="30" spans="2:13" s="185" customFormat="1" ht="15.75" thickBot="1" x14ac:dyDescent="0.3">
      <c r="B30" s="213"/>
      <c r="C30" s="8">
        <v>8</v>
      </c>
      <c r="D30" s="30"/>
      <c r="E30" s="6"/>
      <c r="F30" s="29"/>
      <c r="G30" s="29"/>
      <c r="H30" s="253"/>
      <c r="I30" s="19"/>
      <c r="J30" s="18"/>
      <c r="K30" s="18"/>
    </row>
    <row r="31" spans="2:13" s="185" customFormat="1" ht="15.75" thickBot="1" x14ac:dyDescent="0.3">
      <c r="B31" s="213"/>
      <c r="C31" s="8">
        <v>9</v>
      </c>
      <c r="D31" s="30"/>
      <c r="E31" s="6"/>
      <c r="F31" s="29"/>
      <c r="G31" s="29"/>
      <c r="H31" s="253"/>
      <c r="I31" s="19"/>
      <c r="J31" s="18"/>
      <c r="K31" s="18"/>
    </row>
    <row r="32" spans="2:13" s="185" customFormat="1" ht="15.75" thickBot="1" x14ac:dyDescent="0.3">
      <c r="B32" s="213"/>
      <c r="C32" s="8">
        <v>10</v>
      </c>
      <c r="D32" s="30"/>
      <c r="E32" s="6"/>
      <c r="F32" s="29"/>
      <c r="G32" s="29"/>
      <c r="H32" s="253"/>
      <c r="I32" s="19"/>
      <c r="J32" s="18"/>
      <c r="K32" s="18"/>
    </row>
    <row r="33" spans="2:11" s="185" customFormat="1" ht="15.75" thickBot="1" x14ac:dyDescent="0.3">
      <c r="B33" s="213"/>
      <c r="C33" s="8">
        <v>11</v>
      </c>
      <c r="D33" s="30"/>
      <c r="E33" s="6"/>
      <c r="F33" s="29"/>
      <c r="G33" s="29"/>
      <c r="H33" s="253"/>
      <c r="I33" s="19"/>
      <c r="J33" s="18"/>
      <c r="K33" s="18"/>
    </row>
    <row r="34" spans="2:11" s="185" customFormat="1" ht="15.75" thickBot="1" x14ac:dyDescent="0.3">
      <c r="B34" s="213"/>
      <c r="C34" s="8">
        <v>12</v>
      </c>
      <c r="D34" s="30"/>
      <c r="E34" s="6"/>
      <c r="F34" s="29"/>
      <c r="G34" s="29"/>
      <c r="H34" s="253"/>
      <c r="I34" s="19"/>
      <c r="J34" s="18"/>
      <c r="K34" s="18"/>
    </row>
    <row r="35" spans="2:11" s="185" customFormat="1" ht="15.75" thickBot="1" x14ac:dyDescent="0.3">
      <c r="B35" s="213"/>
      <c r="C35" s="8">
        <v>13</v>
      </c>
      <c r="D35" s="30"/>
      <c r="E35" s="6"/>
      <c r="F35" s="29"/>
      <c r="G35" s="29"/>
      <c r="H35" s="253"/>
      <c r="I35" s="19"/>
      <c r="J35" s="18"/>
      <c r="K35" s="18"/>
    </row>
    <row r="36" spans="2:11" s="185" customFormat="1" ht="15.75" thickBot="1" x14ac:dyDescent="0.3">
      <c r="B36" s="213"/>
      <c r="C36" s="8">
        <v>14</v>
      </c>
      <c r="D36" s="30"/>
      <c r="E36" s="6"/>
      <c r="F36" s="29"/>
      <c r="G36" s="29"/>
      <c r="H36" s="253"/>
      <c r="I36" s="19"/>
      <c r="J36" s="18"/>
      <c r="K36" s="18"/>
    </row>
    <row r="37" spans="2:11" s="185" customFormat="1" ht="15.75" thickBot="1" x14ac:dyDescent="0.3">
      <c r="B37" s="213"/>
      <c r="C37" s="8">
        <v>15</v>
      </c>
      <c r="D37" s="30"/>
      <c r="E37" s="6"/>
      <c r="F37" s="29"/>
      <c r="G37" s="29"/>
      <c r="H37" s="253"/>
      <c r="I37" s="19"/>
      <c r="J37" s="18"/>
      <c r="K37" s="18"/>
    </row>
    <row r="38" spans="2:11" s="185" customFormat="1" ht="15.75" thickBot="1" x14ac:dyDescent="0.3">
      <c r="B38" s="213"/>
      <c r="C38" s="8">
        <v>16</v>
      </c>
      <c r="D38" s="30"/>
      <c r="E38" s="6"/>
      <c r="F38" s="29"/>
      <c r="G38" s="29"/>
      <c r="H38" s="253"/>
      <c r="I38" s="19"/>
      <c r="J38" s="18"/>
      <c r="K38" s="18"/>
    </row>
    <row r="39" spans="2:11" s="185" customFormat="1" ht="15.75" thickBot="1" x14ac:dyDescent="0.3">
      <c r="B39" s="213"/>
      <c r="C39" s="8">
        <v>17</v>
      </c>
      <c r="D39" s="30"/>
      <c r="E39" s="6"/>
      <c r="F39" s="29"/>
      <c r="G39" s="29"/>
      <c r="H39" s="253"/>
      <c r="I39" s="19"/>
      <c r="J39" s="18"/>
      <c r="K39" s="18"/>
    </row>
    <row r="40" spans="2:11" s="185" customFormat="1" ht="15.75" thickBot="1" x14ac:dyDescent="0.3">
      <c r="B40" s="213"/>
      <c r="C40" s="8">
        <v>18</v>
      </c>
      <c r="D40" s="30"/>
      <c r="E40" s="6"/>
      <c r="F40" s="29"/>
      <c r="G40" s="29"/>
      <c r="H40" s="253"/>
      <c r="I40" s="19"/>
      <c r="J40" s="18"/>
      <c r="K40" s="18"/>
    </row>
    <row r="41" spans="2:11" s="185" customFormat="1" ht="15.75" thickBot="1" x14ac:dyDescent="0.3">
      <c r="B41" s="213"/>
      <c r="C41" s="8">
        <v>19</v>
      </c>
      <c r="D41" s="30"/>
      <c r="E41" s="6"/>
      <c r="F41" s="29"/>
      <c r="G41" s="29"/>
      <c r="I41" s="19"/>
      <c r="J41" s="18"/>
      <c r="K41" s="18"/>
    </row>
    <row r="42" spans="2:11" s="185" customFormat="1" ht="15.75" thickBot="1" x14ac:dyDescent="0.3">
      <c r="B42" s="176"/>
      <c r="C42" s="8">
        <v>20</v>
      </c>
      <c r="D42" s="30"/>
      <c r="E42" s="6"/>
      <c r="F42" s="29"/>
      <c r="G42" s="29"/>
      <c r="I42" s="188"/>
      <c r="J42" s="18"/>
      <c r="K42" s="18"/>
    </row>
    <row r="43" spans="2:11" ht="36" customHeight="1" thickBot="1" x14ac:dyDescent="0.3">
      <c r="B43" s="46" t="s">
        <v>187</v>
      </c>
      <c r="C43" s="89"/>
      <c r="D43" s="848" t="s">
        <v>430</v>
      </c>
      <c r="E43" s="849"/>
      <c r="F43" s="849"/>
      <c r="G43" s="849"/>
      <c r="H43" s="849"/>
      <c r="I43" s="850"/>
      <c r="J43" s="5"/>
      <c r="K43" s="5"/>
    </row>
    <row r="44" spans="2:11" ht="24.75" thickBot="1" x14ac:dyDescent="0.3">
      <c r="B44" s="46" t="s">
        <v>189</v>
      </c>
      <c r="C44" s="89"/>
      <c r="D44" s="848" t="s">
        <v>392</v>
      </c>
      <c r="E44" s="849"/>
      <c r="F44" s="849"/>
      <c r="G44" s="849"/>
      <c r="H44" s="849"/>
      <c r="I44" s="850"/>
      <c r="J44" s="5"/>
      <c r="K44" s="5"/>
    </row>
    <row r="45" spans="2:11" ht="15.75" thickBot="1" x14ac:dyDescent="0.3">
      <c r="B45" s="1"/>
      <c r="C45" s="72"/>
      <c r="D45" s="5"/>
      <c r="E45" s="5"/>
      <c r="F45" s="5"/>
      <c r="G45" s="5"/>
      <c r="H45" s="5"/>
      <c r="I45" s="5"/>
      <c r="J45" s="5"/>
      <c r="K45" s="5"/>
    </row>
    <row r="46" spans="2:11" ht="24" customHeight="1" thickBot="1" x14ac:dyDescent="0.3">
      <c r="B46" s="854" t="s">
        <v>191</v>
      </c>
      <c r="C46" s="855"/>
      <c r="D46" s="855"/>
      <c r="E46" s="856"/>
      <c r="F46" s="5"/>
      <c r="G46" s="5"/>
      <c r="H46" s="5"/>
      <c r="I46" s="5"/>
      <c r="J46" s="5"/>
      <c r="K46" s="5"/>
    </row>
    <row r="47" spans="2:11" ht="15.75" thickBot="1" x14ac:dyDescent="0.3">
      <c r="B47" s="845">
        <v>1</v>
      </c>
      <c r="C47" s="90"/>
      <c r="D47" s="47" t="s">
        <v>192</v>
      </c>
      <c r="E47" s="30" t="s">
        <v>1366</v>
      </c>
      <c r="F47" s="5"/>
      <c r="G47" s="5"/>
      <c r="H47" s="5"/>
      <c r="I47" s="5"/>
      <c r="J47" s="5"/>
      <c r="K47" s="5"/>
    </row>
    <row r="48" spans="2:11" ht="15.75" thickBot="1" x14ac:dyDescent="0.3">
      <c r="B48" s="846"/>
      <c r="C48" s="90"/>
      <c r="D48" s="40" t="s">
        <v>45</v>
      </c>
      <c r="E48" s="30" t="s">
        <v>1367</v>
      </c>
      <c r="F48" s="5"/>
      <c r="G48" s="5"/>
      <c r="H48" s="5"/>
      <c r="I48" s="5"/>
      <c r="J48" s="5"/>
      <c r="K48" s="5"/>
    </row>
    <row r="49" spans="2:11" ht="15.75" thickBot="1" x14ac:dyDescent="0.3">
      <c r="B49" s="846"/>
      <c r="C49" s="90"/>
      <c r="D49" s="40" t="s">
        <v>193</v>
      </c>
      <c r="E49" s="30" t="s">
        <v>1386</v>
      </c>
      <c r="F49" s="5"/>
      <c r="G49" s="5"/>
      <c r="H49" s="5"/>
      <c r="I49" s="5"/>
      <c r="J49" s="5"/>
      <c r="K49" s="5"/>
    </row>
    <row r="50" spans="2:11" ht="15.75" thickBot="1" x14ac:dyDescent="0.3">
      <c r="B50" s="846"/>
      <c r="C50" s="90"/>
      <c r="D50" s="40" t="s">
        <v>47</v>
      </c>
      <c r="E50" s="30" t="s">
        <v>1360</v>
      </c>
      <c r="F50" s="5"/>
      <c r="G50" s="5"/>
      <c r="H50" s="5"/>
      <c r="I50" s="5"/>
      <c r="J50" s="5"/>
      <c r="K50" s="5"/>
    </row>
    <row r="51" spans="2:11" ht="15.75" thickBot="1" x14ac:dyDescent="0.3">
      <c r="B51" s="846"/>
      <c r="C51" s="90"/>
      <c r="D51" s="40" t="s">
        <v>49</v>
      </c>
      <c r="E51" s="30" t="s">
        <v>1387</v>
      </c>
      <c r="F51" s="5"/>
      <c r="G51" s="5"/>
      <c r="H51" s="5"/>
      <c r="I51" s="5"/>
      <c r="J51" s="5"/>
      <c r="K51" s="5"/>
    </row>
    <row r="52" spans="2:11" ht="15.75" thickBot="1" x14ac:dyDescent="0.3">
      <c r="B52" s="846"/>
      <c r="C52" s="90"/>
      <c r="D52" s="40" t="s">
        <v>51</v>
      </c>
      <c r="E52" s="30">
        <v>4380200</v>
      </c>
      <c r="F52" s="5"/>
      <c r="G52" s="5"/>
      <c r="H52" s="5"/>
      <c r="I52" s="5"/>
      <c r="J52" s="5"/>
      <c r="K52" s="5"/>
    </row>
    <row r="53" spans="2:11" ht="15.75" thickBot="1" x14ac:dyDescent="0.3">
      <c r="B53" s="847"/>
      <c r="C53" s="2"/>
      <c r="D53" s="40" t="s">
        <v>194</v>
      </c>
      <c r="E53" s="30" t="s">
        <v>1370</v>
      </c>
      <c r="F53" s="5"/>
      <c r="G53" s="5"/>
      <c r="H53" s="5"/>
      <c r="I53" s="5"/>
      <c r="J53" s="5"/>
      <c r="K53" s="5"/>
    </row>
    <row r="54" spans="2:11" ht="15.75" thickBot="1" x14ac:dyDescent="0.3">
      <c r="B54" s="1"/>
      <c r="C54" s="72"/>
      <c r="D54" s="5"/>
      <c r="E54" s="5"/>
      <c r="F54" s="5"/>
      <c r="G54" s="5"/>
      <c r="H54" s="5"/>
      <c r="I54" s="5"/>
      <c r="J54" s="5"/>
      <c r="K54" s="5"/>
    </row>
    <row r="55" spans="2:11" ht="15.75" thickBot="1" x14ac:dyDescent="0.3">
      <c r="B55" s="854" t="s">
        <v>195</v>
      </c>
      <c r="C55" s="855"/>
      <c r="D55" s="855"/>
      <c r="E55" s="856"/>
      <c r="F55" s="5"/>
      <c r="G55" s="5"/>
      <c r="H55" s="5"/>
      <c r="I55" s="5"/>
      <c r="J55" s="5"/>
      <c r="K55" s="5"/>
    </row>
    <row r="56" spans="2:11" ht="15.75" thickBot="1" x14ac:dyDescent="0.3">
      <c r="B56" s="845">
        <v>1</v>
      </c>
      <c r="C56" s="90"/>
      <c r="D56" s="47" t="s">
        <v>192</v>
      </c>
      <c r="E56" s="215" t="s">
        <v>196</v>
      </c>
      <c r="F56" s="5"/>
      <c r="G56" s="5"/>
      <c r="H56" s="5"/>
      <c r="I56" s="5"/>
      <c r="J56" s="5"/>
      <c r="K56" s="5"/>
    </row>
    <row r="57" spans="2:11" ht="15.75" thickBot="1" x14ac:dyDescent="0.3">
      <c r="B57" s="846"/>
      <c r="C57" s="90"/>
      <c r="D57" s="40" t="s">
        <v>45</v>
      </c>
      <c r="E57" s="215" t="s">
        <v>197</v>
      </c>
      <c r="F57" s="5"/>
      <c r="G57" s="5"/>
      <c r="H57" s="5"/>
      <c r="I57" s="5"/>
      <c r="J57" s="5"/>
      <c r="K57" s="5"/>
    </row>
    <row r="58" spans="2:11" ht="15.75" thickBot="1" x14ac:dyDescent="0.3">
      <c r="B58" s="846"/>
      <c r="C58" s="90"/>
      <c r="D58" s="40" t="s">
        <v>193</v>
      </c>
      <c r="E58" s="233"/>
      <c r="F58" s="5"/>
      <c r="G58" s="5"/>
      <c r="H58" s="5"/>
      <c r="I58" s="5"/>
      <c r="J58" s="5"/>
      <c r="K58" s="5"/>
    </row>
    <row r="59" spans="2:11" ht="15.75" thickBot="1" x14ac:dyDescent="0.3">
      <c r="B59" s="846"/>
      <c r="C59" s="90"/>
      <c r="D59" s="40" t="s">
        <v>47</v>
      </c>
      <c r="E59" s="233"/>
      <c r="F59" s="5"/>
      <c r="G59" s="5"/>
      <c r="H59" s="5"/>
      <c r="I59" s="5"/>
      <c r="J59" s="5"/>
      <c r="K59" s="5"/>
    </row>
    <row r="60" spans="2:11" ht="15.75" thickBot="1" x14ac:dyDescent="0.3">
      <c r="B60" s="846"/>
      <c r="C60" s="90"/>
      <c r="D60" s="40" t="s">
        <v>49</v>
      </c>
      <c r="E60" s="233"/>
      <c r="F60" s="5"/>
      <c r="G60" s="5"/>
      <c r="H60" s="5"/>
      <c r="I60" s="5"/>
      <c r="J60" s="5"/>
      <c r="K60" s="5"/>
    </row>
    <row r="61" spans="2:11" ht="15.75" thickBot="1" x14ac:dyDescent="0.3">
      <c r="B61" s="846"/>
      <c r="C61" s="90"/>
      <c r="D61" s="40" t="s">
        <v>51</v>
      </c>
      <c r="E61" s="233"/>
      <c r="F61" s="5"/>
      <c r="G61" s="5"/>
      <c r="H61" s="5"/>
      <c r="I61" s="5"/>
      <c r="J61" s="5"/>
      <c r="K61" s="5"/>
    </row>
    <row r="62" spans="2:11" ht="15.75" thickBot="1" x14ac:dyDescent="0.3">
      <c r="B62" s="847"/>
      <c r="C62" s="2"/>
      <c r="D62" s="40" t="s">
        <v>194</v>
      </c>
      <c r="E62" s="233"/>
      <c r="F62" s="5"/>
      <c r="G62" s="5"/>
      <c r="H62" s="5"/>
      <c r="I62" s="5"/>
      <c r="J62" s="5"/>
      <c r="K62" s="5"/>
    </row>
    <row r="63" spans="2:11" ht="15.75" thickBot="1" x14ac:dyDescent="0.3">
      <c r="B63" s="1"/>
      <c r="C63" s="72"/>
      <c r="D63" s="5"/>
      <c r="E63" s="5"/>
      <c r="F63" s="5"/>
      <c r="G63" s="5"/>
      <c r="H63" s="5"/>
      <c r="I63" s="5"/>
      <c r="J63" s="5"/>
      <c r="K63" s="5"/>
    </row>
    <row r="64" spans="2:11" ht="15" customHeight="1" thickBot="1" x14ac:dyDescent="0.3">
      <c r="B64" s="115" t="s">
        <v>198</v>
      </c>
      <c r="C64" s="116"/>
      <c r="D64" s="116"/>
      <c r="E64" s="117"/>
      <c r="G64" s="5"/>
      <c r="H64" s="5"/>
      <c r="I64" s="5"/>
      <c r="J64" s="5"/>
      <c r="K64" s="5"/>
    </row>
    <row r="65" spans="2:11" ht="24.75" thickBot="1" x14ac:dyDescent="0.3">
      <c r="B65" s="46" t="s">
        <v>199</v>
      </c>
      <c r="C65" s="40" t="s">
        <v>200</v>
      </c>
      <c r="D65" s="40" t="s">
        <v>201</v>
      </c>
      <c r="E65" s="40" t="s">
        <v>202</v>
      </c>
      <c r="F65" s="5"/>
      <c r="G65" s="5"/>
      <c r="H65" s="5"/>
      <c r="I65" s="5"/>
      <c r="J65" s="5"/>
    </row>
    <row r="66" spans="2:11" ht="84.75" thickBot="1" x14ac:dyDescent="0.3">
      <c r="B66" s="48">
        <v>42401</v>
      </c>
      <c r="C66" s="40">
        <v>0.01</v>
      </c>
      <c r="D66" s="66" t="s">
        <v>431</v>
      </c>
      <c r="E66" s="40"/>
      <c r="F66" s="5"/>
      <c r="G66" s="5"/>
      <c r="H66" s="5"/>
      <c r="I66" s="5"/>
      <c r="J66" s="5"/>
    </row>
    <row r="67" spans="2:11" ht="15.75" thickBot="1" x14ac:dyDescent="0.3">
      <c r="B67" s="3"/>
      <c r="C67" s="91"/>
      <c r="D67" s="5"/>
      <c r="E67" s="5"/>
      <c r="F67" s="5"/>
      <c r="G67" s="5"/>
      <c r="H67" s="5"/>
      <c r="I67" s="5"/>
      <c r="J67" s="5"/>
      <c r="K67" s="5"/>
    </row>
    <row r="68" spans="2:11" x14ac:dyDescent="0.25">
      <c r="B68" s="125" t="s">
        <v>109</v>
      </c>
      <c r="C68" s="92"/>
      <c r="D68" s="5"/>
      <c r="E68" s="5"/>
      <c r="F68" s="5"/>
      <c r="G68" s="5"/>
      <c r="H68" s="5"/>
      <c r="I68" s="5"/>
      <c r="J68" s="5"/>
      <c r="K68" s="5"/>
    </row>
    <row r="69" spans="2:11" x14ac:dyDescent="0.25">
      <c r="B69" s="872"/>
      <c r="C69" s="873"/>
      <c r="D69" s="873"/>
      <c r="E69" s="874"/>
      <c r="F69" s="5"/>
      <c r="G69" s="5"/>
      <c r="H69" s="5"/>
      <c r="I69" s="5"/>
      <c r="J69" s="5"/>
      <c r="K69" s="5"/>
    </row>
    <row r="70" spans="2:11" ht="15.75" thickBot="1" x14ac:dyDescent="0.3">
      <c r="B70" s="5"/>
      <c r="D70" s="5"/>
      <c r="E70" s="5"/>
      <c r="F70" s="5"/>
      <c r="G70" s="5"/>
      <c r="H70" s="5"/>
      <c r="I70" s="5"/>
      <c r="J70" s="5"/>
      <c r="K70" s="5"/>
    </row>
    <row r="71" spans="2:11" ht="15.75" thickBot="1" x14ac:dyDescent="0.3">
      <c r="B71" s="854" t="s">
        <v>204</v>
      </c>
      <c r="C71" s="855"/>
      <c r="D71" s="856"/>
      <c r="E71" s="5"/>
      <c r="F71" s="5"/>
      <c r="G71" s="5"/>
      <c r="H71" s="5"/>
      <c r="I71" s="5"/>
      <c r="J71" s="5"/>
      <c r="K71" s="5"/>
    </row>
    <row r="72" spans="2:11" ht="120.75" thickBot="1" x14ac:dyDescent="0.3">
      <c r="B72" s="46" t="s">
        <v>205</v>
      </c>
      <c r="C72" s="2"/>
      <c r="D72" s="40" t="s">
        <v>432</v>
      </c>
      <c r="E72" s="5"/>
      <c r="F72" s="5"/>
      <c r="G72" s="5"/>
      <c r="H72" s="5"/>
      <c r="I72" s="5"/>
      <c r="J72" s="5"/>
      <c r="K72" s="5"/>
    </row>
    <row r="73" spans="2:11" x14ac:dyDescent="0.25">
      <c r="B73" s="845" t="s">
        <v>207</v>
      </c>
      <c r="C73" s="90"/>
      <c r="D73" s="52" t="s">
        <v>208</v>
      </c>
      <c r="E73" s="5"/>
      <c r="F73" s="5"/>
      <c r="G73" s="5"/>
      <c r="H73" s="5"/>
      <c r="I73" s="5"/>
      <c r="J73" s="5"/>
      <c r="K73" s="5"/>
    </row>
    <row r="74" spans="2:11" ht="96" x14ac:dyDescent="0.25">
      <c r="B74" s="846"/>
      <c r="C74" s="90"/>
      <c r="D74" s="45" t="s">
        <v>433</v>
      </c>
      <c r="E74" s="5"/>
      <c r="F74" s="5"/>
      <c r="G74" s="5"/>
      <c r="H74" s="5"/>
      <c r="I74" s="5"/>
      <c r="J74" s="5"/>
      <c r="K74" s="5"/>
    </row>
    <row r="75" spans="2:11" ht="60" x14ac:dyDescent="0.25">
      <c r="B75" s="846"/>
      <c r="C75" s="90"/>
      <c r="D75" s="45" t="s">
        <v>434</v>
      </c>
      <c r="E75" s="5"/>
      <c r="F75" s="5"/>
      <c r="G75" s="5"/>
      <c r="H75" s="5"/>
      <c r="I75" s="5"/>
      <c r="J75" s="5"/>
      <c r="K75" s="5"/>
    </row>
    <row r="76" spans="2:11" x14ac:dyDescent="0.25">
      <c r="B76" s="846"/>
      <c r="C76" s="90"/>
      <c r="D76" s="52" t="s">
        <v>211</v>
      </c>
      <c r="E76" s="5"/>
      <c r="F76" s="5"/>
      <c r="G76" s="5"/>
      <c r="H76" s="5"/>
      <c r="I76" s="5"/>
      <c r="J76" s="5"/>
      <c r="K76" s="5"/>
    </row>
    <row r="77" spans="2:11" ht="24" x14ac:dyDescent="0.25">
      <c r="B77" s="846"/>
      <c r="C77" s="90"/>
      <c r="D77" s="45" t="s">
        <v>435</v>
      </c>
      <c r="E77" s="5"/>
      <c r="F77" s="5"/>
      <c r="G77" s="5"/>
      <c r="H77" s="5"/>
      <c r="I77" s="5"/>
      <c r="J77" s="5"/>
      <c r="K77" s="5"/>
    </row>
    <row r="78" spans="2:11" ht="36" x14ac:dyDescent="0.25">
      <c r="B78" s="846"/>
      <c r="C78" s="90"/>
      <c r="D78" s="45" t="s">
        <v>436</v>
      </c>
      <c r="E78" s="5"/>
      <c r="F78" s="5"/>
      <c r="G78" s="5"/>
      <c r="H78" s="5"/>
      <c r="I78" s="5"/>
      <c r="J78" s="5"/>
      <c r="K78" s="5"/>
    </row>
    <row r="79" spans="2:11" x14ac:dyDescent="0.25">
      <c r="B79" s="846"/>
      <c r="C79" s="90"/>
      <c r="D79" s="45" t="s">
        <v>437</v>
      </c>
      <c r="E79" s="5"/>
      <c r="F79" s="5"/>
      <c r="G79" s="5"/>
      <c r="H79" s="5"/>
      <c r="I79" s="5"/>
      <c r="J79" s="5"/>
      <c r="K79" s="5"/>
    </row>
    <row r="80" spans="2:11" ht="36" x14ac:dyDescent="0.25">
      <c r="B80" s="846"/>
      <c r="C80" s="90"/>
      <c r="D80" s="45" t="s">
        <v>438</v>
      </c>
      <c r="E80" s="5"/>
      <c r="F80" s="5"/>
      <c r="G80" s="5"/>
      <c r="H80" s="5"/>
      <c r="I80" s="5"/>
      <c r="J80" s="5"/>
      <c r="K80" s="5"/>
    </row>
    <row r="81" spans="2:11" x14ac:dyDescent="0.25">
      <c r="B81" s="846"/>
      <c r="C81" s="90"/>
      <c r="D81" s="52" t="s">
        <v>439</v>
      </c>
      <c r="E81" s="5"/>
      <c r="F81" s="5"/>
      <c r="G81" s="5"/>
      <c r="H81" s="5"/>
      <c r="I81" s="5"/>
      <c r="J81" s="5"/>
      <c r="K81" s="5"/>
    </row>
    <row r="82" spans="2:11" x14ac:dyDescent="0.25">
      <c r="B82" s="846"/>
      <c r="C82" s="90"/>
      <c r="D82" s="45" t="s">
        <v>440</v>
      </c>
      <c r="E82" s="5"/>
      <c r="F82" s="5"/>
      <c r="G82" s="5"/>
      <c r="H82" s="5"/>
      <c r="I82" s="5"/>
      <c r="J82" s="5"/>
      <c r="K82" s="5"/>
    </row>
    <row r="83" spans="2:11" ht="36" x14ac:dyDescent="0.25">
      <c r="B83" s="846"/>
      <c r="C83" s="90"/>
      <c r="D83" s="45" t="s">
        <v>441</v>
      </c>
      <c r="E83" s="5"/>
      <c r="F83" s="5"/>
      <c r="G83" s="5"/>
      <c r="H83" s="5"/>
      <c r="I83" s="5"/>
      <c r="J83" s="5"/>
      <c r="K83" s="5"/>
    </row>
    <row r="84" spans="2:11" ht="45.75" thickBot="1" x14ac:dyDescent="0.3">
      <c r="B84" s="847"/>
      <c r="C84" s="2"/>
      <c r="D84" s="252" t="s">
        <v>442</v>
      </c>
      <c r="E84" s="5"/>
      <c r="F84" s="5"/>
      <c r="G84" s="5"/>
      <c r="H84" s="5"/>
      <c r="I84" s="5"/>
      <c r="J84" s="5"/>
      <c r="K84" s="5"/>
    </row>
    <row r="85" spans="2:11" ht="24.75" thickBot="1" x14ac:dyDescent="0.3">
      <c r="B85" s="46" t="s">
        <v>220</v>
      </c>
      <c r="C85" s="2"/>
      <c r="D85" s="40"/>
      <c r="E85" s="5"/>
      <c r="F85" s="5"/>
      <c r="G85" s="5"/>
      <c r="H85" s="5"/>
      <c r="I85" s="5"/>
      <c r="J85" s="5"/>
      <c r="K85" s="5"/>
    </row>
    <row r="86" spans="2:11" ht="204" x14ac:dyDescent="0.25">
      <c r="B86" s="845" t="s">
        <v>221</v>
      </c>
      <c r="C86" s="90"/>
      <c r="D86" s="45" t="s">
        <v>443</v>
      </c>
      <c r="E86" s="5"/>
      <c r="F86" s="5"/>
      <c r="G86" s="5"/>
      <c r="H86" s="5"/>
      <c r="I86" s="5"/>
      <c r="J86" s="5"/>
      <c r="K86" s="5"/>
    </row>
    <row r="87" spans="2:11" ht="168" x14ac:dyDescent="0.25">
      <c r="B87" s="846"/>
      <c r="C87" s="90"/>
      <c r="D87" s="45" t="s">
        <v>444</v>
      </c>
      <c r="E87" s="5"/>
      <c r="F87" s="5"/>
      <c r="G87" s="5"/>
      <c r="H87" s="5"/>
      <c r="I87" s="5"/>
      <c r="J87" s="5"/>
      <c r="K87" s="5"/>
    </row>
    <row r="88" spans="2:11" ht="72" x14ac:dyDescent="0.25">
      <c r="B88" s="846"/>
      <c r="C88" s="90"/>
      <c r="D88" s="45" t="s">
        <v>445</v>
      </c>
      <c r="E88" s="5"/>
      <c r="F88" s="5"/>
      <c r="G88" s="5"/>
      <c r="H88" s="5"/>
      <c r="I88" s="5"/>
      <c r="J88" s="5"/>
      <c r="K88" s="5"/>
    </row>
    <row r="89" spans="2:11" ht="24" x14ac:dyDescent="0.25">
      <c r="B89" s="846"/>
      <c r="C89" s="90"/>
      <c r="D89" s="45" t="s">
        <v>446</v>
      </c>
      <c r="E89" s="5"/>
      <c r="F89" s="5"/>
      <c r="G89" s="5"/>
      <c r="H89" s="5"/>
      <c r="I89" s="5"/>
      <c r="J89" s="5"/>
      <c r="K89" s="5"/>
    </row>
    <row r="90" spans="2:11" ht="72" x14ac:dyDescent="0.25">
      <c r="B90" s="846"/>
      <c r="C90" s="90"/>
      <c r="D90" s="60" t="s">
        <v>447</v>
      </c>
      <c r="E90" s="5"/>
      <c r="F90" s="5"/>
      <c r="G90" s="5"/>
      <c r="H90" s="5"/>
      <c r="I90" s="5"/>
      <c r="J90" s="5"/>
      <c r="K90" s="5"/>
    </row>
    <row r="91" spans="2:11" ht="84" x14ac:dyDescent="0.25">
      <c r="B91" s="846"/>
      <c r="C91" s="90"/>
      <c r="D91" s="60" t="s">
        <v>448</v>
      </c>
      <c r="E91" s="5"/>
      <c r="F91" s="5"/>
      <c r="G91" s="5"/>
      <c r="H91" s="5"/>
      <c r="I91" s="5"/>
      <c r="J91" s="5"/>
      <c r="K91" s="5"/>
    </row>
    <row r="92" spans="2:11" ht="36" x14ac:dyDescent="0.25">
      <c r="B92" s="846"/>
      <c r="C92" s="90"/>
      <c r="D92" s="60" t="s">
        <v>449</v>
      </c>
      <c r="E92" s="5"/>
      <c r="F92" s="5"/>
      <c r="G92" s="5"/>
      <c r="H92" s="5"/>
      <c r="I92" s="5"/>
      <c r="J92" s="5"/>
      <c r="K92" s="5"/>
    </row>
    <row r="93" spans="2:11" ht="36" x14ac:dyDescent="0.25">
      <c r="B93" s="846"/>
      <c r="C93" s="90"/>
      <c r="D93" s="60" t="s">
        <v>450</v>
      </c>
      <c r="E93" s="5"/>
      <c r="F93" s="5"/>
      <c r="G93" s="5"/>
      <c r="H93" s="5"/>
      <c r="I93" s="5"/>
      <c r="J93" s="5"/>
      <c r="K93" s="5"/>
    </row>
    <row r="94" spans="2:11" ht="48" x14ac:dyDescent="0.25">
      <c r="B94" s="846"/>
      <c r="C94" s="90"/>
      <c r="D94" s="60" t="s">
        <v>451</v>
      </c>
      <c r="E94" s="5"/>
      <c r="F94" s="5"/>
      <c r="G94" s="5"/>
      <c r="H94" s="5"/>
      <c r="I94" s="5"/>
      <c r="J94" s="5"/>
      <c r="K94" s="5"/>
    </row>
    <row r="95" spans="2:11" ht="60.75" thickBot="1" x14ac:dyDescent="0.3">
      <c r="B95" s="847"/>
      <c r="C95" s="2"/>
      <c r="D95" s="61" t="s">
        <v>452</v>
      </c>
      <c r="E95" s="5"/>
      <c r="F95" s="5"/>
      <c r="G95" s="5"/>
      <c r="H95" s="5"/>
      <c r="I95" s="5"/>
      <c r="J95" s="5"/>
      <c r="K95" s="5"/>
    </row>
    <row r="96" spans="2:11" x14ac:dyDescent="0.25">
      <c r="B96" s="845" t="s">
        <v>238</v>
      </c>
      <c r="C96" s="90"/>
      <c r="D96" s="45"/>
      <c r="E96" s="5"/>
      <c r="F96" s="5"/>
      <c r="G96" s="5"/>
      <c r="H96" s="5"/>
      <c r="I96" s="5"/>
      <c r="J96" s="5"/>
      <c r="K96" s="5"/>
    </row>
    <row r="97" spans="2:11" x14ac:dyDescent="0.25">
      <c r="B97" s="846"/>
      <c r="C97" s="90"/>
      <c r="D97" s="16"/>
      <c r="E97" s="5"/>
      <c r="F97" s="5"/>
      <c r="G97" s="5"/>
      <c r="H97" s="5"/>
      <c r="I97" s="5"/>
      <c r="J97" s="5"/>
      <c r="K97" s="5"/>
    </row>
    <row r="98" spans="2:11" x14ac:dyDescent="0.25">
      <c r="B98" s="846"/>
      <c r="C98" s="90"/>
      <c r="D98" s="45" t="s">
        <v>239</v>
      </c>
      <c r="E98" s="5"/>
      <c r="F98" s="5"/>
      <c r="G98" s="5"/>
      <c r="H98" s="5"/>
      <c r="I98" s="5"/>
      <c r="J98" s="5"/>
      <c r="K98" s="5"/>
    </row>
    <row r="99" spans="2:11" ht="61.5" x14ac:dyDescent="0.25">
      <c r="B99" s="846"/>
      <c r="C99" s="90"/>
      <c r="D99" s="45" t="s">
        <v>453</v>
      </c>
      <c r="E99" s="5"/>
      <c r="F99" s="5"/>
      <c r="G99" s="5"/>
      <c r="H99" s="5"/>
      <c r="I99" s="5"/>
      <c r="J99" s="5"/>
      <c r="K99" s="5"/>
    </row>
    <row r="100" spans="2:11" ht="61.5" x14ac:dyDescent="0.25">
      <c r="B100" s="846"/>
      <c r="C100" s="90"/>
      <c r="D100" s="45" t="s">
        <v>454</v>
      </c>
      <c r="E100" s="5"/>
      <c r="F100" s="5"/>
      <c r="G100" s="5"/>
      <c r="H100" s="5"/>
      <c r="I100" s="5"/>
      <c r="J100" s="5"/>
      <c r="K100" s="5"/>
    </row>
    <row r="101" spans="2:11" ht="62.25" thickBot="1" x14ac:dyDescent="0.3">
      <c r="B101" s="847"/>
      <c r="C101" s="2"/>
      <c r="D101" s="40" t="s">
        <v>455</v>
      </c>
      <c r="E101" s="5"/>
      <c r="F101" s="5"/>
      <c r="G101" s="5"/>
      <c r="H101" s="5"/>
      <c r="I101" s="5"/>
      <c r="J101" s="5"/>
      <c r="K101" s="5"/>
    </row>
  </sheetData>
  <mergeCells count="29">
    <mergeCell ref="B10:D10"/>
    <mergeCell ref="F10:S10"/>
    <mergeCell ref="F11:S11"/>
    <mergeCell ref="E12:R12"/>
    <mergeCell ref="E13:R13"/>
    <mergeCell ref="B71:D71"/>
    <mergeCell ref="B73:B84"/>
    <mergeCell ref="B86:B95"/>
    <mergeCell ref="B96:B101"/>
    <mergeCell ref="C21:C22"/>
    <mergeCell ref="D21:D22"/>
    <mergeCell ref="B56:B62"/>
    <mergeCell ref="B69:E69"/>
    <mergeCell ref="D44:I44"/>
    <mergeCell ref="B46:E46"/>
    <mergeCell ref="B47:B53"/>
    <mergeCell ref="B55:E55"/>
    <mergeCell ref="D15:I15"/>
    <mergeCell ref="D20:I20"/>
    <mergeCell ref="D43:I43"/>
    <mergeCell ref="E21:E22"/>
    <mergeCell ref="B15:B20"/>
    <mergeCell ref="F21:F22"/>
    <mergeCell ref="G21:G22"/>
    <mergeCell ref="A1:P1"/>
    <mergeCell ref="A2:P2"/>
    <mergeCell ref="A3:P3"/>
    <mergeCell ref="A4:D4"/>
    <mergeCell ref="A5:P5"/>
  </mergeCells>
  <conditionalFormatting sqref="E12:R12">
    <cfRule type="expression" dxfId="105" priority="1">
      <formula>E11="SI SE REPORTA"</formula>
    </cfRule>
  </conditionalFormatting>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s>
  <pageMargins left="0.25" right="0.25" top="0.75" bottom="0.75" header="0.3" footer="0.3"/>
  <pageSetup paperSize="178" orientation="landscape" horizontalDpi="1200" verticalDpi="1200" r:id="rId2"/>
  <ignoredErrors>
    <ignoredError sqref="F19" formula="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U99"/>
  <sheetViews>
    <sheetView showGridLines="0" zoomScale="98" zoomScaleNormal="98" workbookViewId="0">
      <selection activeCell="D25" sqref="D25"/>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85546875" customWidth="1"/>
    <col min="11" max="11" width="13.425781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15</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t="str">
        <f>IF(E10="NO APLICA","NO APLICA",IF(E11="NO SE REPORTA","SIN INFORMACION",+E19))</f>
        <v>N.A.</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1384</v>
      </c>
      <c r="F12" s="818"/>
      <c r="G12" s="818"/>
      <c r="H12" s="818"/>
      <c r="I12" s="818"/>
      <c r="J12" s="818"/>
      <c r="K12" s="818"/>
      <c r="L12" s="818"/>
      <c r="M12" s="818"/>
      <c r="N12" s="818"/>
      <c r="O12" s="818"/>
      <c r="P12" s="818"/>
      <c r="Q12" s="818"/>
      <c r="R12" s="818"/>
    </row>
    <row r="13" spans="1:21" ht="21.95" customHeight="1" x14ac:dyDescent="0.25">
      <c r="B13" s="346"/>
      <c r="C13" s="84"/>
      <c r="D13" s="168" t="s">
        <v>151</v>
      </c>
      <c r="E13" s="819" t="s">
        <v>1906</v>
      </c>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6" customHeight="1" thickTop="1" thickBot="1" x14ac:dyDescent="0.3">
      <c r="B15" s="893" t="s">
        <v>152</v>
      </c>
      <c r="C15" s="85"/>
      <c r="D15" s="836" t="s">
        <v>456</v>
      </c>
      <c r="E15" s="837"/>
      <c r="F15" s="837"/>
      <c r="G15" s="837"/>
      <c r="H15" s="837"/>
      <c r="I15" s="837"/>
      <c r="J15" s="837"/>
      <c r="K15" s="838"/>
    </row>
    <row r="16" spans="1:21" ht="15.75" thickBot="1" x14ac:dyDescent="0.3">
      <c r="A16" s="185"/>
      <c r="B16" s="864"/>
      <c r="C16" s="94" t="s">
        <v>101</v>
      </c>
      <c r="D16" s="43" t="s">
        <v>457</v>
      </c>
      <c r="E16" s="43" t="s">
        <v>103</v>
      </c>
      <c r="F16" s="43" t="s">
        <v>104</v>
      </c>
      <c r="G16" s="43" t="s">
        <v>105</v>
      </c>
      <c r="H16" s="43" t="s">
        <v>106</v>
      </c>
      <c r="I16" s="177"/>
      <c r="J16" s="185"/>
      <c r="K16" s="21"/>
    </row>
    <row r="17" spans="2:11" ht="24.75" thickBot="1" x14ac:dyDescent="0.3">
      <c r="B17" s="864"/>
      <c r="C17" s="2" t="s">
        <v>281</v>
      </c>
      <c r="D17" s="40" t="s">
        <v>458</v>
      </c>
      <c r="E17" s="407">
        <v>0</v>
      </c>
      <c r="F17" s="407">
        <v>0</v>
      </c>
      <c r="G17" s="407">
        <v>10</v>
      </c>
      <c r="H17" s="407">
        <v>10</v>
      </c>
      <c r="I17" s="186"/>
      <c r="J17" s="185"/>
      <c r="K17" s="21"/>
    </row>
    <row r="18" spans="2:11" ht="24.75" thickBot="1" x14ac:dyDescent="0.3">
      <c r="B18" s="864"/>
      <c r="C18" s="2" t="s">
        <v>283</v>
      </c>
      <c r="D18" s="40" t="s">
        <v>459</v>
      </c>
      <c r="E18" s="407">
        <v>0</v>
      </c>
      <c r="F18" s="407">
        <v>0</v>
      </c>
      <c r="G18" s="407"/>
      <c r="H18" s="407"/>
      <c r="I18" s="186"/>
      <c r="J18" s="185"/>
      <c r="K18" s="21"/>
    </row>
    <row r="19" spans="2:11" ht="24.75" thickBot="1" x14ac:dyDescent="0.3">
      <c r="B19" s="864"/>
      <c r="C19" s="2" t="s">
        <v>285</v>
      </c>
      <c r="D19" s="40" t="s">
        <v>460</v>
      </c>
      <c r="E19" s="182" t="str">
        <f>IFERROR(E18/E17,"N.A.")</f>
        <v>N.A.</v>
      </c>
      <c r="F19" s="182" t="str">
        <f>IFERROR(F18/F17,"N.A.")</f>
        <v>N.A.</v>
      </c>
      <c r="G19" s="182">
        <f>IFERROR(G18/G17,"N.A.")</f>
        <v>0</v>
      </c>
      <c r="H19" s="182">
        <f>IFERROR(H18/H17,"N.A.")</f>
        <v>0</v>
      </c>
      <c r="I19" s="182"/>
      <c r="K19" s="21"/>
    </row>
    <row r="20" spans="2:11" x14ac:dyDescent="0.25">
      <c r="B20" s="214"/>
      <c r="C20" s="88"/>
      <c r="D20" s="900" t="s">
        <v>461</v>
      </c>
      <c r="E20" s="901"/>
      <c r="F20" s="901"/>
      <c r="G20" s="901"/>
      <c r="H20" s="901"/>
      <c r="I20" s="901"/>
      <c r="J20" s="901"/>
      <c r="K20" s="902"/>
    </row>
    <row r="21" spans="2:11" x14ac:dyDescent="0.25">
      <c r="B21" s="214"/>
      <c r="C21" s="88"/>
      <c r="D21" s="839" t="s">
        <v>382</v>
      </c>
      <c r="E21" s="840"/>
      <c r="F21" s="840"/>
      <c r="G21" s="840"/>
      <c r="H21" s="840"/>
      <c r="I21" s="840"/>
      <c r="J21" s="840"/>
      <c r="K21" s="841"/>
    </row>
    <row r="22" spans="2:11" x14ac:dyDescent="0.25">
      <c r="B22" s="214"/>
      <c r="C22" s="88"/>
      <c r="D22" s="839" t="s">
        <v>462</v>
      </c>
      <c r="E22" s="840"/>
      <c r="F22" s="840"/>
      <c r="G22" s="840"/>
      <c r="H22" s="840"/>
      <c r="I22" s="840"/>
      <c r="J22" s="840"/>
      <c r="K22" s="841"/>
    </row>
    <row r="23" spans="2:11" ht="15.75" thickBot="1" x14ac:dyDescent="0.3">
      <c r="B23" s="214"/>
      <c r="C23" s="88"/>
      <c r="D23" s="851" t="s">
        <v>463</v>
      </c>
      <c r="E23" s="852"/>
      <c r="F23" s="852"/>
      <c r="G23" s="852"/>
      <c r="H23" s="852"/>
      <c r="I23" s="852"/>
      <c r="J23" s="852"/>
      <c r="K23" s="853"/>
    </row>
    <row r="24" spans="2:11" ht="36.75" thickBot="1" x14ac:dyDescent="0.3">
      <c r="B24" s="214"/>
      <c r="C24" s="94" t="s">
        <v>101</v>
      </c>
      <c r="D24" s="456" t="s">
        <v>384</v>
      </c>
      <c r="E24" s="456" t="s">
        <v>464</v>
      </c>
      <c r="F24" s="456" t="s">
        <v>465</v>
      </c>
      <c r="G24" s="456" t="s">
        <v>466</v>
      </c>
      <c r="H24" s="456" t="s">
        <v>467</v>
      </c>
      <c r="I24" s="456" t="s">
        <v>388</v>
      </c>
      <c r="J24" s="456" t="s">
        <v>389</v>
      </c>
      <c r="K24" s="456" t="s">
        <v>109</v>
      </c>
    </row>
    <row r="25" spans="2:11" s="185" customFormat="1" ht="15.75" thickBot="1" x14ac:dyDescent="0.3">
      <c r="B25" s="213"/>
      <c r="C25" s="8">
        <v>1</v>
      </c>
      <c r="D25" s="30" t="s">
        <v>1385</v>
      </c>
      <c r="E25" s="30"/>
      <c r="F25" s="204"/>
      <c r="G25" s="204"/>
      <c r="H25" s="204"/>
      <c r="I25" s="204"/>
      <c r="J25" s="204"/>
      <c r="K25" s="204"/>
    </row>
    <row r="26" spans="2:11" s="185" customFormat="1" ht="15.75" thickBot="1" x14ac:dyDescent="0.3">
      <c r="B26" s="213"/>
      <c r="C26" s="8">
        <v>2</v>
      </c>
      <c r="D26" s="30"/>
      <c r="E26" s="30"/>
      <c r="F26" s="204"/>
      <c r="G26" s="204"/>
      <c r="H26" s="204"/>
      <c r="I26" s="204"/>
      <c r="J26" s="204"/>
      <c r="K26" s="204"/>
    </row>
    <row r="27" spans="2:11" s="185" customFormat="1" ht="15.75" thickBot="1" x14ac:dyDescent="0.3">
      <c r="B27" s="213"/>
      <c r="C27" s="8">
        <v>3</v>
      </c>
      <c r="D27" s="30"/>
      <c r="E27" s="30"/>
      <c r="F27" s="204"/>
      <c r="G27" s="204"/>
      <c r="H27" s="204"/>
      <c r="I27" s="204"/>
      <c r="J27" s="204"/>
      <c r="K27" s="204"/>
    </row>
    <row r="28" spans="2:11" s="185" customFormat="1" ht="15.75" thickBot="1" x14ac:dyDescent="0.3">
      <c r="B28" s="213"/>
      <c r="C28" s="8">
        <v>4</v>
      </c>
      <c r="D28" s="30"/>
      <c r="E28" s="30"/>
      <c r="F28" s="204"/>
      <c r="G28" s="204"/>
      <c r="H28" s="204"/>
      <c r="I28" s="204"/>
      <c r="J28" s="204"/>
      <c r="K28" s="204"/>
    </row>
    <row r="29" spans="2:11" s="185" customFormat="1" ht="15.75" thickBot="1" x14ac:dyDescent="0.3">
      <c r="B29" s="213"/>
      <c r="C29" s="8">
        <v>5</v>
      </c>
      <c r="D29" s="30"/>
      <c r="E29" s="30"/>
      <c r="F29" s="204"/>
      <c r="G29" s="204"/>
      <c r="H29" s="204"/>
      <c r="I29" s="204"/>
      <c r="J29" s="204"/>
      <c r="K29" s="204"/>
    </row>
    <row r="30" spans="2:11" s="185" customFormat="1" ht="15.75" thickBot="1" x14ac:dyDescent="0.3">
      <c r="B30" s="213"/>
      <c r="C30" s="8">
        <v>6</v>
      </c>
      <c r="D30" s="30"/>
      <c r="E30" s="30"/>
      <c r="F30" s="204"/>
      <c r="G30" s="204"/>
      <c r="H30" s="204"/>
      <c r="I30" s="204"/>
      <c r="J30" s="204"/>
      <c r="K30" s="204"/>
    </row>
    <row r="31" spans="2:11" s="185" customFormat="1" ht="15.75" thickBot="1" x14ac:dyDescent="0.3">
      <c r="B31" s="213"/>
      <c r="C31" s="8">
        <v>7</v>
      </c>
      <c r="D31" s="30"/>
      <c r="E31" s="30"/>
      <c r="F31" s="204"/>
      <c r="G31" s="204"/>
      <c r="H31" s="204"/>
      <c r="I31" s="204"/>
      <c r="J31" s="204"/>
      <c r="K31" s="204"/>
    </row>
    <row r="32" spans="2:11" s="185" customFormat="1" ht="15.75" thickBot="1" x14ac:dyDescent="0.3">
      <c r="B32" s="213"/>
      <c r="C32" s="8">
        <v>8</v>
      </c>
      <c r="D32" s="30"/>
      <c r="E32" s="30"/>
      <c r="F32" s="204"/>
      <c r="G32" s="204"/>
      <c r="H32" s="204"/>
      <c r="I32" s="204"/>
      <c r="J32" s="204"/>
      <c r="K32" s="204"/>
    </row>
    <row r="33" spans="2:11" s="185" customFormat="1" ht="15.75" thickBot="1" x14ac:dyDescent="0.3">
      <c r="B33" s="213"/>
      <c r="C33" s="8">
        <v>9</v>
      </c>
      <c r="D33" s="30"/>
      <c r="E33" s="30"/>
      <c r="F33" s="204"/>
      <c r="G33" s="204"/>
      <c r="H33" s="204"/>
      <c r="I33" s="204"/>
      <c r="J33" s="204"/>
      <c r="K33" s="204"/>
    </row>
    <row r="34" spans="2:11" s="185" customFormat="1" ht="15.75" thickBot="1" x14ac:dyDescent="0.3">
      <c r="B34" s="213"/>
      <c r="C34" s="8">
        <v>10</v>
      </c>
      <c r="D34" s="30"/>
      <c r="E34" s="30"/>
      <c r="F34" s="204"/>
      <c r="G34" s="204"/>
      <c r="H34" s="204"/>
      <c r="I34" s="204"/>
      <c r="J34" s="204"/>
      <c r="K34" s="204"/>
    </row>
    <row r="35" spans="2:11" s="185" customFormat="1" ht="15.75" thickBot="1" x14ac:dyDescent="0.3">
      <c r="B35" s="213"/>
      <c r="C35" s="8">
        <v>11</v>
      </c>
      <c r="D35" s="30"/>
      <c r="E35" s="30"/>
      <c r="F35" s="204"/>
      <c r="G35" s="204"/>
      <c r="H35" s="204"/>
      <c r="I35" s="204"/>
      <c r="J35" s="204"/>
      <c r="K35" s="204"/>
    </row>
    <row r="36" spans="2:11" s="185" customFormat="1" ht="15.75" thickBot="1" x14ac:dyDescent="0.3">
      <c r="B36" s="213"/>
      <c r="C36" s="8">
        <v>12</v>
      </c>
      <c r="D36" s="30"/>
      <c r="E36" s="30"/>
      <c r="F36" s="204"/>
      <c r="G36" s="204"/>
      <c r="H36" s="204"/>
      <c r="I36" s="204"/>
      <c r="J36" s="204"/>
      <c r="K36" s="204"/>
    </row>
    <row r="37" spans="2:11" ht="15.75" thickBot="1" x14ac:dyDescent="0.3">
      <c r="B37" s="46"/>
      <c r="C37" s="2"/>
      <c r="D37" s="40" t="s">
        <v>280</v>
      </c>
      <c r="E37" s="40"/>
      <c r="F37" s="133">
        <f>SUM(F25:F36)</f>
        <v>0</v>
      </c>
      <c r="G37" s="133">
        <f>SUM(G25:G36)</f>
        <v>0</v>
      </c>
      <c r="H37" s="133">
        <f>SUM(H25:H36)</f>
        <v>0</v>
      </c>
      <c r="I37" s="133">
        <f>SUM(I25:I36)</f>
        <v>0</v>
      </c>
      <c r="J37" s="133">
        <f>SUM(J25:J36)</f>
        <v>0</v>
      </c>
      <c r="K37" s="12"/>
    </row>
    <row r="38" spans="2:11" ht="24" customHeight="1" thickBot="1" x14ac:dyDescent="0.3">
      <c r="B38" s="69" t="s">
        <v>187</v>
      </c>
      <c r="C38" s="103"/>
      <c r="D38" s="848" t="s">
        <v>468</v>
      </c>
      <c r="E38" s="849"/>
      <c r="F38" s="849"/>
      <c r="G38" s="849"/>
      <c r="H38" s="849"/>
      <c r="I38" s="849"/>
      <c r="J38" s="849"/>
      <c r="K38" s="850"/>
    </row>
    <row r="39" spans="2:11" ht="24" customHeight="1" thickBot="1" x14ac:dyDescent="0.3">
      <c r="B39" s="69" t="s">
        <v>189</v>
      </c>
      <c r="C39" s="103"/>
      <c r="D39" s="848" t="s">
        <v>469</v>
      </c>
      <c r="E39" s="849"/>
      <c r="F39" s="849"/>
      <c r="G39" s="849"/>
      <c r="H39" s="849"/>
      <c r="I39" s="849"/>
      <c r="J39" s="849"/>
      <c r="K39" s="850"/>
    </row>
    <row r="40" spans="2:11" ht="15.75" thickBot="1" x14ac:dyDescent="0.3">
      <c r="B40" s="1"/>
      <c r="C40" s="72"/>
      <c r="D40" s="5"/>
      <c r="E40" s="5"/>
      <c r="F40" s="5"/>
      <c r="G40" s="5"/>
      <c r="H40" s="5"/>
      <c r="I40" s="5"/>
      <c r="J40" s="5"/>
      <c r="K40" s="5"/>
    </row>
    <row r="41" spans="2:11" ht="24" customHeight="1" thickBot="1" x14ac:dyDescent="0.3">
      <c r="B41" s="854" t="s">
        <v>191</v>
      </c>
      <c r="C41" s="855"/>
      <c r="D41" s="855"/>
      <c r="E41" s="856"/>
      <c r="F41" s="5"/>
      <c r="G41" s="5"/>
      <c r="H41" s="5"/>
      <c r="I41" s="5"/>
      <c r="J41" s="5"/>
      <c r="K41" s="5"/>
    </row>
    <row r="42" spans="2:11" ht="15.75" thickBot="1" x14ac:dyDescent="0.3">
      <c r="B42" s="845">
        <v>1</v>
      </c>
      <c r="C42" s="90"/>
      <c r="D42" s="47" t="s">
        <v>192</v>
      </c>
      <c r="E42" s="30" t="s">
        <v>1366</v>
      </c>
      <c r="F42" s="5"/>
      <c r="G42" s="5"/>
      <c r="H42" s="5"/>
      <c r="I42" s="5"/>
      <c r="J42" s="5"/>
      <c r="K42" s="5"/>
    </row>
    <row r="43" spans="2:11" ht="15.75" thickBot="1" x14ac:dyDescent="0.3">
      <c r="B43" s="846"/>
      <c r="C43" s="90"/>
      <c r="D43" s="40" t="s">
        <v>45</v>
      </c>
      <c r="E43" s="30" t="s">
        <v>1367</v>
      </c>
      <c r="F43" s="5"/>
      <c r="G43" s="5"/>
      <c r="H43" s="5"/>
      <c r="I43" s="5"/>
      <c r="J43" s="5"/>
      <c r="K43" s="5"/>
    </row>
    <row r="44" spans="2:11" ht="15.75" thickBot="1" x14ac:dyDescent="0.3">
      <c r="B44" s="846"/>
      <c r="C44" s="90"/>
      <c r="D44" s="40" t="s">
        <v>193</v>
      </c>
      <c r="E44" s="30" t="s">
        <v>1368</v>
      </c>
      <c r="F44" s="5"/>
      <c r="G44" s="5"/>
      <c r="H44" s="5"/>
      <c r="I44" s="5"/>
      <c r="J44" s="5"/>
      <c r="K44" s="5"/>
    </row>
    <row r="45" spans="2:11" ht="15.75" thickBot="1" x14ac:dyDescent="0.3">
      <c r="B45" s="846"/>
      <c r="C45" s="90"/>
      <c r="D45" s="40" t="s">
        <v>47</v>
      </c>
      <c r="E45" s="30" t="s">
        <v>1360</v>
      </c>
      <c r="F45" s="5"/>
      <c r="G45" s="5"/>
      <c r="H45" s="5"/>
      <c r="I45" s="5"/>
      <c r="J45" s="5"/>
      <c r="K45" s="5"/>
    </row>
    <row r="46" spans="2:11" ht="15.75" thickBot="1" x14ac:dyDescent="0.3">
      <c r="B46" s="846"/>
      <c r="C46" s="90"/>
      <c r="D46" s="40" t="s">
        <v>49</v>
      </c>
      <c r="E46" s="406" t="s">
        <v>1369</v>
      </c>
      <c r="F46" s="5"/>
      <c r="G46" s="5"/>
      <c r="H46" s="5"/>
      <c r="I46" s="5"/>
      <c r="J46" s="5"/>
      <c r="K46" s="5"/>
    </row>
    <row r="47" spans="2:11" ht="15.75" thickBot="1" x14ac:dyDescent="0.3">
      <c r="B47" s="846"/>
      <c r="C47" s="90"/>
      <c r="D47" s="40" t="s">
        <v>51</v>
      </c>
      <c r="E47" s="30">
        <v>4380200</v>
      </c>
      <c r="F47" s="5"/>
      <c r="G47" s="5"/>
      <c r="H47" s="5"/>
      <c r="I47" s="5"/>
      <c r="J47" s="5"/>
      <c r="K47" s="5"/>
    </row>
    <row r="48" spans="2:11" ht="15.75" thickBot="1" x14ac:dyDescent="0.3">
      <c r="B48" s="847"/>
      <c r="C48" s="2"/>
      <c r="D48" s="40" t="s">
        <v>194</v>
      </c>
      <c r="E48" s="30" t="s">
        <v>1370</v>
      </c>
      <c r="F48" s="5"/>
      <c r="G48" s="5"/>
      <c r="H48" s="5"/>
      <c r="I48" s="5"/>
      <c r="J48" s="5"/>
      <c r="K48" s="5"/>
    </row>
    <row r="49" spans="2:11" ht="15.75" thickBot="1" x14ac:dyDescent="0.3">
      <c r="B49" s="1"/>
      <c r="C49" s="72"/>
      <c r="D49" s="5"/>
      <c r="E49" s="5"/>
      <c r="F49" s="5"/>
      <c r="G49" s="5"/>
      <c r="H49" s="5"/>
      <c r="I49" s="5"/>
      <c r="J49" s="5"/>
      <c r="K49" s="5"/>
    </row>
    <row r="50" spans="2:11" ht="15.75" thickBot="1" x14ac:dyDescent="0.3">
      <c r="B50" s="854" t="s">
        <v>195</v>
      </c>
      <c r="C50" s="855"/>
      <c r="D50" s="855"/>
      <c r="E50" s="856"/>
      <c r="F50" s="5"/>
      <c r="G50" s="5"/>
      <c r="H50" s="5"/>
      <c r="I50" s="5"/>
      <c r="J50" s="5"/>
      <c r="K50" s="5"/>
    </row>
    <row r="51" spans="2:11" ht="15.75" thickBot="1" x14ac:dyDescent="0.3">
      <c r="B51" s="845">
        <v>1</v>
      </c>
      <c r="C51" s="90"/>
      <c r="D51" s="47" t="s">
        <v>192</v>
      </c>
      <c r="E51" s="215" t="s">
        <v>196</v>
      </c>
      <c r="F51" s="5"/>
      <c r="G51" s="5"/>
      <c r="H51" s="5"/>
      <c r="I51" s="5"/>
      <c r="J51" s="5"/>
      <c r="K51" s="5"/>
    </row>
    <row r="52" spans="2:11" ht="15.75" thickBot="1" x14ac:dyDescent="0.3">
      <c r="B52" s="846"/>
      <c r="C52" s="90"/>
      <c r="D52" s="40" t="s">
        <v>45</v>
      </c>
      <c r="E52" s="215" t="s">
        <v>289</v>
      </c>
      <c r="F52" s="5"/>
      <c r="G52" s="5"/>
      <c r="H52" s="5"/>
      <c r="I52" s="5"/>
      <c r="J52" s="5"/>
      <c r="K52" s="5"/>
    </row>
    <row r="53" spans="2:11" ht="15.75" thickBot="1" x14ac:dyDescent="0.3">
      <c r="B53" s="846"/>
      <c r="C53" s="90"/>
      <c r="D53" s="40" t="s">
        <v>193</v>
      </c>
      <c r="E53" s="233"/>
      <c r="F53" s="5"/>
      <c r="G53" s="5"/>
      <c r="H53" s="5"/>
      <c r="I53" s="5"/>
      <c r="J53" s="5"/>
      <c r="K53" s="5"/>
    </row>
    <row r="54" spans="2:11" ht="15.75" thickBot="1" x14ac:dyDescent="0.3">
      <c r="B54" s="846"/>
      <c r="C54" s="90"/>
      <c r="D54" s="40" t="s">
        <v>47</v>
      </c>
      <c r="E54" s="233"/>
      <c r="F54" s="5"/>
      <c r="G54" s="5"/>
      <c r="H54" s="5"/>
      <c r="I54" s="5"/>
      <c r="J54" s="5"/>
      <c r="K54" s="5"/>
    </row>
    <row r="55" spans="2:11" ht="15.75" thickBot="1" x14ac:dyDescent="0.3">
      <c r="B55" s="846"/>
      <c r="C55" s="90"/>
      <c r="D55" s="40" t="s">
        <v>49</v>
      </c>
      <c r="E55" s="233"/>
      <c r="F55" s="5"/>
      <c r="G55" s="5"/>
      <c r="H55" s="5"/>
      <c r="I55" s="5"/>
      <c r="J55" s="5"/>
      <c r="K55" s="5"/>
    </row>
    <row r="56" spans="2:11" ht="15.75" thickBot="1" x14ac:dyDescent="0.3">
      <c r="B56" s="846"/>
      <c r="C56" s="90"/>
      <c r="D56" s="40" t="s">
        <v>51</v>
      </c>
      <c r="E56" s="233"/>
      <c r="F56" s="5"/>
      <c r="G56" s="5"/>
      <c r="H56" s="5"/>
      <c r="I56" s="5"/>
      <c r="J56" s="5"/>
      <c r="K56" s="5"/>
    </row>
    <row r="57" spans="2:11" ht="15.75" thickBot="1" x14ac:dyDescent="0.3">
      <c r="B57" s="847"/>
      <c r="C57" s="2"/>
      <c r="D57" s="40" t="s">
        <v>194</v>
      </c>
      <c r="E57" s="233"/>
      <c r="F57" s="5"/>
      <c r="G57" s="5"/>
      <c r="H57" s="5"/>
      <c r="I57" s="5"/>
      <c r="J57" s="5"/>
      <c r="K57" s="5"/>
    </row>
    <row r="58" spans="2:11" ht="15.75" thickBot="1" x14ac:dyDescent="0.3">
      <c r="B58" s="1"/>
      <c r="C58" s="72"/>
      <c r="D58" s="5"/>
      <c r="E58" s="5"/>
      <c r="F58" s="5"/>
      <c r="G58" s="5"/>
      <c r="H58" s="5"/>
      <c r="I58" s="5"/>
      <c r="J58" s="5"/>
      <c r="K58" s="5"/>
    </row>
    <row r="59" spans="2:11" ht="15" customHeight="1" thickBot="1" x14ac:dyDescent="0.3">
      <c r="B59" s="115" t="s">
        <v>198</v>
      </c>
      <c r="C59" s="116"/>
      <c r="D59" s="116"/>
      <c r="E59" s="117"/>
      <c r="G59" s="5"/>
      <c r="H59" s="5"/>
      <c r="I59" s="5"/>
      <c r="J59" s="5"/>
      <c r="K59" s="5"/>
    </row>
    <row r="60" spans="2:11" ht="24.75" thickBot="1" x14ac:dyDescent="0.3">
      <c r="B60" s="46" t="s">
        <v>199</v>
      </c>
      <c r="C60" s="40" t="s">
        <v>200</v>
      </c>
      <c r="D60" s="40" t="s">
        <v>201</v>
      </c>
      <c r="E60" s="40" t="s">
        <v>202</v>
      </c>
      <c r="F60" s="5"/>
      <c r="G60" s="5"/>
      <c r="H60" s="5"/>
      <c r="I60" s="5"/>
      <c r="J60" s="5"/>
    </row>
    <row r="61" spans="2:11" ht="72.75" thickBot="1" x14ac:dyDescent="0.3">
      <c r="B61" s="48">
        <v>42401</v>
      </c>
      <c r="C61" s="40">
        <v>0.01</v>
      </c>
      <c r="D61" s="49" t="s">
        <v>470</v>
      </c>
      <c r="E61" s="40"/>
      <c r="F61" s="5"/>
      <c r="G61" s="5"/>
      <c r="H61" s="5"/>
      <c r="I61" s="5"/>
      <c r="J61" s="5"/>
    </row>
    <row r="62" spans="2:11" ht="15.75" thickBot="1" x14ac:dyDescent="0.3">
      <c r="B62" s="3"/>
      <c r="C62" s="91"/>
      <c r="D62" s="5"/>
      <c r="E62" s="5"/>
      <c r="F62" s="5"/>
      <c r="G62" s="5"/>
      <c r="H62" s="5"/>
      <c r="I62" s="5"/>
      <c r="J62" s="5"/>
      <c r="K62" s="5"/>
    </row>
    <row r="63" spans="2:11" ht="15.75" thickBot="1" x14ac:dyDescent="0.3">
      <c r="B63" s="4" t="s">
        <v>109</v>
      </c>
      <c r="C63" s="92"/>
      <c r="D63" s="5"/>
      <c r="E63" s="5"/>
      <c r="F63" s="5"/>
      <c r="G63" s="5"/>
      <c r="H63" s="5"/>
      <c r="I63" s="5"/>
      <c r="J63" s="5"/>
      <c r="K63" s="5"/>
    </row>
    <row r="64" spans="2:11" x14ac:dyDescent="0.25">
      <c r="B64" s="881"/>
      <c r="C64" s="882"/>
      <c r="D64" s="882"/>
      <c r="E64" s="882"/>
      <c r="F64" s="5"/>
      <c r="G64" s="5"/>
      <c r="H64" s="5"/>
      <c r="I64" s="5"/>
      <c r="J64" s="5"/>
      <c r="K64" s="5"/>
    </row>
    <row r="65" spans="2:11" x14ac:dyDescent="0.25">
      <c r="B65" s="881"/>
      <c r="C65" s="882"/>
      <c r="D65" s="882"/>
      <c r="E65" s="882"/>
      <c r="F65" s="5"/>
      <c r="G65" s="5"/>
      <c r="H65" s="5"/>
      <c r="I65" s="5"/>
      <c r="J65" s="5"/>
      <c r="K65" s="5"/>
    </row>
    <row r="66" spans="2:11" ht="15.75" thickBot="1" x14ac:dyDescent="0.3">
      <c r="B66" s="5"/>
      <c r="D66" s="5"/>
      <c r="E66" s="5"/>
      <c r="F66" s="5"/>
      <c r="G66" s="5"/>
      <c r="H66" s="5"/>
      <c r="I66" s="5"/>
      <c r="J66" s="5"/>
      <c r="K66" s="5"/>
    </row>
    <row r="67" spans="2:11" ht="24.75" thickBot="1" x14ac:dyDescent="0.3">
      <c r="B67" s="50" t="s">
        <v>204</v>
      </c>
      <c r="C67" s="93"/>
      <c r="D67" s="5"/>
      <c r="E67" s="5"/>
      <c r="F67" s="5"/>
      <c r="G67" s="5"/>
      <c r="H67" s="5"/>
      <c r="I67" s="5"/>
      <c r="J67" s="5"/>
      <c r="K67" s="5"/>
    </row>
    <row r="68" spans="2:11" ht="15.75" thickBot="1" x14ac:dyDescent="0.3">
      <c r="B68" s="37"/>
      <c r="C68" s="84"/>
      <c r="D68" s="5"/>
      <c r="E68" s="5"/>
      <c r="F68" s="5"/>
      <c r="G68" s="5"/>
      <c r="H68" s="5"/>
      <c r="I68" s="5"/>
      <c r="J68" s="5"/>
      <c r="K68" s="5"/>
    </row>
    <row r="69" spans="2:11" ht="60.75" thickBot="1" x14ac:dyDescent="0.3">
      <c r="B69" s="51" t="s">
        <v>205</v>
      </c>
      <c r="C69" s="94"/>
      <c r="D69" s="43" t="s">
        <v>471</v>
      </c>
      <c r="E69" s="5"/>
      <c r="F69" s="5"/>
      <c r="G69" s="5"/>
      <c r="H69" s="5"/>
      <c r="I69" s="5"/>
      <c r="J69" s="5"/>
      <c r="K69" s="5"/>
    </row>
    <row r="70" spans="2:11" x14ac:dyDescent="0.25">
      <c r="B70" s="845" t="s">
        <v>207</v>
      </c>
      <c r="C70" s="90"/>
      <c r="D70" s="52" t="s">
        <v>208</v>
      </c>
      <c r="E70" s="5"/>
      <c r="F70" s="5"/>
      <c r="G70" s="5"/>
      <c r="H70" s="5"/>
      <c r="I70" s="5"/>
      <c r="J70" s="5"/>
      <c r="K70" s="5"/>
    </row>
    <row r="71" spans="2:11" ht="72" x14ac:dyDescent="0.25">
      <c r="B71" s="846"/>
      <c r="C71" s="90"/>
      <c r="D71" s="45" t="s">
        <v>472</v>
      </c>
      <c r="E71" s="5"/>
      <c r="F71" s="5"/>
      <c r="G71" s="5"/>
      <c r="H71" s="5"/>
      <c r="I71" s="5"/>
      <c r="J71" s="5"/>
      <c r="K71" s="5"/>
    </row>
    <row r="72" spans="2:11" x14ac:dyDescent="0.25">
      <c r="B72" s="846"/>
      <c r="C72" s="90"/>
      <c r="D72" s="52" t="s">
        <v>473</v>
      </c>
      <c r="E72" s="5"/>
      <c r="F72" s="5"/>
      <c r="G72" s="5"/>
      <c r="H72" s="5"/>
      <c r="I72" s="5"/>
      <c r="J72" s="5"/>
      <c r="K72" s="5"/>
    </row>
    <row r="73" spans="2:11" x14ac:dyDescent="0.25">
      <c r="B73" s="846"/>
      <c r="C73" s="90"/>
      <c r="D73" s="45" t="s">
        <v>474</v>
      </c>
      <c r="E73" s="5"/>
      <c r="F73" s="5"/>
      <c r="G73" s="5"/>
      <c r="H73" s="5"/>
      <c r="I73" s="5"/>
      <c r="J73" s="5"/>
      <c r="K73" s="5"/>
    </row>
    <row r="74" spans="2:11" ht="60" x14ac:dyDescent="0.25">
      <c r="B74" s="846"/>
      <c r="C74" s="90"/>
      <c r="D74" s="45" t="s">
        <v>475</v>
      </c>
      <c r="E74" s="5"/>
      <c r="F74" s="5"/>
      <c r="G74" s="5"/>
      <c r="H74" s="5"/>
      <c r="I74" s="5"/>
      <c r="J74" s="5"/>
      <c r="K74" s="5"/>
    </row>
    <row r="75" spans="2:11" ht="252" x14ac:dyDescent="0.25">
      <c r="B75" s="846"/>
      <c r="C75" s="90"/>
      <c r="D75" s="45" t="s">
        <v>476</v>
      </c>
      <c r="E75" s="5"/>
      <c r="F75" s="5"/>
      <c r="G75" s="5"/>
      <c r="H75" s="5"/>
      <c r="I75" s="5"/>
      <c r="J75" s="5"/>
      <c r="K75" s="5"/>
    </row>
    <row r="76" spans="2:11" x14ac:dyDescent="0.25">
      <c r="B76" s="846"/>
      <c r="C76" s="90"/>
      <c r="D76" s="52" t="s">
        <v>439</v>
      </c>
      <c r="E76" s="5"/>
      <c r="F76" s="5"/>
      <c r="G76" s="5"/>
      <c r="H76" s="5"/>
      <c r="I76" s="5"/>
      <c r="J76" s="5"/>
      <c r="K76" s="5"/>
    </row>
    <row r="77" spans="2:11" ht="15.75" thickBot="1" x14ac:dyDescent="0.3">
      <c r="B77" s="847"/>
      <c r="C77" s="2"/>
      <c r="D77" s="40" t="s">
        <v>477</v>
      </c>
      <c r="E77" s="5"/>
      <c r="F77" s="5"/>
      <c r="G77" s="5"/>
      <c r="H77" s="5"/>
      <c r="I77" s="5"/>
      <c r="J77" s="5"/>
      <c r="K77" s="5"/>
    </row>
    <row r="78" spans="2:11" x14ac:dyDescent="0.25">
      <c r="B78" s="845" t="s">
        <v>220</v>
      </c>
      <c r="C78" s="95"/>
      <c r="D78" s="845"/>
      <c r="E78" s="5"/>
      <c r="F78" s="5"/>
      <c r="G78" s="5"/>
      <c r="H78" s="5"/>
      <c r="I78" s="5"/>
      <c r="J78" s="5"/>
      <c r="K78" s="5"/>
    </row>
    <row r="79" spans="2:11" ht="15.75" thickBot="1" x14ac:dyDescent="0.3">
      <c r="B79" s="847"/>
      <c r="C79" s="96"/>
      <c r="D79" s="847"/>
      <c r="E79" s="5"/>
      <c r="F79" s="5"/>
      <c r="G79" s="5"/>
      <c r="H79" s="5"/>
      <c r="I79" s="5"/>
      <c r="J79" s="5"/>
      <c r="K79" s="5"/>
    </row>
    <row r="80" spans="2:11" ht="180" x14ac:dyDescent="0.25">
      <c r="B80" s="845" t="s">
        <v>221</v>
      </c>
      <c r="C80" s="90"/>
      <c r="D80" s="45" t="s">
        <v>478</v>
      </c>
      <c r="E80" s="5"/>
      <c r="F80" s="5"/>
      <c r="G80" s="5"/>
      <c r="H80" s="5"/>
      <c r="I80" s="5"/>
      <c r="J80" s="5"/>
      <c r="K80" s="5"/>
    </row>
    <row r="81" spans="2:11" ht="120" x14ac:dyDescent="0.25">
      <c r="B81" s="846"/>
      <c r="C81" s="90"/>
      <c r="D81" s="45" t="s">
        <v>479</v>
      </c>
      <c r="E81" s="5"/>
      <c r="F81" s="5"/>
      <c r="G81" s="5"/>
      <c r="H81" s="5"/>
      <c r="I81" s="5"/>
      <c r="J81" s="5"/>
      <c r="K81" s="5"/>
    </row>
    <row r="82" spans="2:11" ht="120" x14ac:dyDescent="0.25">
      <c r="B82" s="846"/>
      <c r="C82" s="90"/>
      <c r="D82" s="45" t="s">
        <v>480</v>
      </c>
      <c r="E82" s="5"/>
      <c r="F82" s="5"/>
      <c r="G82" s="5"/>
      <c r="H82" s="5"/>
      <c r="I82" s="5"/>
      <c r="J82" s="5"/>
      <c r="K82" s="5"/>
    </row>
    <row r="83" spans="2:11" ht="84" x14ac:dyDescent="0.25">
      <c r="B83" s="846"/>
      <c r="C83" s="90"/>
      <c r="D83" s="45" t="s">
        <v>481</v>
      </c>
      <c r="E83" s="5"/>
      <c r="F83" s="5"/>
      <c r="G83" s="5"/>
      <c r="H83" s="5"/>
      <c r="I83" s="5"/>
      <c r="J83" s="5"/>
      <c r="K83" s="5"/>
    </row>
    <row r="84" spans="2:11" ht="72" x14ac:dyDescent="0.25">
      <c r="B84" s="846"/>
      <c r="C84" s="90"/>
      <c r="D84" s="45" t="s">
        <v>482</v>
      </c>
      <c r="E84" s="5"/>
      <c r="F84" s="5"/>
      <c r="G84" s="5"/>
      <c r="H84" s="5"/>
      <c r="I84" s="5"/>
      <c r="J84" s="5"/>
      <c r="K84" s="5"/>
    </row>
    <row r="85" spans="2:11" ht="192" x14ac:dyDescent="0.25">
      <c r="B85" s="846"/>
      <c r="C85" s="90"/>
      <c r="D85" s="45" t="s">
        <v>483</v>
      </c>
      <c r="E85" s="5"/>
      <c r="F85" s="5"/>
      <c r="G85" s="5"/>
      <c r="H85" s="5"/>
      <c r="I85" s="5"/>
      <c r="J85" s="5"/>
      <c r="K85" s="5"/>
    </row>
    <row r="86" spans="2:11" ht="108.75" thickBot="1" x14ac:dyDescent="0.3">
      <c r="B86" s="847"/>
      <c r="C86" s="2"/>
      <c r="D86" s="40" t="s">
        <v>484</v>
      </c>
      <c r="E86" s="5"/>
      <c r="F86" s="5"/>
      <c r="G86" s="5"/>
      <c r="H86" s="5"/>
      <c r="I86" s="5"/>
      <c r="J86" s="5"/>
      <c r="K86" s="5"/>
    </row>
    <row r="87" spans="2:11" ht="24" x14ac:dyDescent="0.25">
      <c r="B87" s="845" t="s">
        <v>238</v>
      </c>
      <c r="C87" s="90"/>
      <c r="D87" s="52" t="s">
        <v>485</v>
      </c>
      <c r="E87" s="5"/>
      <c r="F87" s="5"/>
      <c r="G87" s="5"/>
      <c r="H87" s="5"/>
      <c r="I87" s="5"/>
      <c r="J87" s="5"/>
      <c r="K87" s="5"/>
    </row>
    <row r="88" spans="2:11" x14ac:dyDescent="0.25">
      <c r="B88" s="846"/>
      <c r="C88" s="90"/>
      <c r="D88" s="16"/>
      <c r="E88" s="5"/>
      <c r="F88" s="5"/>
      <c r="G88" s="5"/>
      <c r="H88" s="5"/>
      <c r="I88" s="5"/>
      <c r="J88" s="5"/>
      <c r="K88" s="5"/>
    </row>
    <row r="89" spans="2:11" x14ac:dyDescent="0.25">
      <c r="B89" s="846"/>
      <c r="C89" s="90"/>
      <c r="D89" s="45" t="s">
        <v>239</v>
      </c>
      <c r="E89" s="5"/>
      <c r="F89" s="5"/>
      <c r="G89" s="5"/>
      <c r="H89" s="5"/>
      <c r="I89" s="5"/>
      <c r="J89" s="5"/>
      <c r="K89" s="5"/>
    </row>
    <row r="90" spans="2:11" ht="37.5" x14ac:dyDescent="0.25">
      <c r="B90" s="846"/>
      <c r="C90" s="90"/>
      <c r="D90" s="45" t="s">
        <v>486</v>
      </c>
      <c r="E90" s="5"/>
      <c r="F90" s="5"/>
      <c r="G90" s="5"/>
      <c r="H90" s="5"/>
      <c r="I90" s="5"/>
      <c r="J90" s="5"/>
      <c r="K90" s="5"/>
    </row>
    <row r="91" spans="2:11" ht="37.5" x14ac:dyDescent="0.25">
      <c r="B91" s="846"/>
      <c r="C91" s="90"/>
      <c r="D91" s="45" t="s">
        <v>487</v>
      </c>
      <c r="E91" s="5"/>
      <c r="F91" s="5"/>
      <c r="G91" s="5"/>
      <c r="H91" s="5"/>
      <c r="I91" s="5"/>
      <c r="J91" s="5"/>
      <c r="K91" s="5"/>
    </row>
    <row r="92" spans="2:11" ht="37.5" x14ac:dyDescent="0.25">
      <c r="B92" s="846"/>
      <c r="C92" s="90"/>
      <c r="D92" s="45" t="s">
        <v>488</v>
      </c>
      <c r="E92" s="5"/>
      <c r="F92" s="5"/>
      <c r="G92" s="5"/>
      <c r="H92" s="5"/>
      <c r="I92" s="5"/>
      <c r="J92" s="5"/>
      <c r="K92" s="5"/>
    </row>
    <row r="93" spans="2:11" ht="84" x14ac:dyDescent="0.25">
      <c r="B93" s="846"/>
      <c r="C93" s="90"/>
      <c r="D93" s="53" t="s">
        <v>408</v>
      </c>
      <c r="E93" s="5"/>
      <c r="F93" s="5"/>
      <c r="G93" s="5"/>
      <c r="H93" s="5"/>
      <c r="I93" s="5"/>
      <c r="J93" s="5"/>
      <c r="K93" s="5"/>
    </row>
    <row r="94" spans="2:11" x14ac:dyDescent="0.25">
      <c r="B94" s="846"/>
      <c r="C94" s="90"/>
      <c r="D94" s="52" t="s">
        <v>382</v>
      </c>
      <c r="E94" s="5"/>
      <c r="F94" s="5"/>
      <c r="G94" s="5"/>
      <c r="H94" s="5"/>
      <c r="I94" s="5"/>
      <c r="J94" s="5"/>
      <c r="K94" s="5"/>
    </row>
    <row r="95" spans="2:11" ht="36" x14ac:dyDescent="0.25">
      <c r="B95" s="846"/>
      <c r="C95" s="90"/>
      <c r="D95" s="52" t="s">
        <v>462</v>
      </c>
      <c r="E95" s="5"/>
      <c r="F95" s="5"/>
      <c r="G95" s="5"/>
      <c r="H95" s="5"/>
      <c r="I95" s="5"/>
      <c r="J95" s="5"/>
      <c r="K95" s="5"/>
    </row>
    <row r="96" spans="2:11" x14ac:dyDescent="0.25">
      <c r="B96" s="846"/>
      <c r="C96" s="90"/>
      <c r="D96" s="16"/>
      <c r="E96" s="5"/>
      <c r="F96" s="5"/>
      <c r="G96" s="5"/>
      <c r="H96" s="5"/>
      <c r="I96" s="5"/>
      <c r="J96" s="5"/>
      <c r="K96" s="5"/>
    </row>
    <row r="97" spans="2:11" x14ac:dyDescent="0.25">
      <c r="B97" s="846"/>
      <c r="C97" s="90"/>
      <c r="D97" s="45" t="s">
        <v>239</v>
      </c>
      <c r="E97" s="5"/>
      <c r="F97" s="5"/>
      <c r="G97" s="5"/>
      <c r="H97" s="5"/>
      <c r="I97" s="5"/>
      <c r="J97" s="5"/>
      <c r="K97" s="5"/>
    </row>
    <row r="98" spans="2:11" ht="37.5" x14ac:dyDescent="0.25">
      <c r="B98" s="846"/>
      <c r="C98" s="90"/>
      <c r="D98" s="45" t="s">
        <v>489</v>
      </c>
      <c r="E98" s="5"/>
      <c r="F98" s="5"/>
      <c r="G98" s="5"/>
      <c r="H98" s="5"/>
      <c r="I98" s="5"/>
      <c r="J98" s="5"/>
      <c r="K98" s="5"/>
    </row>
    <row r="99" spans="2:11" ht="62.25" thickBot="1" x14ac:dyDescent="0.3">
      <c r="B99" s="847"/>
      <c r="C99" s="2"/>
      <c r="D99" s="40" t="s">
        <v>490</v>
      </c>
      <c r="E99" s="5"/>
      <c r="F99" s="5"/>
      <c r="G99" s="5"/>
      <c r="H99" s="5"/>
      <c r="I99" s="5"/>
      <c r="J99" s="5"/>
      <c r="K99" s="5"/>
    </row>
  </sheetData>
  <mergeCells count="28">
    <mergeCell ref="B10:D10"/>
    <mergeCell ref="F10:S10"/>
    <mergeCell ref="F11:S11"/>
    <mergeCell ref="E12:R12"/>
    <mergeCell ref="E13:R13"/>
    <mergeCell ref="B70:B77"/>
    <mergeCell ref="B78:B79"/>
    <mergeCell ref="D78:D79"/>
    <mergeCell ref="B80:B86"/>
    <mergeCell ref="B87:B99"/>
    <mergeCell ref="B64:E65"/>
    <mergeCell ref="D15:K15"/>
    <mergeCell ref="D20:K20"/>
    <mergeCell ref="D21:K21"/>
    <mergeCell ref="D22:K22"/>
    <mergeCell ref="B15:B19"/>
    <mergeCell ref="B51:B57"/>
    <mergeCell ref="D23:K23"/>
    <mergeCell ref="D38:K38"/>
    <mergeCell ref="D39:K39"/>
    <mergeCell ref="B41:E41"/>
    <mergeCell ref="B42:B48"/>
    <mergeCell ref="B50:E50"/>
    <mergeCell ref="A1:P1"/>
    <mergeCell ref="A2:P2"/>
    <mergeCell ref="A3:P3"/>
    <mergeCell ref="A4:D4"/>
    <mergeCell ref="A5:P5"/>
  </mergeCells>
  <conditionalFormatting sqref="F10">
    <cfRule type="notContainsBlanks" dxfId="101" priority="5">
      <formula>LEN(TRIM(F10))&gt;0</formula>
    </cfRule>
  </conditionalFormatting>
  <conditionalFormatting sqref="F11:S11">
    <cfRule type="expression" dxfId="100" priority="3">
      <formula>E11="NO SE REPORTA"</formula>
    </cfRule>
    <cfRule type="expression" dxfId="99" priority="4">
      <formula>E10="NO APLICA"</formula>
    </cfRule>
  </conditionalFormatting>
  <conditionalFormatting sqref="E12:R12">
    <cfRule type="expression" dxfId="98"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H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6" r:id="rId1"/>
  </hyperlinks>
  <pageMargins left="0.25" right="0.25" top="0.75" bottom="0.75" header="0.3" footer="0.3"/>
  <pageSetup paperSize="178"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U155"/>
  <sheetViews>
    <sheetView showGridLines="0" zoomScale="98" zoomScaleNormal="98" workbookViewId="0">
      <selection activeCell="M22" sqref="M22"/>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7" max="7" width="13" customWidth="1"/>
    <col min="10" max="10" width="12.425781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17</v>
      </c>
      <c r="B5" s="805"/>
      <c r="C5" s="805"/>
      <c r="D5" s="805"/>
      <c r="E5" s="805"/>
      <c r="F5" s="805"/>
      <c r="G5" s="805"/>
      <c r="H5" s="805"/>
      <c r="I5" s="805"/>
      <c r="J5" s="805"/>
      <c r="K5" s="805"/>
      <c r="L5" s="805"/>
      <c r="M5" s="805"/>
      <c r="N5" s="805"/>
      <c r="O5" s="805"/>
      <c r="P5" s="806"/>
    </row>
    <row r="6" spans="1:21" x14ac:dyDescent="0.25">
      <c r="B6" s="221"/>
      <c r="C6" s="222"/>
      <c r="D6" s="5"/>
      <c r="E6" s="5"/>
      <c r="F6" s="5"/>
      <c r="G6" s="5"/>
      <c r="H6" s="5"/>
      <c r="I6" s="5"/>
      <c r="J6" s="5"/>
      <c r="K6" s="5"/>
    </row>
    <row r="7" spans="1:21" x14ac:dyDescent="0.25">
      <c r="B7" s="1" t="s">
        <v>142</v>
      </c>
      <c r="C7" s="72"/>
      <c r="D7" s="5"/>
      <c r="E7" s="70"/>
      <c r="F7" s="5" t="s">
        <v>143</v>
      </c>
      <c r="G7" s="5"/>
      <c r="H7" s="5"/>
      <c r="I7" s="5"/>
      <c r="J7" s="5"/>
      <c r="K7" s="5"/>
    </row>
    <row r="8" spans="1:21" ht="15.75" thickBot="1" x14ac:dyDescent="0.3">
      <c r="B8" s="71"/>
      <c r="C8" s="73"/>
      <c r="D8" s="5"/>
      <c r="E8" s="17"/>
      <c r="F8" s="5" t="s">
        <v>144</v>
      </c>
      <c r="G8" s="5"/>
      <c r="H8" s="5"/>
      <c r="I8" s="5"/>
      <c r="J8" s="5"/>
      <c r="K8" s="5"/>
    </row>
    <row r="9" spans="1:21" ht="15.75" thickBot="1" x14ac:dyDescent="0.3">
      <c r="B9" s="168" t="s">
        <v>145</v>
      </c>
      <c r="C9" s="208">
        <v>2025</v>
      </c>
      <c r="D9" s="212" t="str">
        <f>IF(E11="NO APLICA","NO APLICA",IF(E12="NO SE REPORTA","SIN INFORMACION",+G96))</f>
        <v>N.A.</v>
      </c>
      <c r="E9" s="209"/>
      <c r="F9" s="5" t="s">
        <v>146</v>
      </c>
      <c r="G9" s="5"/>
      <c r="H9" s="5"/>
      <c r="I9" s="5"/>
      <c r="J9" s="5"/>
      <c r="K9" s="5"/>
    </row>
    <row r="10" spans="1:21" x14ac:dyDescent="0.25">
      <c r="B10" s="346" t="s">
        <v>147</v>
      </c>
      <c r="C10" s="72"/>
      <c r="D10" s="5"/>
      <c r="E10" s="5"/>
      <c r="F10" s="5"/>
      <c r="G10" s="5"/>
      <c r="H10" s="5"/>
      <c r="I10" s="5"/>
      <c r="J10" s="5"/>
      <c r="K10" s="5"/>
    </row>
    <row r="11" spans="1:21" x14ac:dyDescent="0.25">
      <c r="B11" s="815" t="s">
        <v>148</v>
      </c>
      <c r="C11" s="815"/>
      <c r="D11" s="815"/>
      <c r="E11" s="349" t="s">
        <v>149</v>
      </c>
      <c r="F11" s="822"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823"/>
      <c r="H11" s="823"/>
      <c r="I11" s="823"/>
      <c r="J11" s="823"/>
      <c r="K11" s="823"/>
      <c r="L11" s="823"/>
      <c r="M11" s="823"/>
      <c r="N11" s="823"/>
      <c r="O11" s="823"/>
      <c r="P11" s="823"/>
      <c r="Q11" s="823"/>
      <c r="R11" s="823"/>
      <c r="S11" s="823"/>
      <c r="T11" s="5"/>
      <c r="U11" s="5"/>
    </row>
    <row r="12" spans="1:21" ht="14.45" customHeight="1" x14ac:dyDescent="0.25">
      <c r="B12" s="348"/>
      <c r="C12" s="84"/>
      <c r="D12" s="168" t="str">
        <f>IF(E11="SI APLICA","¿El indicador no se reporta por limitaciones de información disponible? ","")</f>
        <v xml:space="preserve">¿El indicador no se reporta por limitaciones de información disponible? </v>
      </c>
      <c r="E12" s="350" t="s">
        <v>150</v>
      </c>
      <c r="F12" s="816"/>
      <c r="G12" s="817"/>
      <c r="H12" s="817"/>
      <c r="I12" s="817"/>
      <c r="J12" s="817"/>
      <c r="K12" s="817"/>
      <c r="L12" s="817"/>
      <c r="M12" s="817"/>
      <c r="N12" s="817"/>
      <c r="O12" s="817"/>
      <c r="P12" s="817"/>
      <c r="Q12" s="817"/>
      <c r="R12" s="817"/>
      <c r="S12" s="817"/>
    </row>
    <row r="13" spans="1:21" ht="23.45" customHeight="1" x14ac:dyDescent="0.25">
      <c r="B13" s="346"/>
      <c r="C13" s="84"/>
      <c r="D13" s="168" t="str">
        <f>IF(E12="SI SE REPORTA","¿Qué programas o proyectos del Plan de Acción están asociados al indicador? ","")</f>
        <v xml:space="preserve">¿Qué programas o proyectos del Plan de Acción están asociados al indicador? </v>
      </c>
      <c r="E13" s="818" t="s">
        <v>1388</v>
      </c>
      <c r="F13" s="818"/>
      <c r="G13" s="818"/>
      <c r="H13" s="818"/>
      <c r="I13" s="818"/>
      <c r="J13" s="818"/>
      <c r="K13" s="818"/>
      <c r="L13" s="818"/>
      <c r="M13" s="818"/>
      <c r="N13" s="818"/>
      <c r="O13" s="818"/>
      <c r="P13" s="818"/>
      <c r="Q13" s="818"/>
      <c r="R13" s="818"/>
    </row>
    <row r="14" spans="1:21" ht="21.95" customHeight="1" x14ac:dyDescent="0.25">
      <c r="B14" s="346"/>
      <c r="C14" s="84"/>
      <c r="D14" s="168" t="s">
        <v>151</v>
      </c>
      <c r="E14" s="819" t="s">
        <v>1906</v>
      </c>
      <c r="F14" s="820"/>
      <c r="G14" s="820"/>
      <c r="H14" s="820"/>
      <c r="I14" s="820"/>
      <c r="J14" s="820"/>
      <c r="K14" s="820"/>
      <c r="L14" s="820"/>
      <c r="M14" s="820"/>
      <c r="N14" s="820"/>
      <c r="O14" s="820"/>
      <c r="P14" s="820"/>
      <c r="Q14" s="820"/>
      <c r="R14" s="821"/>
    </row>
    <row r="15" spans="1:21" ht="6.95" customHeight="1" thickBot="1" x14ac:dyDescent="0.3">
      <c r="B15" s="346"/>
      <c r="C15" s="72"/>
      <c r="D15" s="5"/>
      <c r="E15" s="5"/>
      <c r="F15" s="5"/>
      <c r="G15" s="5"/>
      <c r="H15" s="5"/>
      <c r="I15" s="5"/>
      <c r="J15" s="5"/>
      <c r="K15" s="5"/>
    </row>
    <row r="16" spans="1:21" ht="15" customHeight="1" thickBot="1" x14ac:dyDescent="0.3">
      <c r="B16" s="845" t="s">
        <v>152</v>
      </c>
      <c r="C16" s="85"/>
      <c r="D16" s="225" t="s">
        <v>456</v>
      </c>
      <c r="E16" s="226"/>
      <c r="F16" s="226"/>
      <c r="G16" s="226"/>
      <c r="H16" s="226"/>
      <c r="I16" s="226"/>
      <c r="J16" s="62"/>
      <c r="K16" s="5"/>
    </row>
    <row r="17" spans="2:11" x14ac:dyDescent="0.25">
      <c r="B17" s="846"/>
      <c r="C17" s="896" t="s">
        <v>101</v>
      </c>
      <c r="D17" s="894" t="s">
        <v>279</v>
      </c>
      <c r="E17" s="909" t="s">
        <v>491</v>
      </c>
      <c r="F17" s="905" t="s">
        <v>492</v>
      </c>
      <c r="G17" s="909" t="s">
        <v>280</v>
      </c>
      <c r="H17" s="5"/>
      <c r="J17" s="21"/>
      <c r="K17" s="5"/>
    </row>
    <row r="18" spans="2:11" ht="25.5" customHeight="1" thickBot="1" x14ac:dyDescent="0.3">
      <c r="B18" s="846"/>
      <c r="C18" s="897"/>
      <c r="D18" s="895"/>
      <c r="E18" s="910"/>
      <c r="F18" s="906"/>
      <c r="G18" s="910"/>
      <c r="H18" s="5"/>
      <c r="J18" s="21"/>
      <c r="K18" s="5"/>
    </row>
    <row r="19" spans="2:11" ht="24.75" thickBot="1" x14ac:dyDescent="0.3">
      <c r="B19" s="846"/>
      <c r="C19" s="2" t="s">
        <v>281</v>
      </c>
      <c r="D19" s="40" t="s">
        <v>493</v>
      </c>
      <c r="E19" s="409">
        <v>2</v>
      </c>
      <c r="F19" s="409"/>
      <c r="G19" s="408">
        <f t="shared" ref="G19:G24" si="0">+E19+F19</f>
        <v>2</v>
      </c>
      <c r="H19" s="5"/>
      <c r="J19" s="21"/>
      <c r="K19" s="5"/>
    </row>
    <row r="20" spans="2:11" ht="24.75" thickBot="1" x14ac:dyDescent="0.3">
      <c r="B20" s="846"/>
      <c r="C20" s="2" t="s">
        <v>283</v>
      </c>
      <c r="D20" s="40" t="s">
        <v>494</v>
      </c>
      <c r="E20" s="410">
        <v>89566</v>
      </c>
      <c r="F20" s="409"/>
      <c r="G20" s="408">
        <f t="shared" si="0"/>
        <v>89566</v>
      </c>
      <c r="H20" s="5"/>
      <c r="J20" s="21"/>
      <c r="K20" s="5"/>
    </row>
    <row r="21" spans="2:11" ht="36.75" thickBot="1" x14ac:dyDescent="0.3">
      <c r="B21" s="846"/>
      <c r="C21" s="2" t="s">
        <v>285</v>
      </c>
      <c r="D21" s="40" t="s">
        <v>495</v>
      </c>
      <c r="E21" s="409">
        <v>0</v>
      </c>
      <c r="F21" s="409"/>
      <c r="G21" s="408">
        <f t="shared" si="0"/>
        <v>0</v>
      </c>
      <c r="H21" s="5"/>
      <c r="J21" s="21"/>
      <c r="K21" s="5"/>
    </row>
    <row r="22" spans="2:11" ht="36.75" thickBot="1" x14ac:dyDescent="0.3">
      <c r="B22" s="846"/>
      <c r="C22" s="2" t="s">
        <v>369</v>
      </c>
      <c r="D22" s="327" t="s">
        <v>496</v>
      </c>
      <c r="E22" s="410">
        <v>18411</v>
      </c>
      <c r="F22" s="409"/>
      <c r="G22" s="408">
        <f t="shared" si="0"/>
        <v>18411</v>
      </c>
      <c r="H22" s="5"/>
      <c r="J22" s="21"/>
      <c r="K22" s="5"/>
    </row>
    <row r="23" spans="2:11" ht="48.75" thickBot="1" x14ac:dyDescent="0.3">
      <c r="B23" s="846"/>
      <c r="C23" s="2" t="s">
        <v>371</v>
      </c>
      <c r="D23" s="40" t="s">
        <v>497</v>
      </c>
      <c r="E23" s="409">
        <v>1</v>
      </c>
      <c r="F23" s="409"/>
      <c r="G23" s="408">
        <f t="shared" si="0"/>
        <v>1</v>
      </c>
      <c r="H23" s="5"/>
      <c r="J23" s="21"/>
      <c r="K23" s="5"/>
    </row>
    <row r="24" spans="2:11" ht="48.75" thickBot="1" x14ac:dyDescent="0.3">
      <c r="B24" s="846"/>
      <c r="C24" s="2" t="s">
        <v>373</v>
      </c>
      <c r="D24" s="40" t="s">
        <v>498</v>
      </c>
      <c r="E24" s="408">
        <f>+E21+E22</f>
        <v>18411</v>
      </c>
      <c r="F24" s="408">
        <f>+F21+F22</f>
        <v>0</v>
      </c>
      <c r="G24" s="408">
        <f t="shared" si="0"/>
        <v>18411</v>
      </c>
      <c r="H24" s="5"/>
      <c r="J24" s="21"/>
      <c r="K24" s="5"/>
    </row>
    <row r="25" spans="2:11" ht="24" customHeight="1" x14ac:dyDescent="0.25">
      <c r="B25" s="846"/>
      <c r="C25" s="88"/>
      <c r="D25" s="907" t="s">
        <v>499</v>
      </c>
      <c r="E25" s="908"/>
      <c r="F25" s="908"/>
      <c r="G25" s="908"/>
      <c r="H25" s="908"/>
      <c r="I25" s="908"/>
      <c r="J25" s="21"/>
    </row>
    <row r="26" spans="2:11" x14ac:dyDescent="0.25">
      <c r="B26" s="846"/>
      <c r="C26" s="88"/>
      <c r="D26" s="266" t="s">
        <v>500</v>
      </c>
      <c r="E26" s="3"/>
      <c r="F26" s="3"/>
      <c r="G26" s="3"/>
      <c r="H26" s="3"/>
      <c r="I26" s="3"/>
      <c r="J26" s="21"/>
    </row>
    <row r="27" spans="2:11" ht="15.75" thickBot="1" x14ac:dyDescent="0.3">
      <c r="B27" s="846"/>
      <c r="C27" s="88"/>
      <c r="D27" s="827" t="s">
        <v>501</v>
      </c>
      <c r="E27" s="828"/>
      <c r="F27" s="828"/>
      <c r="G27" s="828"/>
      <c r="H27" s="828"/>
      <c r="I27" s="828"/>
      <c r="J27" s="829"/>
    </row>
    <row r="28" spans="2:11" ht="15.75" thickBot="1" x14ac:dyDescent="0.3">
      <c r="B28" s="846"/>
      <c r="C28" s="90"/>
      <c r="D28" s="38" t="s">
        <v>279</v>
      </c>
      <c r="E28" s="38" t="s">
        <v>103</v>
      </c>
      <c r="F28" s="38" t="s">
        <v>104</v>
      </c>
      <c r="G28" s="38" t="s">
        <v>105</v>
      </c>
      <c r="H28" s="38" t="s">
        <v>106</v>
      </c>
      <c r="I28" s="38" t="s">
        <v>280</v>
      </c>
      <c r="J28" s="21"/>
    </row>
    <row r="29" spans="2:11" ht="15.75" thickBot="1" x14ac:dyDescent="0.3">
      <c r="B29" s="846"/>
      <c r="C29" s="90"/>
      <c r="D29" s="39" t="s">
        <v>502</v>
      </c>
      <c r="E29" s="203">
        <v>0</v>
      </c>
      <c r="F29" s="203">
        <v>0</v>
      </c>
      <c r="G29" s="203"/>
      <c r="H29" s="203"/>
      <c r="I29" s="133">
        <f>SUM(E29:H29)</f>
        <v>0</v>
      </c>
      <c r="J29" s="21"/>
    </row>
    <row r="30" spans="2:11" ht="15.75" thickBot="1" x14ac:dyDescent="0.3">
      <c r="B30" s="846"/>
      <c r="C30" s="90"/>
      <c r="D30" s="39" t="s">
        <v>503</v>
      </c>
      <c r="E30" s="203">
        <v>1</v>
      </c>
      <c r="F30" s="203">
        <v>1</v>
      </c>
      <c r="G30" s="203"/>
      <c r="H30" s="203"/>
      <c r="I30" s="267"/>
      <c r="J30" s="21"/>
    </row>
    <row r="31" spans="2:11" ht="15.75" thickBot="1" x14ac:dyDescent="0.3">
      <c r="B31" s="846"/>
      <c r="C31" s="90"/>
      <c r="D31" s="39" t="s">
        <v>504</v>
      </c>
      <c r="E31" s="203"/>
      <c r="F31" s="203"/>
      <c r="G31" s="203"/>
      <c r="H31" s="203"/>
      <c r="I31" s="267"/>
      <c r="J31" s="21"/>
    </row>
    <row r="32" spans="2:11" ht="15.75" thickBot="1" x14ac:dyDescent="0.3">
      <c r="B32" s="846"/>
      <c r="C32" s="90"/>
      <c r="D32" s="39" t="s">
        <v>505</v>
      </c>
      <c r="E32" s="203"/>
      <c r="F32" s="203"/>
      <c r="G32" s="203"/>
      <c r="H32" s="203"/>
      <c r="I32" s="267"/>
      <c r="J32" s="21"/>
    </row>
    <row r="33" spans="2:10" ht="15.75" thickBot="1" x14ac:dyDescent="0.3">
      <c r="B33" s="846"/>
      <c r="C33" s="90"/>
      <c r="D33" s="39" t="s">
        <v>506</v>
      </c>
      <c r="E33" s="203"/>
      <c r="F33" s="203"/>
      <c r="G33" s="203"/>
      <c r="H33" s="203"/>
      <c r="I33" s="267"/>
      <c r="J33" s="21"/>
    </row>
    <row r="34" spans="2:10" ht="15.75" thickBot="1" x14ac:dyDescent="0.3">
      <c r="B34" s="846"/>
      <c r="C34" s="90"/>
      <c r="D34" s="39" t="s">
        <v>507</v>
      </c>
      <c r="E34" s="264"/>
      <c r="F34" s="264"/>
      <c r="G34" s="264"/>
      <c r="H34" s="264"/>
      <c r="I34" s="267"/>
      <c r="J34" s="21"/>
    </row>
    <row r="35" spans="2:10" ht="15.75" thickBot="1" x14ac:dyDescent="0.3">
      <c r="B35" s="846"/>
      <c r="C35" s="90"/>
      <c r="D35" s="39" t="s">
        <v>280</v>
      </c>
      <c r="E35" s="133">
        <f>SUM(E30:E34)</f>
        <v>1</v>
      </c>
      <c r="F35" s="133">
        <f>SUM(F30:F34)</f>
        <v>1</v>
      </c>
      <c r="G35" s="133">
        <f>SUM(G30:G34)</f>
        <v>0</v>
      </c>
      <c r="H35" s="133">
        <f>SUM(H30:H34)</f>
        <v>0</v>
      </c>
      <c r="I35" s="267"/>
      <c r="J35" s="21"/>
    </row>
    <row r="36" spans="2:10" x14ac:dyDescent="0.25">
      <c r="B36" s="846"/>
      <c r="C36" s="88"/>
      <c r="D36" s="827" t="s">
        <v>508</v>
      </c>
      <c r="E36" s="828"/>
      <c r="F36" s="828"/>
      <c r="G36" s="828"/>
      <c r="H36" s="828"/>
      <c r="I36" s="828"/>
      <c r="J36" s="829"/>
    </row>
    <row r="37" spans="2:10" x14ac:dyDescent="0.25">
      <c r="B37" s="846"/>
      <c r="C37" s="88"/>
      <c r="D37" s="827" t="s">
        <v>509</v>
      </c>
      <c r="E37" s="828"/>
      <c r="F37" s="828"/>
      <c r="G37" s="828"/>
      <c r="H37" s="828"/>
      <c r="I37" s="828"/>
      <c r="J37" s="829"/>
    </row>
    <row r="38" spans="2:10" ht="15.75" thickBot="1" x14ac:dyDescent="0.3">
      <c r="B38" s="846"/>
      <c r="C38" s="88"/>
      <c r="D38" s="839" t="s">
        <v>510</v>
      </c>
      <c r="E38" s="840"/>
      <c r="F38" s="840"/>
      <c r="G38" s="840"/>
      <c r="H38" s="840"/>
      <c r="I38" s="840"/>
      <c r="J38" s="841"/>
    </row>
    <row r="39" spans="2:10" ht="15.75" thickBot="1" x14ac:dyDescent="0.3">
      <c r="B39" s="846"/>
      <c r="C39" s="90"/>
      <c r="D39" s="38" t="s">
        <v>279</v>
      </c>
      <c r="E39" s="38" t="s">
        <v>103</v>
      </c>
      <c r="F39" s="38" t="s">
        <v>104</v>
      </c>
      <c r="G39" s="38" t="s">
        <v>105</v>
      </c>
      <c r="H39" s="38" t="s">
        <v>106</v>
      </c>
      <c r="I39" s="38" t="s">
        <v>280</v>
      </c>
      <c r="J39" s="21"/>
    </row>
    <row r="40" spans="2:10" ht="15.75" thickBot="1" x14ac:dyDescent="0.3">
      <c r="B40" s="846"/>
      <c r="C40" s="90"/>
      <c r="D40" s="39" t="s">
        <v>502</v>
      </c>
      <c r="E40" s="204"/>
      <c r="F40" s="204"/>
      <c r="G40" s="204"/>
      <c r="H40" s="204"/>
      <c r="I40" s="133">
        <f>SUM(E40:H40)</f>
        <v>0</v>
      </c>
      <c r="J40" s="21"/>
    </row>
    <row r="41" spans="2:10" ht="15.75" thickBot="1" x14ac:dyDescent="0.3">
      <c r="B41" s="846"/>
      <c r="C41" s="90"/>
      <c r="D41" s="39" t="s">
        <v>503</v>
      </c>
      <c r="E41" s="204">
        <v>18411</v>
      </c>
      <c r="F41" s="204">
        <v>18411</v>
      </c>
      <c r="G41" s="204"/>
      <c r="H41" s="204"/>
      <c r="I41" s="268"/>
      <c r="J41" s="21"/>
    </row>
    <row r="42" spans="2:10" ht="15.75" thickBot="1" x14ac:dyDescent="0.3">
      <c r="B42" s="846"/>
      <c r="C42" s="90"/>
      <c r="D42" s="39" t="s">
        <v>504</v>
      </c>
      <c r="E42" s="204"/>
      <c r="F42" s="204"/>
      <c r="G42" s="204"/>
      <c r="H42" s="204"/>
      <c r="I42" s="268"/>
      <c r="J42" s="21"/>
    </row>
    <row r="43" spans="2:10" ht="15.75" thickBot="1" x14ac:dyDescent="0.3">
      <c r="B43" s="846"/>
      <c r="C43" s="90"/>
      <c r="D43" s="39" t="s">
        <v>505</v>
      </c>
      <c r="E43" s="204"/>
      <c r="F43" s="204"/>
      <c r="G43" s="204"/>
      <c r="H43" s="204"/>
      <c r="I43" s="268"/>
      <c r="J43" s="21"/>
    </row>
    <row r="44" spans="2:10" ht="15.75" thickBot="1" x14ac:dyDescent="0.3">
      <c r="B44" s="846"/>
      <c r="C44" s="90"/>
      <c r="D44" s="39" t="s">
        <v>506</v>
      </c>
      <c r="E44" s="204"/>
      <c r="F44" s="204"/>
      <c r="G44" s="204"/>
      <c r="H44" s="204"/>
      <c r="I44" s="268"/>
      <c r="J44" s="21"/>
    </row>
    <row r="45" spans="2:10" ht="15.75" thickBot="1" x14ac:dyDescent="0.3">
      <c r="B45" s="846"/>
      <c r="C45" s="90"/>
      <c r="D45" s="39" t="s">
        <v>507</v>
      </c>
      <c r="E45" s="204"/>
      <c r="F45" s="204"/>
      <c r="G45" s="204"/>
      <c r="H45" s="204"/>
      <c r="I45" s="268"/>
      <c r="J45" s="21"/>
    </row>
    <row r="46" spans="2:10" ht="15.75" thickBot="1" x14ac:dyDescent="0.3">
      <c r="B46" s="846"/>
      <c r="C46" s="90"/>
      <c r="D46" s="39" t="s">
        <v>280</v>
      </c>
      <c r="E46" s="133">
        <f>SUM(E41:E45)</f>
        <v>18411</v>
      </c>
      <c r="F46" s="133">
        <f>SUM(F41:F45)</f>
        <v>18411</v>
      </c>
      <c r="G46" s="133">
        <f>SUM(G41:G45)</f>
        <v>0</v>
      </c>
      <c r="H46" s="133">
        <f>SUM(H41:H45)</f>
        <v>0</v>
      </c>
      <c r="I46" s="268"/>
      <c r="J46" s="21"/>
    </row>
    <row r="47" spans="2:10" x14ac:dyDescent="0.25">
      <c r="B47" s="846"/>
      <c r="C47" s="88"/>
      <c r="D47" s="827" t="s">
        <v>511</v>
      </c>
      <c r="E47" s="828"/>
      <c r="F47" s="828"/>
      <c r="G47" s="828"/>
      <c r="H47" s="828"/>
      <c r="I47" s="828"/>
      <c r="J47" s="829"/>
    </row>
    <row r="48" spans="2:10" x14ac:dyDescent="0.25">
      <c r="B48" s="846"/>
      <c r="C48" s="88"/>
      <c r="D48" s="827" t="s">
        <v>512</v>
      </c>
      <c r="E48" s="828"/>
      <c r="F48" s="828"/>
      <c r="G48" s="828"/>
      <c r="H48" s="828"/>
      <c r="I48" s="828"/>
      <c r="J48" s="829"/>
    </row>
    <row r="49" spans="2:10" x14ac:dyDescent="0.25">
      <c r="B49" s="846"/>
      <c r="C49" s="88"/>
      <c r="D49" s="839" t="s">
        <v>513</v>
      </c>
      <c r="E49" s="840"/>
      <c r="F49" s="840"/>
      <c r="G49" s="840"/>
      <c r="H49" s="840"/>
      <c r="I49" s="840"/>
      <c r="J49" s="841"/>
    </row>
    <row r="50" spans="2:10" ht="15.75" thickBot="1" x14ac:dyDescent="0.3">
      <c r="B50" s="846"/>
      <c r="C50" s="88"/>
      <c r="D50" s="827" t="s">
        <v>501</v>
      </c>
      <c r="E50" s="828"/>
      <c r="F50" s="828"/>
      <c r="G50" s="828"/>
      <c r="H50" s="828"/>
      <c r="I50" s="828"/>
      <c r="J50" s="829"/>
    </row>
    <row r="51" spans="2:10" ht="15.75" thickBot="1" x14ac:dyDescent="0.3">
      <c r="B51" s="846"/>
      <c r="C51" s="90"/>
      <c r="D51" s="38" t="s">
        <v>279</v>
      </c>
      <c r="E51" s="38" t="s">
        <v>103</v>
      </c>
      <c r="F51" s="38" t="s">
        <v>104</v>
      </c>
      <c r="G51" s="38" t="s">
        <v>105</v>
      </c>
      <c r="H51" s="38" t="s">
        <v>106</v>
      </c>
      <c r="I51" s="38" t="s">
        <v>280</v>
      </c>
      <c r="J51" s="21"/>
    </row>
    <row r="52" spans="2:10" ht="15.75" thickBot="1" x14ac:dyDescent="0.3">
      <c r="B52" s="846"/>
      <c r="C52" s="90"/>
      <c r="D52" s="39" t="s">
        <v>502</v>
      </c>
      <c r="E52" s="6"/>
      <c r="F52" s="6"/>
      <c r="G52" s="6"/>
      <c r="H52" s="6"/>
      <c r="I52" s="42">
        <f>SUM(E52:H52)</f>
        <v>0</v>
      </c>
      <c r="J52" s="21"/>
    </row>
    <row r="53" spans="2:10" ht="15.75" thickBot="1" x14ac:dyDescent="0.3">
      <c r="B53" s="846"/>
      <c r="C53" s="90"/>
      <c r="D53" s="39" t="s">
        <v>503</v>
      </c>
      <c r="E53" s="6"/>
      <c r="F53" s="6"/>
      <c r="G53" s="6"/>
      <c r="H53" s="6"/>
      <c r="I53" s="269"/>
      <c r="J53" s="21"/>
    </row>
    <row r="54" spans="2:10" ht="15.75" thickBot="1" x14ac:dyDescent="0.3">
      <c r="B54" s="846"/>
      <c r="C54" s="90"/>
      <c r="D54" s="39" t="s">
        <v>504</v>
      </c>
      <c r="E54" s="6"/>
      <c r="F54" s="6"/>
      <c r="G54" s="6"/>
      <c r="H54" s="6"/>
      <c r="I54" s="269"/>
      <c r="J54" s="21"/>
    </row>
    <row r="55" spans="2:10" ht="15.75" thickBot="1" x14ac:dyDescent="0.3">
      <c r="B55" s="846"/>
      <c r="C55" s="90"/>
      <c r="D55" s="39" t="s">
        <v>505</v>
      </c>
      <c r="E55" s="6"/>
      <c r="F55" s="6"/>
      <c r="G55" s="6"/>
      <c r="H55" s="6"/>
      <c r="I55" s="269"/>
      <c r="J55" s="21"/>
    </row>
    <row r="56" spans="2:10" ht="15.75" thickBot="1" x14ac:dyDescent="0.3">
      <c r="B56" s="846"/>
      <c r="C56" s="90"/>
      <c r="D56" s="39" t="s">
        <v>506</v>
      </c>
      <c r="E56" s="6"/>
      <c r="F56" s="6"/>
      <c r="G56" s="6"/>
      <c r="H56" s="6"/>
      <c r="I56" s="269"/>
      <c r="J56" s="21"/>
    </row>
    <row r="57" spans="2:10" ht="15.75" thickBot="1" x14ac:dyDescent="0.3">
      <c r="B57" s="846"/>
      <c r="C57" s="90"/>
      <c r="D57" s="39" t="s">
        <v>507</v>
      </c>
      <c r="E57" s="265"/>
      <c r="F57" s="265"/>
      <c r="G57" s="265"/>
      <c r="H57" s="265"/>
      <c r="I57" s="269"/>
      <c r="J57" s="21"/>
    </row>
    <row r="58" spans="2:10" ht="15.75" thickBot="1" x14ac:dyDescent="0.3">
      <c r="B58" s="846"/>
      <c r="C58" s="90"/>
      <c r="D58" s="39" t="s">
        <v>280</v>
      </c>
      <c r="E58" s="133">
        <f>SUM(E53:E57)</f>
        <v>0</v>
      </c>
      <c r="F58" s="133">
        <f>SUM(F53:F57)</f>
        <v>0</v>
      </c>
      <c r="G58" s="133">
        <f>SUM(G53:G57)</f>
        <v>0</v>
      </c>
      <c r="H58" s="133">
        <f>SUM(H53:H57)</f>
        <v>0</v>
      </c>
      <c r="I58" s="269"/>
      <c r="J58" s="21"/>
    </row>
    <row r="59" spans="2:10" x14ac:dyDescent="0.25">
      <c r="B59" s="846"/>
      <c r="C59" s="88"/>
      <c r="D59" s="827" t="s">
        <v>508</v>
      </c>
      <c r="E59" s="828"/>
      <c r="F59" s="828"/>
      <c r="G59" s="828"/>
      <c r="H59" s="828"/>
      <c r="I59" s="828"/>
      <c r="J59" s="829"/>
    </row>
    <row r="60" spans="2:10" x14ac:dyDescent="0.25">
      <c r="B60" s="846"/>
      <c r="C60" s="88"/>
      <c r="D60" s="827" t="s">
        <v>509</v>
      </c>
      <c r="E60" s="828"/>
      <c r="F60" s="828"/>
      <c r="G60" s="828"/>
      <c r="H60" s="828"/>
      <c r="I60" s="828"/>
      <c r="J60" s="829"/>
    </row>
    <row r="61" spans="2:10" ht="15.75" thickBot="1" x14ac:dyDescent="0.3">
      <c r="B61" s="846"/>
      <c r="C61" s="88"/>
      <c r="D61" s="839" t="s">
        <v>510</v>
      </c>
      <c r="E61" s="840"/>
      <c r="F61" s="840"/>
      <c r="G61" s="840"/>
      <c r="H61" s="840"/>
      <c r="I61" s="840"/>
      <c r="J61" s="841"/>
    </row>
    <row r="62" spans="2:10" ht="15.75" thickBot="1" x14ac:dyDescent="0.3">
      <c r="B62" s="846"/>
      <c r="C62" s="90"/>
      <c r="D62" s="38" t="s">
        <v>279</v>
      </c>
      <c r="E62" s="38" t="s">
        <v>103</v>
      </c>
      <c r="F62" s="38" t="s">
        <v>104</v>
      </c>
      <c r="G62" s="38" t="s">
        <v>105</v>
      </c>
      <c r="H62" s="38" t="s">
        <v>106</v>
      </c>
      <c r="I62" s="38" t="s">
        <v>280</v>
      </c>
      <c r="J62" s="21"/>
    </row>
    <row r="63" spans="2:10" ht="15.75" thickBot="1" x14ac:dyDescent="0.3">
      <c r="B63" s="846"/>
      <c r="C63" s="90"/>
      <c r="D63" s="39" t="s">
        <v>502</v>
      </c>
      <c r="E63" s="183"/>
      <c r="F63" s="183"/>
      <c r="G63" s="183"/>
      <c r="H63" s="183"/>
      <c r="I63" s="133">
        <f>SUM(E63:H63)</f>
        <v>0</v>
      </c>
      <c r="J63" s="21"/>
    </row>
    <row r="64" spans="2:10" ht="15.75" thickBot="1" x14ac:dyDescent="0.3">
      <c r="B64" s="846"/>
      <c r="C64" s="90"/>
      <c r="D64" s="39" t="s">
        <v>503</v>
      </c>
      <c r="E64" s="183"/>
      <c r="F64" s="183"/>
      <c r="G64" s="183"/>
      <c r="H64" s="183"/>
      <c r="I64" s="269"/>
      <c r="J64" s="21"/>
    </row>
    <row r="65" spans="2:11" ht="15.75" thickBot="1" x14ac:dyDescent="0.3">
      <c r="B65" s="846"/>
      <c r="C65" s="90"/>
      <c r="D65" s="39" t="s">
        <v>504</v>
      </c>
      <c r="E65" s="183"/>
      <c r="F65" s="183"/>
      <c r="G65" s="183"/>
      <c r="H65" s="183"/>
      <c r="I65" s="269"/>
      <c r="J65" s="21"/>
    </row>
    <row r="66" spans="2:11" ht="15.75" thickBot="1" x14ac:dyDescent="0.3">
      <c r="B66" s="846"/>
      <c r="C66" s="90"/>
      <c r="D66" s="39" t="s">
        <v>505</v>
      </c>
      <c r="E66" s="183"/>
      <c r="F66" s="183"/>
      <c r="G66" s="183"/>
      <c r="H66" s="183"/>
      <c r="I66" s="269"/>
      <c r="J66" s="21"/>
    </row>
    <row r="67" spans="2:11" ht="15.75" thickBot="1" x14ac:dyDescent="0.3">
      <c r="B67" s="846"/>
      <c r="C67" s="90"/>
      <c r="D67" s="39" t="s">
        <v>506</v>
      </c>
      <c r="E67" s="183"/>
      <c r="F67" s="183"/>
      <c r="G67" s="183"/>
      <c r="H67" s="183"/>
      <c r="I67" s="269"/>
      <c r="J67" s="21"/>
    </row>
    <row r="68" spans="2:11" ht="15.75" thickBot="1" x14ac:dyDescent="0.3">
      <c r="B68" s="846"/>
      <c r="C68" s="90"/>
      <c r="D68" s="39" t="s">
        <v>514</v>
      </c>
      <c r="E68" s="183"/>
      <c r="F68" s="183"/>
      <c r="G68" s="183"/>
      <c r="H68" s="183"/>
      <c r="I68" s="269"/>
      <c r="J68" s="21"/>
    </row>
    <row r="69" spans="2:11" ht="15.75" thickBot="1" x14ac:dyDescent="0.3">
      <c r="B69" s="846"/>
      <c r="C69" s="90"/>
      <c r="D69" s="39" t="s">
        <v>280</v>
      </c>
      <c r="E69" s="133">
        <f>SUM(E64:E68)</f>
        <v>0</v>
      </c>
      <c r="F69" s="133">
        <f>SUM(F64:F68)</f>
        <v>0</v>
      </c>
      <c r="G69" s="133">
        <f>SUM(G64:G68)</f>
        <v>0</v>
      </c>
      <c r="H69" s="133">
        <f>SUM(H64:H68)</f>
        <v>0</v>
      </c>
      <c r="I69" s="269"/>
      <c r="J69" s="21"/>
    </row>
    <row r="70" spans="2:11" x14ac:dyDescent="0.25">
      <c r="B70" s="846"/>
      <c r="C70" s="88"/>
      <c r="D70" s="827" t="s">
        <v>511</v>
      </c>
      <c r="E70" s="828"/>
      <c r="F70" s="828"/>
      <c r="G70" s="828"/>
      <c r="H70" s="828"/>
      <c r="I70" s="828"/>
      <c r="J70" s="829"/>
    </row>
    <row r="71" spans="2:11" x14ac:dyDescent="0.25">
      <c r="B71" s="846"/>
      <c r="C71" s="88"/>
      <c r="D71" s="827" t="s">
        <v>512</v>
      </c>
      <c r="E71" s="828"/>
      <c r="F71" s="828"/>
      <c r="G71" s="828"/>
      <c r="H71" s="828"/>
      <c r="I71" s="828"/>
      <c r="J71" s="829"/>
    </row>
    <row r="72" spans="2:11" ht="15.75" thickBot="1" x14ac:dyDescent="0.3">
      <c r="B72" s="846"/>
      <c r="C72" s="88"/>
      <c r="D72" s="830" t="s">
        <v>515</v>
      </c>
      <c r="E72" s="831"/>
      <c r="F72" s="831"/>
      <c r="G72" s="831"/>
      <c r="H72" s="831"/>
      <c r="I72" s="831"/>
      <c r="J72" s="832"/>
    </row>
    <row r="73" spans="2:11" ht="33" customHeight="1" x14ac:dyDescent="0.25">
      <c r="B73" s="846"/>
      <c r="C73" s="90"/>
      <c r="D73" s="903" t="s">
        <v>516</v>
      </c>
      <c r="E73" s="894" t="s">
        <v>517</v>
      </c>
      <c r="F73" s="894" t="s">
        <v>518</v>
      </c>
      <c r="G73" s="894" t="s">
        <v>519</v>
      </c>
      <c r="H73" s="894" t="s">
        <v>520</v>
      </c>
      <c r="I73" s="894" t="s">
        <v>521</v>
      </c>
      <c r="J73" s="196" t="s">
        <v>522</v>
      </c>
      <c r="K73" s="5"/>
    </row>
    <row r="74" spans="2:11" ht="24.75" thickBot="1" x14ac:dyDescent="0.3">
      <c r="B74" s="846"/>
      <c r="C74" s="90"/>
      <c r="D74" s="904"/>
      <c r="E74" s="895"/>
      <c r="F74" s="895"/>
      <c r="G74" s="895"/>
      <c r="H74" s="895"/>
      <c r="I74" s="895"/>
      <c r="J74" s="197" t="s">
        <v>523</v>
      </c>
      <c r="K74" s="5"/>
    </row>
    <row r="75" spans="2:11" ht="48.75" thickBot="1" x14ac:dyDescent="0.3">
      <c r="B75" s="846"/>
      <c r="C75" s="90"/>
      <c r="D75" s="405" t="s">
        <v>1389</v>
      </c>
      <c r="E75" s="405" t="s">
        <v>491</v>
      </c>
      <c r="F75" s="412" t="s">
        <v>1390</v>
      </c>
      <c r="G75" s="404"/>
      <c r="H75" s="404"/>
      <c r="I75" s="405"/>
      <c r="J75" s="405"/>
      <c r="K75" s="5"/>
    </row>
    <row r="76" spans="2:11" ht="15.75" thickBot="1" x14ac:dyDescent="0.3">
      <c r="B76" s="846"/>
      <c r="C76" s="90"/>
      <c r="D76" s="29"/>
      <c r="E76" s="29"/>
      <c r="F76" s="29"/>
      <c r="G76" s="183"/>
      <c r="H76" s="183"/>
      <c r="I76" s="29"/>
      <c r="J76" s="29"/>
      <c r="K76" s="5"/>
    </row>
    <row r="77" spans="2:11" ht="15.75" thickBot="1" x14ac:dyDescent="0.3">
      <c r="B77" s="846"/>
      <c r="C77" s="90"/>
      <c r="D77" s="29"/>
      <c r="E77" s="29"/>
      <c r="F77" s="29"/>
      <c r="G77" s="183"/>
      <c r="H77" s="183"/>
      <c r="I77" s="29"/>
      <c r="J77" s="29"/>
      <c r="K77" s="5"/>
    </row>
    <row r="78" spans="2:11" ht="15.75" thickBot="1" x14ac:dyDescent="0.3">
      <c r="B78" s="846"/>
      <c r="C78" s="90"/>
      <c r="D78" s="29"/>
      <c r="E78" s="29"/>
      <c r="F78" s="29"/>
      <c r="G78" s="183"/>
      <c r="H78" s="183"/>
      <c r="I78" s="29"/>
      <c r="J78" s="29"/>
      <c r="K78" s="5"/>
    </row>
    <row r="79" spans="2:11" ht="15.75" thickBot="1" x14ac:dyDescent="0.3">
      <c r="B79" s="846"/>
      <c r="C79" s="90"/>
      <c r="D79" s="29"/>
      <c r="E79" s="29"/>
      <c r="F79" s="29"/>
      <c r="G79" s="183"/>
      <c r="H79" s="183"/>
      <c r="I79" s="29"/>
      <c r="J79" s="29"/>
      <c r="K79" s="5"/>
    </row>
    <row r="80" spans="2:11" ht="15.75" thickBot="1" x14ac:dyDescent="0.3">
      <c r="B80" s="846"/>
      <c r="C80" s="90"/>
      <c r="D80" s="29"/>
      <c r="E80" s="29"/>
      <c r="F80" s="29"/>
      <c r="G80" s="183"/>
      <c r="H80" s="183"/>
      <c r="I80" s="29"/>
      <c r="J80" s="29"/>
      <c r="K80" s="5"/>
    </row>
    <row r="81" spans="2:11" ht="15.75" thickBot="1" x14ac:dyDescent="0.3">
      <c r="B81" s="846"/>
      <c r="C81" s="90"/>
      <c r="D81" s="29"/>
      <c r="E81" s="29"/>
      <c r="F81" s="29"/>
      <c r="G81" s="183"/>
      <c r="H81" s="183"/>
      <c r="I81" s="29"/>
      <c r="J81" s="29"/>
      <c r="K81" s="5"/>
    </row>
    <row r="82" spans="2:11" ht="15.75" thickBot="1" x14ac:dyDescent="0.3">
      <c r="B82" s="846"/>
      <c r="C82" s="90"/>
      <c r="D82" s="29"/>
      <c r="E82" s="29"/>
      <c r="F82" s="29"/>
      <c r="G82" s="183"/>
      <c r="H82" s="183"/>
      <c r="I82" s="29"/>
      <c r="J82" s="29"/>
      <c r="K82" s="5"/>
    </row>
    <row r="83" spans="2:11" ht="15.75" thickBot="1" x14ac:dyDescent="0.3">
      <c r="B83" s="846"/>
      <c r="C83" s="90"/>
      <c r="D83" s="29"/>
      <c r="E83" s="29"/>
      <c r="F83" s="29"/>
      <c r="G83" s="183"/>
      <c r="H83" s="183"/>
      <c r="I83" s="29"/>
      <c r="J83" s="29"/>
      <c r="K83" s="5"/>
    </row>
    <row r="84" spans="2:11" ht="15.75" thickBot="1" x14ac:dyDescent="0.3">
      <c r="B84" s="846"/>
      <c r="C84" s="90"/>
      <c r="D84" s="29"/>
      <c r="E84" s="29"/>
      <c r="F84" s="29"/>
      <c r="G84" s="183"/>
      <c r="H84" s="183"/>
      <c r="I84" s="29"/>
      <c r="J84" s="29"/>
      <c r="K84" s="5"/>
    </row>
    <row r="85" spans="2:11" ht="15.75" thickBot="1" x14ac:dyDescent="0.3">
      <c r="B85" s="846"/>
      <c r="C85" s="90"/>
      <c r="D85" s="29"/>
      <c r="E85" s="29"/>
      <c r="F85" s="29"/>
      <c r="G85" s="183"/>
      <c r="H85" s="183"/>
      <c r="I85" s="29"/>
      <c r="J85" s="29"/>
      <c r="K85" s="5"/>
    </row>
    <row r="86" spans="2:11" ht="15.75" thickBot="1" x14ac:dyDescent="0.3">
      <c r="B86" s="846"/>
      <c r="C86" s="90"/>
      <c r="D86" s="29"/>
      <c r="E86" s="29"/>
      <c r="F86" s="29"/>
      <c r="G86" s="183"/>
      <c r="H86" s="183"/>
      <c r="I86" s="29"/>
      <c r="J86" s="29"/>
      <c r="K86" s="5"/>
    </row>
    <row r="87" spans="2:11" ht="15.75" thickBot="1" x14ac:dyDescent="0.3">
      <c r="B87" s="846"/>
      <c r="C87" s="90"/>
      <c r="D87" s="29"/>
      <c r="E87" s="29"/>
      <c r="F87" s="29"/>
      <c r="G87" s="183"/>
      <c r="H87" s="183"/>
      <c r="I87" s="29"/>
      <c r="J87" s="29"/>
      <c r="K87" s="5"/>
    </row>
    <row r="88" spans="2:11" ht="15.75" thickBot="1" x14ac:dyDescent="0.3">
      <c r="B88" s="846"/>
      <c r="C88" s="90"/>
      <c r="D88" s="29"/>
      <c r="E88" s="29"/>
      <c r="F88" s="29"/>
      <c r="G88" s="183"/>
      <c r="H88" s="183"/>
      <c r="I88" s="29"/>
      <c r="J88" s="29"/>
      <c r="K88" s="5"/>
    </row>
    <row r="89" spans="2:11" x14ac:dyDescent="0.25">
      <c r="B89" s="846"/>
      <c r="C89" s="88"/>
      <c r="D89" s="836" t="s">
        <v>524</v>
      </c>
      <c r="E89" s="837"/>
      <c r="F89" s="837"/>
      <c r="G89" s="837"/>
      <c r="H89" s="837"/>
      <c r="I89" s="837"/>
      <c r="J89" s="838"/>
      <c r="K89" s="5"/>
    </row>
    <row r="90" spans="2:11" ht="15.75" thickBot="1" x14ac:dyDescent="0.3">
      <c r="B90" s="846"/>
      <c r="C90" s="88"/>
      <c r="D90" s="851" t="s">
        <v>525</v>
      </c>
      <c r="E90" s="852"/>
      <c r="F90" s="852"/>
      <c r="G90" s="852"/>
      <c r="H90" s="852"/>
      <c r="I90" s="852"/>
      <c r="J90" s="853"/>
      <c r="K90" s="5"/>
    </row>
    <row r="91" spans="2:11" x14ac:dyDescent="0.25">
      <c r="B91" s="846"/>
      <c r="C91" s="88"/>
      <c r="D91" s="228"/>
      <c r="E91" s="126"/>
      <c r="F91" s="126"/>
      <c r="G91" s="126"/>
      <c r="H91" s="126"/>
      <c r="I91" s="126"/>
      <c r="J91" s="45"/>
      <c r="K91" s="5"/>
    </row>
    <row r="92" spans="2:11" ht="15.75" thickBot="1" x14ac:dyDescent="0.3">
      <c r="B92" s="846"/>
      <c r="C92" s="88"/>
      <c r="D92" s="228" t="s">
        <v>526</v>
      </c>
      <c r="E92" s="126"/>
      <c r="F92" s="126"/>
      <c r="G92" s="126"/>
      <c r="H92" s="126"/>
      <c r="I92" s="126"/>
      <c r="J92" s="45"/>
      <c r="K92" s="5"/>
    </row>
    <row r="93" spans="2:11" x14ac:dyDescent="0.25">
      <c r="B93" s="846"/>
      <c r="C93" s="88"/>
      <c r="D93" s="270" t="s">
        <v>279</v>
      </c>
      <c r="E93" s="271" t="s">
        <v>103</v>
      </c>
      <c r="F93" s="271" t="s">
        <v>104</v>
      </c>
      <c r="G93" s="271" t="s">
        <v>105</v>
      </c>
      <c r="H93" s="271" t="s">
        <v>106</v>
      </c>
      <c r="I93" s="272" t="s">
        <v>280</v>
      </c>
      <c r="J93" s="45"/>
      <c r="K93" s="5"/>
    </row>
    <row r="94" spans="2:11" x14ac:dyDescent="0.25">
      <c r="B94" s="846"/>
      <c r="C94" s="88"/>
      <c r="D94" s="273" t="s">
        <v>527</v>
      </c>
      <c r="E94" s="274">
        <f>+E63+E40</f>
        <v>0</v>
      </c>
      <c r="F94" s="274">
        <f>+F63+F40</f>
        <v>0</v>
      </c>
      <c r="G94" s="274">
        <f>+G63+G40</f>
        <v>0</v>
      </c>
      <c r="H94" s="274">
        <f>+H63+H40</f>
        <v>0</v>
      </c>
      <c r="I94" s="275">
        <f>SUM(E94:H94)</f>
        <v>0</v>
      </c>
      <c r="J94" s="45"/>
      <c r="K94" s="5"/>
    </row>
    <row r="95" spans="2:11" ht="36" x14ac:dyDescent="0.25">
      <c r="B95" s="846"/>
      <c r="C95" s="88"/>
      <c r="D95" s="276" t="s">
        <v>528</v>
      </c>
      <c r="E95" s="274">
        <f>+E68+E45</f>
        <v>0</v>
      </c>
      <c r="F95" s="274">
        <f>+F68+F45</f>
        <v>0</v>
      </c>
      <c r="G95" s="274">
        <f>+G68+G45</f>
        <v>0</v>
      </c>
      <c r="H95" s="274">
        <f>+H68+H45</f>
        <v>0</v>
      </c>
      <c r="I95" s="275">
        <f>SUM(E95:H95)</f>
        <v>0</v>
      </c>
      <c r="J95" s="45"/>
      <c r="K95" s="5"/>
    </row>
    <row r="96" spans="2:11" ht="48.75" thickBot="1" x14ac:dyDescent="0.3">
      <c r="B96" s="846"/>
      <c r="C96" s="88"/>
      <c r="D96" s="276" t="s">
        <v>17</v>
      </c>
      <c r="E96" s="277" t="str">
        <f>IFERROR(E95/E94,"N.A.")</f>
        <v>N.A.</v>
      </c>
      <c r="F96" s="277" t="str">
        <f>IFERROR(F95/F94,"N.A.")</f>
        <v>N.A.</v>
      </c>
      <c r="G96" s="277" t="str">
        <f>IFERROR(G95/G94,"N.A.")</f>
        <v>N.A.</v>
      </c>
      <c r="H96" s="277" t="str">
        <f>IFERROR(H95/H94,"N.A.")</f>
        <v>N.A.</v>
      </c>
      <c r="I96" s="277" t="str">
        <f>IFERROR(I95/I94,"N.A.")</f>
        <v>N.A.</v>
      </c>
      <c r="J96" s="45"/>
      <c r="K96" s="5"/>
    </row>
    <row r="97" spans="2:11" ht="24" customHeight="1" thickBot="1" x14ac:dyDescent="0.3">
      <c r="B97" s="847"/>
      <c r="C97" s="89"/>
      <c r="J97" s="45"/>
      <c r="K97" s="5"/>
    </row>
    <row r="98" spans="2:11" ht="24" customHeight="1" thickBot="1" x14ac:dyDescent="0.3">
      <c r="B98" s="46" t="s">
        <v>187</v>
      </c>
      <c r="C98" s="89"/>
      <c r="D98" s="848" t="s">
        <v>529</v>
      </c>
      <c r="E98" s="849"/>
      <c r="F98" s="849"/>
      <c r="G98" s="849"/>
      <c r="H98" s="849"/>
      <c r="I98" s="849"/>
      <c r="J98" s="850"/>
      <c r="K98" s="5"/>
    </row>
    <row r="99" spans="2:11" ht="24" customHeight="1" x14ac:dyDescent="0.25">
      <c r="B99" s="845" t="s">
        <v>189</v>
      </c>
      <c r="C99" s="85"/>
      <c r="D99" s="836" t="s">
        <v>469</v>
      </c>
      <c r="E99" s="837"/>
      <c r="F99" s="837"/>
      <c r="G99" s="837"/>
      <c r="H99" s="837"/>
      <c r="I99" s="837"/>
      <c r="J99" s="838"/>
      <c r="K99" s="5"/>
    </row>
    <row r="100" spans="2:11" ht="48" customHeight="1" x14ac:dyDescent="0.25">
      <c r="B100" s="846"/>
      <c r="C100" s="88"/>
      <c r="D100" s="827" t="s">
        <v>530</v>
      </c>
      <c r="E100" s="828"/>
      <c r="F100" s="828"/>
      <c r="G100" s="828"/>
      <c r="H100" s="828"/>
      <c r="I100" s="828"/>
      <c r="J100" s="829"/>
      <c r="K100" s="5"/>
    </row>
    <row r="101" spans="2:11" ht="60" customHeight="1" thickBot="1" x14ac:dyDescent="0.3">
      <c r="B101" s="847"/>
      <c r="C101" s="89"/>
      <c r="D101" s="851" t="s">
        <v>531</v>
      </c>
      <c r="E101" s="852"/>
      <c r="F101" s="852"/>
      <c r="G101" s="852"/>
      <c r="H101" s="852"/>
      <c r="I101" s="852"/>
      <c r="J101" s="853"/>
      <c r="K101" s="5"/>
    </row>
    <row r="102" spans="2:11" ht="15.75" thickBot="1" x14ac:dyDescent="0.3">
      <c r="B102" s="1"/>
      <c r="C102" s="72"/>
      <c r="D102" s="5"/>
      <c r="E102" s="5"/>
      <c r="F102" s="5"/>
      <c r="G102" s="5"/>
      <c r="H102" s="5"/>
      <c r="I102" s="5"/>
      <c r="J102" s="5"/>
      <c r="K102" s="5"/>
    </row>
    <row r="103" spans="2:11" ht="24" customHeight="1" thickBot="1" x14ac:dyDescent="0.3">
      <c r="B103" s="854" t="s">
        <v>191</v>
      </c>
      <c r="C103" s="855"/>
      <c r="D103" s="855"/>
      <c r="E103" s="856"/>
      <c r="F103" s="5"/>
      <c r="G103" s="5"/>
      <c r="H103" s="5"/>
      <c r="I103" s="5"/>
      <c r="J103" s="5"/>
      <c r="K103" s="5"/>
    </row>
    <row r="104" spans="2:11" ht="15.75" thickBot="1" x14ac:dyDescent="0.3">
      <c r="B104" s="845">
        <v>1</v>
      </c>
      <c r="C104" s="90"/>
      <c r="D104" s="47" t="s">
        <v>192</v>
      </c>
      <c r="E104" s="30" t="s">
        <v>1366</v>
      </c>
      <c r="F104" s="5"/>
      <c r="G104" s="5"/>
      <c r="H104" s="5"/>
      <c r="I104" s="5"/>
      <c r="J104" s="5"/>
      <c r="K104" s="5"/>
    </row>
    <row r="105" spans="2:11" ht="15.75" thickBot="1" x14ac:dyDescent="0.3">
      <c r="B105" s="846"/>
      <c r="C105" s="90"/>
      <c r="D105" s="40" t="s">
        <v>45</v>
      </c>
      <c r="E105" s="30" t="s">
        <v>1367</v>
      </c>
      <c r="F105" s="5"/>
      <c r="G105" s="5"/>
      <c r="H105" s="5"/>
      <c r="I105" s="5"/>
      <c r="J105" s="5"/>
      <c r="K105" s="5"/>
    </row>
    <row r="106" spans="2:11" ht="15.75" thickBot="1" x14ac:dyDescent="0.3">
      <c r="B106" s="846"/>
      <c r="C106" s="90"/>
      <c r="D106" s="40" t="s">
        <v>193</v>
      </c>
      <c r="E106" s="30" t="s">
        <v>1386</v>
      </c>
      <c r="F106" s="5"/>
      <c r="G106" s="5"/>
      <c r="H106" s="5"/>
      <c r="I106" s="5"/>
      <c r="J106" s="5"/>
      <c r="K106" s="5"/>
    </row>
    <row r="107" spans="2:11" ht="15.75" thickBot="1" x14ac:dyDescent="0.3">
      <c r="B107" s="846"/>
      <c r="C107" s="90"/>
      <c r="D107" s="40" t="s">
        <v>47</v>
      </c>
      <c r="E107" s="30" t="s">
        <v>1360</v>
      </c>
      <c r="F107" s="5"/>
      <c r="G107" s="5"/>
      <c r="H107" s="5"/>
      <c r="I107" s="5"/>
      <c r="J107" s="5"/>
      <c r="K107" s="5"/>
    </row>
    <row r="108" spans="2:11" ht="15.75" thickBot="1" x14ac:dyDescent="0.3">
      <c r="B108" s="846"/>
      <c r="C108" s="90"/>
      <c r="D108" s="40" t="s">
        <v>49</v>
      </c>
      <c r="E108" s="30" t="s">
        <v>1387</v>
      </c>
      <c r="F108" s="5"/>
      <c r="G108" s="5"/>
      <c r="H108" s="5"/>
      <c r="I108" s="5"/>
      <c r="J108" s="5"/>
      <c r="K108" s="5"/>
    </row>
    <row r="109" spans="2:11" ht="15.75" thickBot="1" x14ac:dyDescent="0.3">
      <c r="B109" s="846"/>
      <c r="C109" s="90"/>
      <c r="D109" s="40" t="s">
        <v>51</v>
      </c>
      <c r="E109" s="30">
        <v>4380200</v>
      </c>
      <c r="F109" s="5"/>
      <c r="G109" s="5"/>
      <c r="H109" s="5"/>
      <c r="I109" s="5"/>
      <c r="J109" s="5"/>
      <c r="K109" s="5"/>
    </row>
    <row r="110" spans="2:11" ht="15.75" thickBot="1" x14ac:dyDescent="0.3">
      <c r="B110" s="847"/>
      <c r="C110" s="2"/>
      <c r="D110" s="40" t="s">
        <v>194</v>
      </c>
      <c r="E110" s="30" t="s">
        <v>1370</v>
      </c>
      <c r="F110" s="5"/>
      <c r="G110" s="5"/>
      <c r="H110" s="5"/>
      <c r="I110" s="5"/>
      <c r="J110" s="5"/>
      <c r="K110" s="5"/>
    </row>
    <row r="111" spans="2:11" ht="15.75" thickBot="1" x14ac:dyDescent="0.3">
      <c r="B111" s="1"/>
      <c r="C111" s="72"/>
      <c r="D111" s="5"/>
      <c r="E111" s="5"/>
      <c r="F111" s="5"/>
      <c r="G111" s="5"/>
      <c r="H111" s="5"/>
      <c r="I111" s="5"/>
      <c r="J111" s="5"/>
      <c r="K111" s="5"/>
    </row>
    <row r="112" spans="2:11" ht="15.75" thickBot="1" x14ac:dyDescent="0.3">
      <c r="B112" s="854" t="s">
        <v>195</v>
      </c>
      <c r="C112" s="855"/>
      <c r="D112" s="855"/>
      <c r="E112" s="856"/>
      <c r="F112" s="5"/>
      <c r="G112" s="5"/>
      <c r="H112" s="5"/>
      <c r="I112" s="5"/>
      <c r="J112" s="5"/>
      <c r="K112" s="5"/>
    </row>
    <row r="113" spans="2:11" ht="15.75" thickBot="1" x14ac:dyDescent="0.3">
      <c r="B113" s="845">
        <v>1</v>
      </c>
      <c r="C113" s="90"/>
      <c r="D113" s="47" t="s">
        <v>192</v>
      </c>
      <c r="E113" s="215" t="s">
        <v>196</v>
      </c>
      <c r="F113" s="5"/>
      <c r="G113" s="5"/>
      <c r="H113" s="5"/>
      <c r="I113" s="5"/>
      <c r="J113" s="5"/>
      <c r="K113" s="5"/>
    </row>
    <row r="114" spans="2:11" ht="15.75" thickBot="1" x14ac:dyDescent="0.3">
      <c r="B114" s="846"/>
      <c r="C114" s="90"/>
      <c r="D114" s="40" t="s">
        <v>45</v>
      </c>
      <c r="E114" s="215" t="s">
        <v>289</v>
      </c>
      <c r="F114" s="5"/>
      <c r="G114" s="5"/>
      <c r="H114" s="5"/>
      <c r="I114" s="5"/>
      <c r="J114" s="5"/>
      <c r="K114" s="5"/>
    </row>
    <row r="115" spans="2:11" ht="15.75" thickBot="1" x14ac:dyDescent="0.3">
      <c r="B115" s="846"/>
      <c r="C115" s="90"/>
      <c r="D115" s="40" t="s">
        <v>193</v>
      </c>
      <c r="E115" s="233"/>
      <c r="F115" s="5"/>
      <c r="G115" s="5"/>
      <c r="H115" s="5"/>
      <c r="I115" s="5"/>
      <c r="J115" s="5"/>
      <c r="K115" s="5"/>
    </row>
    <row r="116" spans="2:11" ht="15.75" thickBot="1" x14ac:dyDescent="0.3">
      <c r="B116" s="846"/>
      <c r="C116" s="90"/>
      <c r="D116" s="40" t="s">
        <v>47</v>
      </c>
      <c r="E116" s="233"/>
      <c r="F116" s="5"/>
      <c r="G116" s="5"/>
      <c r="H116" s="5"/>
      <c r="I116" s="5"/>
      <c r="J116" s="5"/>
      <c r="K116" s="5"/>
    </row>
    <row r="117" spans="2:11" ht="15.75" thickBot="1" x14ac:dyDescent="0.3">
      <c r="B117" s="846"/>
      <c r="C117" s="90"/>
      <c r="D117" s="40" t="s">
        <v>49</v>
      </c>
      <c r="E117" s="233"/>
      <c r="F117" s="5"/>
      <c r="G117" s="5"/>
      <c r="H117" s="5"/>
      <c r="I117" s="5"/>
      <c r="J117" s="5"/>
      <c r="K117" s="5"/>
    </row>
    <row r="118" spans="2:11" ht="15.75" thickBot="1" x14ac:dyDescent="0.3">
      <c r="B118" s="846"/>
      <c r="C118" s="90"/>
      <c r="D118" s="40" t="s">
        <v>51</v>
      </c>
      <c r="E118" s="233"/>
      <c r="F118" s="5"/>
      <c r="G118" s="5"/>
      <c r="H118" s="5"/>
      <c r="I118" s="5"/>
      <c r="J118" s="5"/>
      <c r="K118" s="5"/>
    </row>
    <row r="119" spans="2:11" ht="15.75" thickBot="1" x14ac:dyDescent="0.3">
      <c r="B119" s="847"/>
      <c r="C119" s="2"/>
      <c r="D119" s="40" t="s">
        <v>194</v>
      </c>
      <c r="E119" s="233"/>
      <c r="F119" s="5"/>
      <c r="G119" s="5"/>
      <c r="H119" s="5"/>
      <c r="I119" s="5"/>
      <c r="J119" s="5"/>
      <c r="K119" s="5"/>
    </row>
    <row r="120" spans="2:11" ht="15.75" thickBot="1" x14ac:dyDescent="0.3">
      <c r="B120" s="1"/>
      <c r="C120" s="72"/>
      <c r="D120" s="5"/>
      <c r="E120" s="5"/>
      <c r="F120" s="5"/>
      <c r="G120" s="5"/>
      <c r="H120" s="5"/>
      <c r="I120" s="5"/>
      <c r="J120" s="5"/>
      <c r="K120" s="5"/>
    </row>
    <row r="121" spans="2:11" ht="15" customHeight="1" thickBot="1" x14ac:dyDescent="0.3">
      <c r="B121" s="115" t="s">
        <v>198</v>
      </c>
      <c r="C121" s="116"/>
      <c r="D121" s="116"/>
      <c r="E121" s="117"/>
      <c r="G121" s="5"/>
      <c r="H121" s="5"/>
      <c r="I121" s="5"/>
      <c r="J121" s="5"/>
      <c r="K121" s="5"/>
    </row>
    <row r="122" spans="2:11" ht="24.75" thickBot="1" x14ac:dyDescent="0.3">
      <c r="B122" s="46" t="s">
        <v>199</v>
      </c>
      <c r="C122" s="40" t="s">
        <v>200</v>
      </c>
      <c r="D122" s="40" t="s">
        <v>201</v>
      </c>
      <c r="E122" s="40" t="s">
        <v>202</v>
      </c>
      <c r="F122" s="5"/>
      <c r="G122" s="5"/>
      <c r="H122" s="5"/>
      <c r="I122" s="5"/>
      <c r="J122" s="5"/>
    </row>
    <row r="123" spans="2:11" ht="96.75" thickBot="1" x14ac:dyDescent="0.3">
      <c r="B123" s="48">
        <v>42401</v>
      </c>
      <c r="C123" s="40">
        <v>0.01</v>
      </c>
      <c r="D123" s="49" t="s">
        <v>532</v>
      </c>
      <c r="E123" s="40"/>
      <c r="F123" s="5"/>
      <c r="G123" s="5"/>
      <c r="H123" s="5"/>
      <c r="I123" s="5"/>
      <c r="J123" s="5"/>
    </row>
    <row r="124" spans="2:11" ht="15.75" thickBot="1" x14ac:dyDescent="0.3">
      <c r="B124" s="1"/>
      <c r="C124" s="72"/>
      <c r="D124" s="5"/>
      <c r="E124" s="5"/>
      <c r="F124" s="5"/>
      <c r="G124" s="5"/>
      <c r="H124" s="5"/>
      <c r="I124" s="5"/>
      <c r="J124" s="5"/>
      <c r="K124" s="5"/>
    </row>
    <row r="125" spans="2:11" ht="15.75" thickBot="1" x14ac:dyDescent="0.3">
      <c r="B125" s="4" t="s">
        <v>109</v>
      </c>
      <c r="C125" s="92"/>
      <c r="D125" s="5"/>
      <c r="E125" s="5"/>
      <c r="F125" s="5"/>
      <c r="G125" s="5"/>
      <c r="H125" s="5"/>
      <c r="I125" s="5"/>
      <c r="J125" s="5"/>
      <c r="K125" s="5"/>
    </row>
    <row r="126" spans="2:11" x14ac:dyDescent="0.25">
      <c r="B126" s="911" t="s">
        <v>533</v>
      </c>
      <c r="C126" s="912"/>
      <c r="D126" s="912"/>
      <c r="E126" s="912"/>
      <c r="F126" s="912"/>
      <c r="G126" s="912"/>
      <c r="H126" s="912"/>
      <c r="I126" s="912"/>
      <c r="J126" s="912"/>
      <c r="K126" s="5"/>
    </row>
    <row r="127" spans="2:11" ht="24" customHeight="1" x14ac:dyDescent="0.25">
      <c r="B127" s="911"/>
      <c r="C127" s="912"/>
      <c r="D127" s="912"/>
      <c r="E127" s="912"/>
      <c r="F127" s="912"/>
      <c r="G127" s="912"/>
      <c r="H127" s="912"/>
      <c r="I127" s="912"/>
      <c r="J127" s="912"/>
      <c r="K127" s="5"/>
    </row>
    <row r="128" spans="2:11" x14ac:dyDescent="0.25">
      <c r="B128" s="913"/>
      <c r="C128" s="914"/>
      <c r="D128" s="914"/>
      <c r="E128" s="914"/>
      <c r="F128" s="914"/>
      <c r="G128" s="914"/>
      <c r="H128" s="914"/>
      <c r="I128" s="914"/>
      <c r="J128" s="914"/>
      <c r="K128" s="5"/>
    </row>
    <row r="129" spans="2:11" ht="15.75" thickBot="1" x14ac:dyDescent="0.3">
      <c r="B129" s="5"/>
      <c r="D129" s="5"/>
      <c r="E129" s="5"/>
      <c r="F129" s="5"/>
      <c r="G129" s="5"/>
      <c r="H129" s="5"/>
      <c r="I129" s="5"/>
      <c r="J129" s="5"/>
      <c r="K129" s="5"/>
    </row>
    <row r="130" spans="2:11" ht="15.75" thickBot="1" x14ac:dyDescent="0.3">
      <c r="B130" s="854" t="s">
        <v>204</v>
      </c>
      <c r="C130" s="855"/>
      <c r="D130" s="856"/>
      <c r="E130" s="5"/>
      <c r="F130" s="5"/>
      <c r="G130" s="5"/>
      <c r="H130" s="5"/>
      <c r="I130" s="5"/>
      <c r="J130" s="5"/>
      <c r="K130" s="5"/>
    </row>
    <row r="131" spans="2:11" ht="108.75" thickBot="1" x14ac:dyDescent="0.3">
      <c r="B131" s="46" t="s">
        <v>205</v>
      </c>
      <c r="C131" s="2"/>
      <c r="D131" s="40" t="s">
        <v>534</v>
      </c>
      <c r="E131" s="5"/>
      <c r="F131" s="5"/>
      <c r="G131" s="5"/>
      <c r="H131" s="5"/>
      <c r="I131" s="5"/>
      <c r="J131" s="5"/>
      <c r="K131" s="5"/>
    </row>
    <row r="132" spans="2:11" x14ac:dyDescent="0.25">
      <c r="B132" s="845" t="s">
        <v>207</v>
      </c>
      <c r="C132" s="90"/>
      <c r="D132" s="52" t="s">
        <v>208</v>
      </c>
      <c r="E132" s="5"/>
      <c r="F132" s="5"/>
      <c r="G132" s="5"/>
      <c r="H132" s="5"/>
      <c r="I132" s="5"/>
      <c r="J132" s="5"/>
      <c r="K132" s="5"/>
    </row>
    <row r="133" spans="2:11" ht="84" x14ac:dyDescent="0.25">
      <c r="B133" s="846"/>
      <c r="C133" s="90"/>
      <c r="D133" s="45" t="s">
        <v>535</v>
      </c>
      <c r="E133" s="5"/>
      <c r="F133" s="5"/>
      <c r="G133" s="5"/>
      <c r="H133" s="5"/>
      <c r="I133" s="5"/>
      <c r="J133" s="5"/>
      <c r="K133" s="5"/>
    </row>
    <row r="134" spans="2:11" ht="36" x14ac:dyDescent="0.25">
      <c r="B134" s="846"/>
      <c r="C134" s="90"/>
      <c r="D134" s="45" t="s">
        <v>536</v>
      </c>
      <c r="E134" s="5"/>
      <c r="F134" s="5"/>
      <c r="G134" s="5"/>
      <c r="H134" s="5"/>
      <c r="I134" s="5"/>
      <c r="J134" s="5"/>
      <c r="K134" s="5"/>
    </row>
    <row r="135" spans="2:11" x14ac:dyDescent="0.25">
      <c r="B135" s="846"/>
      <c r="C135" s="90"/>
      <c r="D135" s="52" t="s">
        <v>211</v>
      </c>
      <c r="E135" s="5"/>
      <c r="F135" s="5"/>
      <c r="G135" s="5"/>
      <c r="H135" s="5"/>
      <c r="I135" s="5"/>
      <c r="J135" s="5"/>
      <c r="K135" s="5"/>
    </row>
    <row r="136" spans="2:11" x14ac:dyDescent="0.25">
      <c r="B136" s="846"/>
      <c r="C136" s="90"/>
      <c r="D136" s="45" t="s">
        <v>213</v>
      </c>
      <c r="E136" s="5"/>
      <c r="F136" s="5"/>
      <c r="G136" s="5"/>
      <c r="H136" s="5"/>
      <c r="I136" s="5"/>
      <c r="J136" s="5"/>
      <c r="K136" s="5"/>
    </row>
    <row r="137" spans="2:11" x14ac:dyDescent="0.25">
      <c r="B137" s="846"/>
      <c r="C137" s="90"/>
      <c r="D137" s="45" t="s">
        <v>537</v>
      </c>
      <c r="E137" s="5"/>
      <c r="F137" s="5"/>
      <c r="G137" s="5"/>
      <c r="H137" s="5"/>
      <c r="I137" s="5"/>
      <c r="J137" s="5"/>
      <c r="K137" s="5"/>
    </row>
    <row r="138" spans="2:11" x14ac:dyDescent="0.25">
      <c r="B138" s="846"/>
      <c r="C138" s="90"/>
      <c r="D138" s="52" t="s">
        <v>439</v>
      </c>
      <c r="E138" s="5"/>
      <c r="F138" s="5"/>
      <c r="G138" s="5"/>
      <c r="H138" s="5"/>
      <c r="I138" s="5"/>
      <c r="J138" s="5"/>
      <c r="K138" s="5"/>
    </row>
    <row r="139" spans="2:11" ht="36" x14ac:dyDescent="0.25">
      <c r="B139" s="846"/>
      <c r="C139" s="90"/>
      <c r="D139" s="45" t="s">
        <v>538</v>
      </c>
      <c r="E139" s="5"/>
      <c r="F139" s="5"/>
      <c r="G139" s="5"/>
      <c r="H139" s="5"/>
      <c r="I139" s="5"/>
      <c r="J139" s="5"/>
      <c r="K139" s="5"/>
    </row>
    <row r="140" spans="2:11" ht="36" x14ac:dyDescent="0.25">
      <c r="B140" s="846"/>
      <c r="C140" s="90"/>
      <c r="D140" s="45" t="s">
        <v>539</v>
      </c>
      <c r="E140" s="5"/>
      <c r="F140" s="5"/>
      <c r="G140" s="5"/>
      <c r="H140" s="5"/>
      <c r="I140" s="5"/>
      <c r="J140" s="5"/>
      <c r="K140" s="5"/>
    </row>
    <row r="141" spans="2:11" ht="15.75" thickBot="1" x14ac:dyDescent="0.3">
      <c r="B141" s="847"/>
      <c r="C141" s="2"/>
      <c r="D141" s="40" t="s">
        <v>540</v>
      </c>
      <c r="E141" s="5"/>
      <c r="F141" s="5"/>
      <c r="G141" s="5"/>
      <c r="H141" s="5"/>
      <c r="I141" s="5"/>
      <c r="J141" s="5"/>
      <c r="K141" s="5"/>
    </row>
    <row r="142" spans="2:11" ht="24.75" thickBot="1" x14ac:dyDescent="0.3">
      <c r="B142" s="46" t="s">
        <v>220</v>
      </c>
      <c r="C142" s="2"/>
      <c r="D142" s="40"/>
      <c r="E142" s="5"/>
      <c r="F142" s="5"/>
      <c r="G142" s="5"/>
      <c r="H142" s="5"/>
      <c r="I142" s="5"/>
      <c r="J142" s="5"/>
      <c r="K142" s="5"/>
    </row>
    <row r="143" spans="2:11" ht="15.75" thickBot="1" x14ac:dyDescent="0.3">
      <c r="B143" s="37"/>
      <c r="C143" s="84"/>
      <c r="D143" s="5"/>
      <c r="E143" s="5"/>
      <c r="F143" s="5"/>
      <c r="G143" s="5"/>
      <c r="H143" s="5"/>
      <c r="I143" s="5"/>
      <c r="J143" s="5"/>
      <c r="K143" s="5"/>
    </row>
    <row r="144" spans="2:11" ht="108" x14ac:dyDescent="0.25">
      <c r="B144" s="845" t="s">
        <v>221</v>
      </c>
      <c r="C144" s="101"/>
      <c r="D144" s="62" t="s">
        <v>541</v>
      </c>
      <c r="E144" s="5"/>
      <c r="F144" s="5"/>
      <c r="G144" s="5"/>
      <c r="H144" s="5"/>
      <c r="I144" s="5"/>
      <c r="J144" s="5"/>
      <c r="K144" s="5"/>
    </row>
    <row r="145" spans="2:11" ht="144" x14ac:dyDescent="0.25">
      <c r="B145" s="846"/>
      <c r="C145" s="90"/>
      <c r="D145" s="45" t="s">
        <v>542</v>
      </c>
      <c r="E145" s="5"/>
      <c r="F145" s="5"/>
      <c r="G145" s="5"/>
      <c r="H145" s="5"/>
      <c r="I145" s="5"/>
      <c r="J145" s="5"/>
      <c r="K145" s="5"/>
    </row>
    <row r="146" spans="2:11" ht="192" x14ac:dyDescent="0.25">
      <c r="B146" s="846"/>
      <c r="C146" s="90"/>
      <c r="D146" s="45" t="s">
        <v>543</v>
      </c>
      <c r="E146" s="5"/>
      <c r="F146" s="5"/>
      <c r="G146" s="5"/>
      <c r="H146" s="5"/>
      <c r="I146" s="5"/>
      <c r="J146" s="5"/>
      <c r="K146" s="5"/>
    </row>
    <row r="147" spans="2:11" ht="72" x14ac:dyDescent="0.25">
      <c r="B147" s="846"/>
      <c r="C147" s="90"/>
      <c r="D147" s="45" t="s">
        <v>544</v>
      </c>
      <c r="E147" s="5"/>
      <c r="F147" s="5"/>
      <c r="G147" s="5"/>
      <c r="H147" s="5"/>
      <c r="I147" s="5"/>
      <c r="J147" s="5"/>
      <c r="K147" s="5"/>
    </row>
    <row r="148" spans="2:11" ht="120.75" thickBot="1" x14ac:dyDescent="0.3">
      <c r="B148" s="847"/>
      <c r="C148" s="2"/>
      <c r="D148" s="40" t="s">
        <v>545</v>
      </c>
      <c r="E148" s="5"/>
      <c r="F148" s="5"/>
      <c r="G148" s="5"/>
      <c r="H148" s="5"/>
      <c r="I148" s="5"/>
      <c r="J148" s="5"/>
      <c r="K148" s="5"/>
    </row>
    <row r="149" spans="2:11" x14ac:dyDescent="0.25">
      <c r="B149" s="845" t="s">
        <v>238</v>
      </c>
      <c r="C149" s="90"/>
      <c r="D149" s="52"/>
      <c r="E149" s="5"/>
      <c r="F149" s="5"/>
      <c r="G149" s="5"/>
      <c r="H149" s="5"/>
      <c r="I149" s="5"/>
      <c r="J149" s="5"/>
      <c r="K149" s="5"/>
    </row>
    <row r="150" spans="2:11" ht="36" x14ac:dyDescent="0.25">
      <c r="B150" s="846"/>
      <c r="C150" s="90"/>
      <c r="D150" s="52" t="s">
        <v>17</v>
      </c>
      <c r="E150" s="5"/>
      <c r="F150" s="5"/>
      <c r="G150" s="5"/>
      <c r="H150" s="5"/>
      <c r="I150" s="5"/>
      <c r="J150" s="5"/>
      <c r="K150" s="5"/>
    </row>
    <row r="151" spans="2:11" x14ac:dyDescent="0.25">
      <c r="B151" s="846"/>
      <c r="C151" s="90"/>
      <c r="D151" s="16"/>
      <c r="E151" s="5"/>
      <c r="F151" s="5"/>
      <c r="G151" s="5"/>
      <c r="H151" s="5"/>
      <c r="I151" s="5"/>
      <c r="J151" s="5"/>
      <c r="K151" s="5"/>
    </row>
    <row r="152" spans="2:11" x14ac:dyDescent="0.25">
      <c r="B152" s="846"/>
      <c r="C152" s="90"/>
      <c r="D152" s="45" t="s">
        <v>239</v>
      </c>
      <c r="E152" s="5"/>
      <c r="F152" s="5"/>
      <c r="G152" s="5"/>
      <c r="H152" s="5"/>
      <c r="I152" s="5"/>
      <c r="J152" s="5"/>
      <c r="K152" s="5"/>
    </row>
    <row r="153" spans="2:11" ht="49.5" x14ac:dyDescent="0.25">
      <c r="B153" s="846"/>
      <c r="C153" s="90"/>
      <c r="D153" s="45" t="s">
        <v>546</v>
      </c>
      <c r="E153" s="5"/>
      <c r="F153" s="5"/>
      <c r="G153" s="5"/>
      <c r="H153" s="5"/>
      <c r="I153" s="5"/>
      <c r="J153" s="5"/>
      <c r="K153" s="5"/>
    </row>
    <row r="154" spans="2:11" ht="49.5" x14ac:dyDescent="0.25">
      <c r="B154" s="846"/>
      <c r="C154" s="90"/>
      <c r="D154" s="45" t="s">
        <v>547</v>
      </c>
      <c r="E154" s="5"/>
      <c r="F154" s="5"/>
      <c r="G154" s="5"/>
      <c r="H154" s="5"/>
      <c r="I154" s="5"/>
      <c r="J154" s="5"/>
      <c r="K154" s="5"/>
    </row>
    <row r="155" spans="2:11" ht="50.25" thickBot="1" x14ac:dyDescent="0.3">
      <c r="B155" s="847"/>
      <c r="C155" s="2"/>
      <c r="D155" s="40" t="s">
        <v>548</v>
      </c>
      <c r="E155" s="5"/>
      <c r="F155" s="5"/>
      <c r="G155" s="5"/>
      <c r="H155" s="5"/>
      <c r="I155" s="5"/>
      <c r="J155" s="5"/>
      <c r="K155" s="5"/>
    </row>
  </sheetData>
  <sheetProtection insertRows="0"/>
  <mergeCells count="54">
    <mergeCell ref="B11:D11"/>
    <mergeCell ref="F11:S11"/>
    <mergeCell ref="F12:S12"/>
    <mergeCell ref="E13:R13"/>
    <mergeCell ref="E14:R14"/>
    <mergeCell ref="B126:J127"/>
    <mergeCell ref="B128:J128"/>
    <mergeCell ref="B130:D130"/>
    <mergeCell ref="B132:B141"/>
    <mergeCell ref="B144:B14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D50:J50"/>
    <mergeCell ref="D38:J38"/>
    <mergeCell ref="D47:J47"/>
    <mergeCell ref="F17:F18"/>
    <mergeCell ref="D25:I25"/>
    <mergeCell ref="E17:E18"/>
    <mergeCell ref="G17:G18"/>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A1:P1"/>
    <mergeCell ref="A2:P2"/>
    <mergeCell ref="A3:P3"/>
    <mergeCell ref="A4:D4"/>
    <mergeCell ref="A5:P5"/>
  </mergeCells>
  <conditionalFormatting sqref="E13:R13">
    <cfRule type="expression" dxfId="97" priority="1">
      <formula>E12="SI SE REPORTA"</formula>
    </cfRule>
  </conditionalFormatting>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formula1>0</formula1>
    </dataValidation>
    <dataValidation type="whole" operator="greaterThanOrEqual" allowBlank="1" showInputMessage="1" showErrorMessage="1" errorTitle="ERROR" error="Valor en HECTAREAS (sin decimales)_x000a_" sqref="E20:F22 E40:H45 G75:H88 E63: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s>
  <pageMargins left="0.25" right="0.25" top="0.75" bottom="0.75" header="0.3" footer="0.3"/>
  <pageSetup paperSize="178" orientation="landscape" horizontalDpi="1200" verticalDpi="1200" r:id="rId1"/>
  <ignoredErrors>
    <ignoredError sqref="E3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U89"/>
  <sheetViews>
    <sheetView showGridLines="0" zoomScale="98" zoomScaleNormal="98" workbookViewId="0">
      <selection activeCell="M22" sqref="M22"/>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6" max="6" width="13.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19</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t="str">
        <f>IF(E10="NO APLICA","NO APLICA",IF(E11="NO SE REPORTA","SIN INFORMACION",+H20))</f>
        <v>NO APLICA</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549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EL CUAL DECIDE LA NO PROCEDENCIA DE LA APLICACIÓN DEL INDICADOR</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c>
      <c r="E11" s="350" t="s">
        <v>576</v>
      </c>
      <c r="F11" s="916" t="s">
        <v>1392</v>
      </c>
      <c r="G11" s="818"/>
      <c r="H11" s="818"/>
      <c r="I11" s="818"/>
      <c r="J11" s="818"/>
      <c r="K11" s="818"/>
      <c r="L11" s="818"/>
      <c r="M11" s="818"/>
      <c r="N11" s="818"/>
      <c r="O11" s="818"/>
      <c r="P11" s="818"/>
      <c r="Q11" s="818"/>
      <c r="R11" s="818"/>
      <c r="S11" s="818"/>
    </row>
    <row r="12" spans="1:21" ht="23.45" customHeight="1" x14ac:dyDescent="0.25">
      <c r="B12" s="346"/>
      <c r="C12" s="84"/>
      <c r="D12" s="168" t="str">
        <f>IF(E11="SI SE REPORTA","¿Qué programas o proyectos del Plan de Acción están asociados al indicador? ","")</f>
        <v/>
      </c>
      <c r="E12" s="818"/>
      <c r="F12" s="818"/>
      <c r="G12" s="818"/>
      <c r="H12" s="818"/>
      <c r="I12" s="818"/>
      <c r="J12" s="818"/>
      <c r="K12" s="818"/>
      <c r="L12" s="818"/>
      <c r="M12" s="818"/>
      <c r="N12" s="818"/>
      <c r="O12" s="818"/>
      <c r="P12" s="818"/>
      <c r="Q12" s="818"/>
      <c r="R12" s="818"/>
    </row>
    <row r="13" spans="1:21" ht="55.5" customHeight="1" x14ac:dyDescent="0.25">
      <c r="B13" s="346"/>
      <c r="C13" s="84"/>
      <c r="D13" s="168" t="s">
        <v>151</v>
      </c>
      <c r="E13" s="819" t="s">
        <v>1391</v>
      </c>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75" thickTop="1" x14ac:dyDescent="0.25">
      <c r="B15" s="915" t="s">
        <v>152</v>
      </c>
      <c r="C15" s="85"/>
      <c r="D15" s="836" t="s">
        <v>456</v>
      </c>
      <c r="E15" s="837"/>
      <c r="F15" s="837"/>
      <c r="G15" s="837"/>
      <c r="H15" s="837"/>
      <c r="I15" s="837"/>
      <c r="J15" s="838"/>
      <c r="K15" s="5"/>
    </row>
    <row r="16" spans="1:21" ht="15.75" thickBot="1" x14ac:dyDescent="0.3">
      <c r="B16" s="846"/>
      <c r="C16" s="88"/>
      <c r="D16" s="830" t="s">
        <v>550</v>
      </c>
      <c r="E16" s="831"/>
      <c r="F16" s="831"/>
      <c r="G16" s="831"/>
      <c r="H16" s="831"/>
      <c r="I16" s="831"/>
      <c r="J16" s="832"/>
      <c r="K16" s="5"/>
    </row>
    <row r="17" spans="2:11" ht="24.75" thickBot="1" x14ac:dyDescent="0.3">
      <c r="B17" s="846"/>
      <c r="C17" s="90"/>
      <c r="D17" s="38" t="s">
        <v>551</v>
      </c>
      <c r="E17" s="43" t="s">
        <v>552</v>
      </c>
      <c r="F17" s="38" t="s">
        <v>103</v>
      </c>
      <c r="G17" s="38" t="s">
        <v>104</v>
      </c>
      <c r="H17" s="38" t="s">
        <v>105</v>
      </c>
      <c r="I17" s="38" t="s">
        <v>106</v>
      </c>
      <c r="J17" s="38" t="s">
        <v>280</v>
      </c>
      <c r="K17" s="5"/>
    </row>
    <row r="18" spans="2:11" ht="36.75" thickBot="1" x14ac:dyDescent="0.3">
      <c r="B18" s="846"/>
      <c r="C18" s="90"/>
      <c r="D18" s="40" t="s">
        <v>553</v>
      </c>
      <c r="E18" s="366"/>
      <c r="F18" s="203"/>
      <c r="G18" s="203"/>
      <c r="H18" s="203"/>
      <c r="I18" s="203"/>
      <c r="J18" s="42">
        <f>SUM(F18:I18)</f>
        <v>0</v>
      </c>
      <c r="K18" s="18"/>
    </row>
    <row r="19" spans="2:11" ht="36.75" thickBot="1" x14ac:dyDescent="0.3">
      <c r="B19" s="846"/>
      <c r="C19" s="90"/>
      <c r="D19" s="40" t="s">
        <v>554</v>
      </c>
      <c r="E19" s="203"/>
      <c r="F19" s="203"/>
      <c r="G19" s="203"/>
      <c r="H19" s="203"/>
      <c r="I19" s="203"/>
      <c r="J19" s="42">
        <f>SUM(F19:I19)</f>
        <v>0</v>
      </c>
      <c r="K19" s="18"/>
    </row>
    <row r="20" spans="2:11" ht="36.75" thickBot="1" x14ac:dyDescent="0.3">
      <c r="B20" s="846"/>
      <c r="C20" s="2"/>
      <c r="D20" s="40" t="s">
        <v>19</v>
      </c>
      <c r="E20" s="182" t="str">
        <f t="shared" ref="E20:J20" si="0">IFERROR(E19/E18,"N.A.")</f>
        <v>N.A.</v>
      </c>
      <c r="F20" s="182" t="str">
        <f t="shared" si="0"/>
        <v>N.A.</v>
      </c>
      <c r="G20" s="182" t="str">
        <f t="shared" si="0"/>
        <v>N.A.</v>
      </c>
      <c r="H20" s="182" t="str">
        <f t="shared" si="0"/>
        <v>N.A.</v>
      </c>
      <c r="I20" s="182" t="str">
        <f t="shared" si="0"/>
        <v>N.A.</v>
      </c>
      <c r="J20" s="182" t="str">
        <f t="shared" si="0"/>
        <v>N.A.</v>
      </c>
      <c r="K20" s="18"/>
    </row>
    <row r="21" spans="2:11" ht="11.1" customHeight="1" thickBot="1" x14ac:dyDescent="0.3">
      <c r="B21" s="214"/>
      <c r="C21" s="85"/>
      <c r="D21" s="830" t="s">
        <v>555</v>
      </c>
      <c r="E21" s="831"/>
      <c r="F21" s="831"/>
      <c r="G21" s="831"/>
      <c r="H21" s="831"/>
      <c r="I21" s="831"/>
      <c r="J21" s="832"/>
      <c r="K21" s="5"/>
    </row>
    <row r="22" spans="2:11" ht="24.75" thickBot="1" x14ac:dyDescent="0.3">
      <c r="B22" s="214"/>
      <c r="C22" s="88"/>
      <c r="D22" s="459" t="s">
        <v>556</v>
      </c>
      <c r="E22" s="454" t="s">
        <v>557</v>
      </c>
      <c r="F22" s="455" t="s">
        <v>522</v>
      </c>
      <c r="G22" s="284"/>
      <c r="H22" s="285"/>
      <c r="I22" s="285"/>
      <c r="J22" s="286"/>
      <c r="K22" s="5"/>
    </row>
    <row r="23" spans="2:11" s="185" customFormat="1" ht="15.75" thickBot="1" x14ac:dyDescent="0.3">
      <c r="B23" s="213"/>
      <c r="C23" s="78"/>
      <c r="D23" s="278"/>
      <c r="E23" s="383"/>
      <c r="F23" s="245"/>
      <c r="G23" s="279"/>
      <c r="J23" s="280"/>
      <c r="K23" s="18"/>
    </row>
    <row r="24" spans="2:11" s="185" customFormat="1" ht="15.75" thickBot="1" x14ac:dyDescent="0.3">
      <c r="B24" s="213"/>
      <c r="C24" s="78"/>
      <c r="D24" s="278"/>
      <c r="E24" s="245"/>
      <c r="F24" s="245"/>
      <c r="G24" s="279"/>
      <c r="J24" s="280"/>
      <c r="K24" s="18"/>
    </row>
    <row r="25" spans="2:11" s="185" customFormat="1" ht="15.75" thickBot="1" x14ac:dyDescent="0.3">
      <c r="B25" s="213"/>
      <c r="C25" s="78"/>
      <c r="D25" s="278"/>
      <c r="E25" s="245"/>
      <c r="F25" s="245"/>
      <c r="G25" s="279"/>
      <c r="J25" s="280"/>
      <c r="K25" s="18"/>
    </row>
    <row r="26" spans="2:11" s="185" customFormat="1" ht="15.75" thickBot="1" x14ac:dyDescent="0.3">
      <c r="B26" s="213"/>
      <c r="C26" s="78"/>
      <c r="D26" s="278"/>
      <c r="E26" s="245"/>
      <c r="F26" s="245"/>
      <c r="G26" s="279"/>
      <c r="J26" s="280"/>
      <c r="K26" s="18"/>
    </row>
    <row r="27" spans="2:11" s="185" customFormat="1" ht="15.75" thickBot="1" x14ac:dyDescent="0.3">
      <c r="B27" s="213"/>
      <c r="C27" s="78"/>
      <c r="D27" s="278"/>
      <c r="E27" s="245"/>
      <c r="F27" s="245"/>
      <c r="G27" s="279"/>
      <c r="J27" s="280"/>
      <c r="K27" s="18"/>
    </row>
    <row r="28" spans="2:11" s="185" customFormat="1" ht="15.75" thickBot="1" x14ac:dyDescent="0.3">
      <c r="B28" s="213"/>
      <c r="C28" s="78"/>
      <c r="D28" s="278"/>
      <c r="E28" s="245"/>
      <c r="F28" s="245"/>
      <c r="G28" s="279"/>
      <c r="J28" s="280"/>
      <c r="K28" s="18"/>
    </row>
    <row r="29" spans="2:11" s="185" customFormat="1" ht="15.75" thickBot="1" x14ac:dyDescent="0.3">
      <c r="B29" s="213"/>
      <c r="C29" s="78"/>
      <c r="D29" s="278"/>
      <c r="E29" s="245"/>
      <c r="F29" s="245"/>
      <c r="G29" s="279"/>
      <c r="J29" s="280"/>
      <c r="K29" s="18"/>
    </row>
    <row r="30" spans="2:11" s="185" customFormat="1" ht="15.75" thickBot="1" x14ac:dyDescent="0.3">
      <c r="B30" s="213"/>
      <c r="C30" s="78"/>
      <c r="D30" s="278"/>
      <c r="E30" s="245"/>
      <c r="F30" s="245"/>
      <c r="G30" s="279"/>
      <c r="J30" s="280"/>
      <c r="K30" s="18"/>
    </row>
    <row r="31" spans="2:11" s="185" customFormat="1" ht="15.75" thickBot="1" x14ac:dyDescent="0.3">
      <c r="B31" s="213"/>
      <c r="C31" s="78"/>
      <c r="D31" s="278"/>
      <c r="E31" s="245"/>
      <c r="F31" s="245"/>
      <c r="G31" s="279"/>
      <c r="J31" s="280"/>
      <c r="K31" s="18"/>
    </row>
    <row r="32" spans="2:11" s="185" customFormat="1" ht="15.75" thickBot="1" x14ac:dyDescent="0.3">
      <c r="B32" s="213"/>
      <c r="C32" s="78"/>
      <c r="D32" s="278"/>
      <c r="E32" s="245"/>
      <c r="F32" s="245"/>
      <c r="G32" s="279"/>
      <c r="J32" s="280"/>
      <c r="K32" s="18"/>
    </row>
    <row r="33" spans="2:11" s="185" customFormat="1" ht="15.75" thickBot="1" x14ac:dyDescent="0.3">
      <c r="B33" s="213"/>
      <c r="C33" s="78"/>
      <c r="D33" s="30"/>
      <c r="E33" s="30"/>
      <c r="F33" s="30"/>
      <c r="G33" s="279"/>
      <c r="J33" s="280"/>
    </row>
    <row r="34" spans="2:11" s="185" customFormat="1" ht="15.75" thickBot="1" x14ac:dyDescent="0.3">
      <c r="B34" s="213"/>
      <c r="C34" s="78"/>
      <c r="D34" s="30"/>
      <c r="E34" s="30"/>
      <c r="F34" s="30"/>
      <c r="G34" s="279"/>
      <c r="J34" s="280"/>
    </row>
    <row r="35" spans="2:11" s="185" customFormat="1" ht="15.75" thickBot="1" x14ac:dyDescent="0.3">
      <c r="B35" s="176"/>
      <c r="C35" s="8"/>
      <c r="D35" s="30"/>
      <c r="E35" s="30"/>
      <c r="F35" s="30"/>
      <c r="G35" s="281"/>
      <c r="H35" s="282"/>
      <c r="I35" s="282"/>
      <c r="J35" s="283"/>
    </row>
    <row r="36" spans="2:11" ht="15.75" thickBot="1" x14ac:dyDescent="0.3">
      <c r="B36" s="46" t="s">
        <v>187</v>
      </c>
      <c r="C36" s="89"/>
      <c r="D36" s="848" t="s">
        <v>558</v>
      </c>
      <c r="E36" s="849"/>
      <c r="F36" s="849"/>
      <c r="G36" s="849"/>
      <c r="H36" s="849"/>
      <c r="I36" s="849"/>
      <c r="J36" s="850"/>
    </row>
    <row r="37" spans="2:11" ht="24.75" thickBot="1" x14ac:dyDescent="0.3">
      <c r="B37" s="46" t="s">
        <v>189</v>
      </c>
      <c r="C37" s="89"/>
      <c r="D37" s="848" t="s">
        <v>469</v>
      </c>
      <c r="E37" s="849"/>
      <c r="F37" s="849"/>
      <c r="G37" s="849"/>
      <c r="H37" s="849"/>
      <c r="I37" s="849"/>
      <c r="J37" s="850"/>
    </row>
    <row r="38" spans="2:11" ht="15.75" thickBot="1" x14ac:dyDescent="0.3">
      <c r="B38" s="126"/>
      <c r="C38" s="97"/>
      <c r="D38" s="126"/>
      <c r="E38" s="126"/>
      <c r="F38" s="126"/>
      <c r="G38" s="126"/>
      <c r="H38" s="126"/>
      <c r="I38" s="126"/>
      <c r="J38" s="126"/>
      <c r="K38" s="5"/>
    </row>
    <row r="39" spans="2:11" ht="24" customHeight="1" thickBot="1" x14ac:dyDescent="0.3">
      <c r="B39" s="854" t="s">
        <v>191</v>
      </c>
      <c r="C39" s="855"/>
      <c r="D39" s="855"/>
      <c r="E39" s="856"/>
      <c r="F39" s="5"/>
      <c r="G39" s="5"/>
      <c r="H39" s="5"/>
      <c r="I39" s="5"/>
      <c r="J39" s="5"/>
      <c r="K39" s="5"/>
    </row>
    <row r="40" spans="2:11" ht="15.75" thickBot="1" x14ac:dyDescent="0.3">
      <c r="B40" s="845">
        <v>1</v>
      </c>
      <c r="C40" s="90"/>
      <c r="D40" s="47" t="s">
        <v>192</v>
      </c>
      <c r="E40" s="30" t="s">
        <v>1366</v>
      </c>
      <c r="F40" s="5"/>
      <c r="G40" s="5"/>
      <c r="H40" s="5"/>
      <c r="I40" s="5"/>
      <c r="J40" s="5"/>
      <c r="K40" s="5"/>
    </row>
    <row r="41" spans="2:11" ht="15.75" thickBot="1" x14ac:dyDescent="0.3">
      <c r="B41" s="846"/>
      <c r="C41" s="90"/>
      <c r="D41" s="40" t="s">
        <v>45</v>
      </c>
      <c r="E41" s="30" t="s">
        <v>1367</v>
      </c>
      <c r="F41" s="5"/>
      <c r="G41" s="5"/>
      <c r="H41" s="5"/>
      <c r="I41" s="5"/>
      <c r="J41" s="5"/>
      <c r="K41" s="5"/>
    </row>
    <row r="42" spans="2:11" ht="15.75" thickBot="1" x14ac:dyDescent="0.3">
      <c r="B42" s="846"/>
      <c r="C42" s="90"/>
      <c r="D42" s="40" t="s">
        <v>193</v>
      </c>
      <c r="E42" s="30" t="s">
        <v>1386</v>
      </c>
      <c r="F42" s="5"/>
      <c r="G42" s="5"/>
      <c r="H42" s="5"/>
      <c r="I42" s="5"/>
      <c r="J42" s="5"/>
      <c r="K42" s="5"/>
    </row>
    <row r="43" spans="2:11" ht="15.75" thickBot="1" x14ac:dyDescent="0.3">
      <c r="B43" s="846"/>
      <c r="C43" s="90"/>
      <c r="D43" s="40" t="s">
        <v>47</v>
      </c>
      <c r="E43" s="30" t="s">
        <v>1360</v>
      </c>
      <c r="F43" s="5"/>
      <c r="G43" s="5"/>
      <c r="H43" s="5"/>
      <c r="I43" s="5"/>
      <c r="J43" s="5"/>
      <c r="K43" s="5"/>
    </row>
    <row r="44" spans="2:11" ht="15.75" thickBot="1" x14ac:dyDescent="0.3">
      <c r="B44" s="846"/>
      <c r="C44" s="90"/>
      <c r="D44" s="40" t="s">
        <v>49</v>
      </c>
      <c r="E44" s="30" t="s">
        <v>1387</v>
      </c>
      <c r="F44" s="5"/>
      <c r="G44" s="5"/>
      <c r="H44" s="5"/>
      <c r="I44" s="5"/>
      <c r="J44" s="5"/>
      <c r="K44" s="5"/>
    </row>
    <row r="45" spans="2:11" ht="15.75" thickBot="1" x14ac:dyDescent="0.3">
      <c r="B45" s="846"/>
      <c r="C45" s="90"/>
      <c r="D45" s="40" t="s">
        <v>51</v>
      </c>
      <c r="E45" s="30">
        <v>4380200</v>
      </c>
      <c r="F45" s="5"/>
      <c r="G45" s="5"/>
      <c r="H45" s="5"/>
      <c r="I45" s="5"/>
      <c r="J45" s="5"/>
      <c r="K45" s="5"/>
    </row>
    <row r="46" spans="2:11" ht="15.75" thickBot="1" x14ac:dyDescent="0.3">
      <c r="B46" s="847"/>
      <c r="C46" s="2"/>
      <c r="D46" s="40" t="s">
        <v>194</v>
      </c>
      <c r="E46" s="30" t="s">
        <v>1370</v>
      </c>
      <c r="F46" s="5"/>
      <c r="G46" s="5"/>
      <c r="H46" s="5"/>
      <c r="I46" s="5"/>
      <c r="J46" s="5"/>
      <c r="K46" s="5"/>
    </row>
    <row r="47" spans="2:11" ht="15.75" thickBot="1" x14ac:dyDescent="0.3">
      <c r="B47" s="1"/>
      <c r="C47" s="72"/>
      <c r="D47" s="5"/>
      <c r="E47" s="5"/>
      <c r="F47" s="5"/>
      <c r="G47" s="5"/>
      <c r="H47" s="5"/>
      <c r="I47" s="5"/>
      <c r="J47" s="5"/>
      <c r="K47" s="5"/>
    </row>
    <row r="48" spans="2:11" ht="15.75" thickBot="1" x14ac:dyDescent="0.3">
      <c r="B48" s="854" t="s">
        <v>195</v>
      </c>
      <c r="C48" s="855"/>
      <c r="D48" s="855"/>
      <c r="E48" s="856"/>
      <c r="F48" s="5"/>
      <c r="G48" s="5"/>
      <c r="H48" s="5"/>
      <c r="I48" s="5"/>
      <c r="J48" s="5"/>
      <c r="K48" s="5"/>
    </row>
    <row r="49" spans="2:11" ht="15.75" thickBot="1" x14ac:dyDescent="0.3">
      <c r="B49" s="845">
        <v>1</v>
      </c>
      <c r="C49" s="90"/>
      <c r="D49" s="47" t="s">
        <v>192</v>
      </c>
      <c r="E49" s="215" t="s">
        <v>196</v>
      </c>
      <c r="F49" s="5"/>
      <c r="G49" s="5"/>
      <c r="H49" s="5"/>
      <c r="I49" s="5"/>
      <c r="J49" s="5"/>
      <c r="K49" s="5"/>
    </row>
    <row r="50" spans="2:11" ht="15.75" thickBot="1" x14ac:dyDescent="0.3">
      <c r="B50" s="846"/>
      <c r="C50" s="90"/>
      <c r="D50" s="40" t="s">
        <v>45</v>
      </c>
      <c r="E50" s="215" t="s">
        <v>197</v>
      </c>
      <c r="F50" s="5"/>
      <c r="G50" s="5"/>
      <c r="H50" s="5"/>
      <c r="I50" s="5"/>
      <c r="J50" s="5"/>
      <c r="K50" s="5"/>
    </row>
    <row r="51" spans="2:11" ht="15.75" thickBot="1" x14ac:dyDescent="0.3">
      <c r="B51" s="846"/>
      <c r="C51" s="90"/>
      <c r="D51" s="40" t="s">
        <v>193</v>
      </c>
      <c r="E51" s="233"/>
      <c r="F51" s="5"/>
      <c r="G51" s="5"/>
      <c r="H51" s="5"/>
      <c r="I51" s="5"/>
      <c r="J51" s="5"/>
      <c r="K51" s="5"/>
    </row>
    <row r="52" spans="2:11" ht="15.75" thickBot="1" x14ac:dyDescent="0.3">
      <c r="B52" s="846"/>
      <c r="C52" s="90"/>
      <c r="D52" s="40" t="s">
        <v>47</v>
      </c>
      <c r="E52" s="233"/>
      <c r="F52" s="5"/>
      <c r="G52" s="5"/>
      <c r="H52" s="5"/>
      <c r="I52" s="5"/>
      <c r="J52" s="5"/>
      <c r="K52" s="5"/>
    </row>
    <row r="53" spans="2:11" ht="15.75" thickBot="1" x14ac:dyDescent="0.3">
      <c r="B53" s="846"/>
      <c r="C53" s="90"/>
      <c r="D53" s="40" t="s">
        <v>49</v>
      </c>
      <c r="E53" s="233"/>
      <c r="F53" s="5"/>
      <c r="G53" s="5"/>
      <c r="H53" s="5"/>
      <c r="I53" s="5"/>
      <c r="J53" s="5"/>
      <c r="K53" s="5"/>
    </row>
    <row r="54" spans="2:11" ht="15.75" thickBot="1" x14ac:dyDescent="0.3">
      <c r="B54" s="846"/>
      <c r="C54" s="90"/>
      <c r="D54" s="40" t="s">
        <v>51</v>
      </c>
      <c r="E54" s="233"/>
      <c r="F54" s="5"/>
      <c r="G54" s="5"/>
      <c r="H54" s="5"/>
      <c r="I54" s="5"/>
      <c r="J54" s="5"/>
      <c r="K54" s="5"/>
    </row>
    <row r="55" spans="2:11" ht="15.75" thickBot="1" x14ac:dyDescent="0.3">
      <c r="B55" s="847"/>
      <c r="C55" s="2"/>
      <c r="D55" s="40" t="s">
        <v>194</v>
      </c>
      <c r="E55" s="233"/>
      <c r="F55" s="5"/>
      <c r="G55" s="5"/>
      <c r="H55" s="5"/>
      <c r="I55" s="5"/>
      <c r="J55" s="5"/>
      <c r="K55" s="5"/>
    </row>
    <row r="56" spans="2:11" ht="15.75" thickBot="1" x14ac:dyDescent="0.3">
      <c r="B56" s="1"/>
      <c r="C56" s="72"/>
      <c r="D56" s="5"/>
      <c r="E56" s="5"/>
      <c r="F56" s="5"/>
      <c r="G56" s="5"/>
      <c r="H56" s="5"/>
      <c r="I56" s="5"/>
      <c r="J56" s="5"/>
      <c r="K56" s="5"/>
    </row>
    <row r="57" spans="2:11" ht="15" customHeight="1" thickBot="1" x14ac:dyDescent="0.3">
      <c r="B57" s="118" t="s">
        <v>198</v>
      </c>
      <c r="C57" s="119"/>
      <c r="D57" s="119"/>
      <c r="E57" s="120"/>
      <c r="G57" s="5"/>
      <c r="H57" s="5"/>
      <c r="I57" s="5"/>
      <c r="J57" s="5"/>
      <c r="K57" s="5"/>
    </row>
    <row r="58" spans="2:11" ht="24.75" thickBot="1" x14ac:dyDescent="0.3">
      <c r="B58" s="46" t="s">
        <v>199</v>
      </c>
      <c r="C58" s="40" t="s">
        <v>200</v>
      </c>
      <c r="D58" s="40" t="s">
        <v>201</v>
      </c>
      <c r="E58" s="40" t="s">
        <v>202</v>
      </c>
      <c r="F58" s="5"/>
      <c r="G58" s="5"/>
      <c r="H58" s="5"/>
      <c r="I58" s="5"/>
      <c r="J58" s="5"/>
    </row>
    <row r="59" spans="2:11" ht="72.75" thickBot="1" x14ac:dyDescent="0.3">
      <c r="B59" s="48">
        <v>42401</v>
      </c>
      <c r="C59" s="40">
        <v>1</v>
      </c>
      <c r="D59" s="49" t="s">
        <v>559</v>
      </c>
      <c r="E59" s="40"/>
      <c r="F59" s="5"/>
      <c r="G59" s="5"/>
      <c r="H59" s="5"/>
      <c r="I59" s="5"/>
      <c r="J59" s="5"/>
    </row>
    <row r="60" spans="2:11" ht="15.75" thickBot="1" x14ac:dyDescent="0.3">
      <c r="B60" s="1"/>
      <c r="C60" s="72"/>
      <c r="D60" s="5"/>
      <c r="E60" s="5"/>
      <c r="F60" s="5"/>
      <c r="G60" s="5"/>
      <c r="H60" s="5"/>
      <c r="I60" s="5"/>
      <c r="J60" s="5"/>
      <c r="K60" s="5"/>
    </row>
    <row r="61" spans="2:11" ht="15.75" thickBot="1" x14ac:dyDescent="0.3">
      <c r="B61" s="4" t="s">
        <v>560</v>
      </c>
      <c r="C61" s="92"/>
      <c r="D61" s="5"/>
      <c r="E61" s="5"/>
      <c r="F61" s="5"/>
      <c r="G61" s="5"/>
      <c r="H61" s="5"/>
      <c r="I61" s="5"/>
      <c r="J61" s="5"/>
      <c r="K61" s="5"/>
    </row>
    <row r="62" spans="2:11" x14ac:dyDescent="0.25">
      <c r="B62" s="881"/>
      <c r="C62" s="882"/>
      <c r="D62" s="882"/>
      <c r="E62" s="5"/>
      <c r="F62" s="5"/>
      <c r="G62" s="5"/>
      <c r="H62" s="5"/>
      <c r="I62" s="5"/>
      <c r="J62" s="5"/>
      <c r="K62" s="5"/>
    </row>
    <row r="63" spans="2:11" x14ac:dyDescent="0.25">
      <c r="B63" s="881"/>
      <c r="C63" s="882"/>
      <c r="D63" s="882"/>
      <c r="E63" s="5"/>
      <c r="F63" s="5"/>
      <c r="G63" s="5"/>
      <c r="H63" s="5"/>
      <c r="I63" s="5"/>
      <c r="J63" s="5"/>
      <c r="K63" s="5"/>
    </row>
    <row r="64" spans="2:11" ht="15.75" thickBot="1" x14ac:dyDescent="0.3">
      <c r="B64" s="5"/>
      <c r="D64" s="5"/>
      <c r="E64" s="5"/>
      <c r="F64" s="5"/>
      <c r="G64" s="5"/>
      <c r="H64" s="5"/>
      <c r="I64" s="5"/>
      <c r="J64" s="5"/>
      <c r="K64" s="5"/>
    </row>
    <row r="65" spans="2:11" ht="15.75" thickBot="1" x14ac:dyDescent="0.3">
      <c r="B65" s="854" t="s">
        <v>204</v>
      </c>
      <c r="C65" s="855"/>
      <c r="D65" s="856"/>
      <c r="E65" s="5"/>
      <c r="F65" s="5"/>
      <c r="G65" s="5"/>
      <c r="H65" s="5"/>
      <c r="I65" s="5"/>
      <c r="J65" s="5"/>
      <c r="K65" s="5"/>
    </row>
    <row r="66" spans="2:11" ht="60.75" thickBot="1" x14ac:dyDescent="0.3">
      <c r="B66" s="46" t="s">
        <v>205</v>
      </c>
      <c r="C66" s="2"/>
      <c r="D66" s="40" t="s">
        <v>561</v>
      </c>
      <c r="E66" s="5"/>
      <c r="F66" s="5"/>
      <c r="G66" s="5"/>
      <c r="H66" s="5"/>
      <c r="I66" s="5"/>
      <c r="J66" s="5"/>
      <c r="K66" s="5"/>
    </row>
    <row r="67" spans="2:11" x14ac:dyDescent="0.25">
      <c r="B67" s="845" t="s">
        <v>207</v>
      </c>
      <c r="C67" s="90"/>
      <c r="D67" s="52" t="s">
        <v>208</v>
      </c>
      <c r="E67" s="5"/>
      <c r="F67" s="5"/>
      <c r="G67" s="5"/>
      <c r="H67" s="5"/>
      <c r="I67" s="5"/>
      <c r="J67" s="5"/>
      <c r="K67" s="5"/>
    </row>
    <row r="68" spans="2:11" ht="120" x14ac:dyDescent="0.25">
      <c r="B68" s="846"/>
      <c r="C68" s="90"/>
      <c r="D68" s="45" t="s">
        <v>562</v>
      </c>
      <c r="E68" s="5"/>
      <c r="F68" s="5"/>
      <c r="G68" s="5"/>
      <c r="H68" s="5"/>
      <c r="I68" s="5"/>
      <c r="J68" s="5"/>
      <c r="K68" s="5"/>
    </row>
    <row r="69" spans="2:11" x14ac:dyDescent="0.25">
      <c r="B69" s="846"/>
      <c r="C69" s="90"/>
      <c r="D69" s="52" t="s">
        <v>211</v>
      </c>
      <c r="E69" s="5"/>
      <c r="F69" s="5"/>
      <c r="G69" s="5"/>
      <c r="H69" s="5"/>
      <c r="I69" s="5"/>
      <c r="J69" s="5"/>
      <c r="K69" s="5"/>
    </row>
    <row r="70" spans="2:11" x14ac:dyDescent="0.25">
      <c r="B70" s="846"/>
      <c r="C70" s="90"/>
      <c r="D70" s="45" t="s">
        <v>474</v>
      </c>
      <c r="E70" s="5"/>
      <c r="F70" s="5"/>
      <c r="G70" s="5"/>
      <c r="H70" s="5"/>
      <c r="I70" s="5"/>
      <c r="J70" s="5"/>
      <c r="K70" s="5"/>
    </row>
    <row r="71" spans="2:11" x14ac:dyDescent="0.25">
      <c r="B71" s="846"/>
      <c r="C71" s="90"/>
      <c r="D71" s="45" t="s">
        <v>563</v>
      </c>
      <c r="E71" s="5"/>
      <c r="F71" s="5"/>
      <c r="G71" s="5"/>
      <c r="H71" s="5"/>
      <c r="I71" s="5"/>
      <c r="J71" s="5"/>
      <c r="K71" s="5"/>
    </row>
    <row r="72" spans="2:11" x14ac:dyDescent="0.25">
      <c r="B72" s="846"/>
      <c r="C72" s="90"/>
      <c r="D72" s="45" t="s">
        <v>316</v>
      </c>
      <c r="E72" s="5"/>
      <c r="F72" s="5"/>
      <c r="G72" s="5"/>
      <c r="H72" s="5"/>
      <c r="I72" s="5"/>
      <c r="J72" s="5"/>
      <c r="K72" s="5"/>
    </row>
    <row r="73" spans="2:11" x14ac:dyDescent="0.25">
      <c r="B73" s="846"/>
      <c r="C73" s="90"/>
      <c r="D73" s="45" t="s">
        <v>564</v>
      </c>
      <c r="E73" s="5"/>
      <c r="F73" s="5"/>
      <c r="G73" s="5"/>
      <c r="H73" s="5"/>
      <c r="I73" s="5"/>
      <c r="J73" s="5"/>
      <c r="K73" s="5"/>
    </row>
    <row r="74" spans="2:11" x14ac:dyDescent="0.25">
      <c r="B74" s="846"/>
      <c r="C74" s="90"/>
      <c r="D74" s="45" t="s">
        <v>565</v>
      </c>
      <c r="E74" s="5"/>
      <c r="F74" s="5"/>
      <c r="G74" s="5"/>
      <c r="H74" s="5"/>
      <c r="I74" s="5"/>
      <c r="J74" s="5"/>
      <c r="K74" s="5"/>
    </row>
    <row r="75" spans="2:11" x14ac:dyDescent="0.25">
      <c r="B75" s="846"/>
      <c r="C75" s="90"/>
      <c r="D75" s="45" t="s">
        <v>566</v>
      </c>
      <c r="E75" s="5"/>
      <c r="F75" s="5"/>
      <c r="G75" s="5"/>
      <c r="H75" s="5"/>
      <c r="I75" s="5"/>
      <c r="J75" s="5"/>
      <c r="K75" s="5"/>
    </row>
    <row r="76" spans="2:11" x14ac:dyDescent="0.25">
      <c r="B76" s="846"/>
      <c r="C76" s="90"/>
      <c r="D76" s="45" t="s">
        <v>567</v>
      </c>
      <c r="E76" s="5"/>
      <c r="F76" s="5"/>
      <c r="G76" s="5"/>
      <c r="H76" s="5"/>
      <c r="I76" s="5"/>
      <c r="J76" s="5"/>
      <c r="K76" s="5"/>
    </row>
    <row r="77" spans="2:11" x14ac:dyDescent="0.25">
      <c r="B77" s="846"/>
      <c r="C77" s="90"/>
      <c r="D77" s="52" t="s">
        <v>439</v>
      </c>
      <c r="E77" s="5"/>
      <c r="F77" s="5"/>
      <c r="G77" s="5"/>
      <c r="H77" s="5"/>
      <c r="I77" s="5"/>
      <c r="J77" s="5"/>
      <c r="K77" s="5"/>
    </row>
    <row r="78" spans="2:11" ht="36.75" thickBot="1" x14ac:dyDescent="0.3">
      <c r="B78" s="847"/>
      <c r="C78" s="2"/>
      <c r="D78" s="40" t="s">
        <v>538</v>
      </c>
      <c r="E78" s="5"/>
      <c r="F78" s="5"/>
      <c r="G78" s="5"/>
      <c r="H78" s="5"/>
      <c r="I78" s="5"/>
      <c r="J78" s="5"/>
      <c r="K78" s="5"/>
    </row>
    <row r="79" spans="2:11" ht="24.75" thickBot="1" x14ac:dyDescent="0.3">
      <c r="B79" s="46" t="s">
        <v>220</v>
      </c>
      <c r="C79" s="2"/>
      <c r="D79" s="40"/>
      <c r="E79" s="5"/>
      <c r="F79" s="5"/>
      <c r="G79" s="5"/>
      <c r="H79" s="5"/>
      <c r="I79" s="5"/>
      <c r="J79" s="5"/>
      <c r="K79" s="5"/>
    </row>
    <row r="80" spans="2:11" ht="144" x14ac:dyDescent="0.25">
      <c r="B80" s="845" t="s">
        <v>221</v>
      </c>
      <c r="C80" s="90"/>
      <c r="D80" s="45" t="s">
        <v>568</v>
      </c>
      <c r="E80" s="5"/>
      <c r="F80" s="5"/>
      <c r="G80" s="5"/>
      <c r="H80" s="5"/>
      <c r="I80" s="5"/>
      <c r="J80" s="5"/>
      <c r="K80" s="5"/>
    </row>
    <row r="81" spans="2:11" ht="72" x14ac:dyDescent="0.25">
      <c r="B81" s="846"/>
      <c r="C81" s="90"/>
      <c r="D81" s="45" t="s">
        <v>569</v>
      </c>
      <c r="E81" s="5"/>
      <c r="F81" s="5"/>
      <c r="G81" s="5"/>
      <c r="H81" s="5"/>
      <c r="I81" s="5"/>
      <c r="J81" s="5"/>
      <c r="K81" s="5"/>
    </row>
    <row r="82" spans="2:11" ht="84" x14ac:dyDescent="0.25">
      <c r="B82" s="846"/>
      <c r="C82" s="90"/>
      <c r="D82" s="45" t="s">
        <v>570</v>
      </c>
      <c r="E82" s="5"/>
      <c r="F82" s="5"/>
      <c r="G82" s="5"/>
      <c r="H82" s="5"/>
      <c r="I82" s="5"/>
      <c r="J82" s="5"/>
      <c r="K82" s="5"/>
    </row>
    <row r="83" spans="2:11" ht="108.75" thickBot="1" x14ac:dyDescent="0.3">
      <c r="B83" s="847"/>
      <c r="C83" s="2"/>
      <c r="D83" s="40" t="s">
        <v>571</v>
      </c>
      <c r="E83" s="5"/>
      <c r="F83" s="5"/>
      <c r="G83" s="5"/>
      <c r="H83" s="5"/>
      <c r="I83" s="5"/>
      <c r="J83" s="5"/>
      <c r="K83" s="5"/>
    </row>
    <row r="84" spans="2:11" ht="36" x14ac:dyDescent="0.25">
      <c r="B84" s="845" t="s">
        <v>238</v>
      </c>
      <c r="C84" s="90"/>
      <c r="D84" s="52" t="s">
        <v>19</v>
      </c>
      <c r="E84" s="5"/>
      <c r="F84" s="5"/>
      <c r="G84" s="5"/>
      <c r="H84" s="5"/>
      <c r="I84" s="5"/>
      <c r="J84" s="5"/>
      <c r="K84" s="5"/>
    </row>
    <row r="85" spans="2:11" x14ac:dyDescent="0.25">
      <c r="B85" s="846"/>
      <c r="C85" s="90"/>
      <c r="D85" s="16"/>
      <c r="E85" s="5"/>
      <c r="F85" s="5"/>
      <c r="G85" s="5"/>
      <c r="H85" s="5"/>
      <c r="I85" s="5"/>
      <c r="J85" s="5"/>
      <c r="K85" s="5"/>
    </row>
    <row r="86" spans="2:11" x14ac:dyDescent="0.25">
      <c r="B86" s="846"/>
      <c r="C86" s="90"/>
      <c r="D86" s="45" t="s">
        <v>239</v>
      </c>
      <c r="E86" s="5"/>
      <c r="F86" s="5"/>
      <c r="G86" s="5"/>
      <c r="H86" s="5"/>
      <c r="I86" s="5"/>
      <c r="J86" s="5"/>
      <c r="K86" s="5"/>
    </row>
    <row r="87" spans="2:11" ht="61.5" x14ac:dyDescent="0.25">
      <c r="B87" s="846"/>
      <c r="C87" s="90"/>
      <c r="D87" s="45" t="s">
        <v>572</v>
      </c>
      <c r="E87" s="5"/>
      <c r="F87" s="5"/>
      <c r="G87" s="5"/>
      <c r="H87" s="5"/>
      <c r="I87" s="5"/>
      <c r="J87" s="5"/>
      <c r="K87" s="5"/>
    </row>
    <row r="88" spans="2:11" ht="61.5" x14ac:dyDescent="0.25">
      <c r="B88" s="846"/>
      <c r="C88" s="90"/>
      <c r="D88" s="45" t="s">
        <v>573</v>
      </c>
      <c r="E88" s="5"/>
      <c r="F88" s="5"/>
      <c r="G88" s="5"/>
      <c r="H88" s="5"/>
      <c r="I88" s="5"/>
      <c r="J88" s="5"/>
      <c r="K88" s="5"/>
    </row>
    <row r="89" spans="2:11" ht="38.25" thickBot="1" x14ac:dyDescent="0.3">
      <c r="B89" s="847"/>
      <c r="C89" s="2"/>
      <c r="D89" s="40" t="s">
        <v>574</v>
      </c>
      <c r="E89" s="5"/>
      <c r="F89" s="5"/>
      <c r="G89" s="5"/>
      <c r="H89" s="5"/>
      <c r="I89" s="5"/>
      <c r="J89" s="5"/>
      <c r="K89" s="5"/>
    </row>
  </sheetData>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E12:R12">
    <cfRule type="expression" dxfId="93" priority="1">
      <formula>E11="SI SE REPORTA"</formula>
    </cfRule>
  </conditionalFormatting>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dataValidations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U184"/>
  <sheetViews>
    <sheetView showGridLines="0" zoomScale="98" zoomScaleNormal="98" workbookViewId="0">
      <selection activeCell="J16" sqref="J16"/>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30.28515625" customWidth="1"/>
    <col min="6" max="6" width="11.5703125" customWidth="1"/>
    <col min="8" max="8" width="12.42578125" customWidth="1"/>
    <col min="11" max="11" width="16.5703125" customWidth="1"/>
    <col min="12" max="12" width="23" customWidth="1"/>
    <col min="13" max="13" width="11" customWidth="1"/>
    <col min="14" max="16" width="8.8554687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20</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c r="L6" s="5"/>
    </row>
    <row r="7" spans="1:21" ht="15.75" thickBot="1" x14ac:dyDescent="0.3">
      <c r="B7" s="71"/>
      <c r="C7" s="73"/>
      <c r="D7" s="5"/>
      <c r="E7" s="17"/>
      <c r="F7" s="5" t="s">
        <v>144</v>
      </c>
      <c r="G7" s="5"/>
      <c r="H7" s="5"/>
      <c r="I7" s="5"/>
      <c r="J7" s="5"/>
      <c r="K7" s="5" t="s">
        <v>575</v>
      </c>
    </row>
    <row r="8" spans="1:21" ht="15.75" thickBot="1" x14ac:dyDescent="0.3">
      <c r="B8" s="168" t="s">
        <v>145</v>
      </c>
      <c r="C8" s="208">
        <v>2025</v>
      </c>
      <c r="D8" s="212">
        <f>IF(E10="NO APLICA","NO APLICA",IF(E11="NO SE REPORTA","SIN INFORMACION",+M34))</f>
        <v>1</v>
      </c>
      <c r="E8" s="209"/>
      <c r="F8" s="5" t="s">
        <v>146</v>
      </c>
      <c r="G8" s="5"/>
      <c r="H8" s="5"/>
      <c r="I8" s="5"/>
      <c r="J8" s="5"/>
      <c r="K8" s="5"/>
      <c r="L8" s="5"/>
    </row>
    <row r="9" spans="1:21" x14ac:dyDescent="0.25">
      <c r="B9" s="346" t="s">
        <v>147</v>
      </c>
      <c r="C9" s="84"/>
      <c r="D9" s="5"/>
      <c r="E9" s="5"/>
      <c r="F9" s="5"/>
      <c r="G9" s="5"/>
      <c r="H9" s="5"/>
      <c r="I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1451</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17.25" customHeight="1" thickBot="1" x14ac:dyDescent="0.3">
      <c r="B14" s="346"/>
      <c r="C14" s="84"/>
      <c r="D14" s="5"/>
      <c r="E14" s="5"/>
      <c r="F14" s="5"/>
      <c r="G14" s="5"/>
      <c r="H14" s="5"/>
      <c r="I14" s="5"/>
    </row>
    <row r="15" spans="1:21" ht="15.6" customHeight="1" thickBot="1" x14ac:dyDescent="0.3">
      <c r="B15" s="845" t="s">
        <v>152</v>
      </c>
      <c r="C15" s="85"/>
      <c r="D15" s="836" t="s">
        <v>456</v>
      </c>
      <c r="E15" s="837"/>
      <c r="F15" s="837"/>
      <c r="G15" s="837"/>
      <c r="H15" s="837"/>
      <c r="I15" s="838"/>
      <c r="K15" s="292" t="s">
        <v>551</v>
      </c>
      <c r="L15" s="292" t="s">
        <v>577</v>
      </c>
      <c r="M15" s="292" t="s">
        <v>578</v>
      </c>
      <c r="N15" s="292" t="s">
        <v>253</v>
      </c>
      <c r="O15" s="211"/>
    </row>
    <row r="16" spans="1:21" ht="21.6" customHeight="1" thickBot="1" x14ac:dyDescent="0.3">
      <c r="B16" s="846"/>
      <c r="C16" s="94" t="s">
        <v>101</v>
      </c>
      <c r="D16" s="43" t="s">
        <v>279</v>
      </c>
      <c r="E16" s="38" t="s">
        <v>280</v>
      </c>
      <c r="F16" s="5"/>
      <c r="G16" s="5"/>
      <c r="I16" s="21"/>
      <c r="K16" s="292" t="s">
        <v>579</v>
      </c>
      <c r="L16" s="300" t="s">
        <v>580</v>
      </c>
      <c r="M16" s="293">
        <v>0.05</v>
      </c>
      <c r="N16" s="293">
        <v>0.05</v>
      </c>
      <c r="O16" s="211"/>
    </row>
    <row r="17" spans="2:18" ht="34.700000000000003" customHeight="1" thickBot="1" x14ac:dyDescent="0.3">
      <c r="B17" s="846"/>
      <c r="C17" s="2" t="s">
        <v>281</v>
      </c>
      <c r="D17" s="40" t="s">
        <v>581</v>
      </c>
      <c r="E17" s="204"/>
      <c r="F17" s="5"/>
      <c r="G17" s="5"/>
      <c r="I17" s="21"/>
      <c r="K17" s="292" t="s">
        <v>582</v>
      </c>
      <c r="L17" s="300" t="s">
        <v>583</v>
      </c>
      <c r="M17" s="293">
        <v>0.15</v>
      </c>
      <c r="N17" s="293">
        <f>+M17+N16</f>
        <v>0.2</v>
      </c>
      <c r="O17" s="211"/>
    </row>
    <row r="18" spans="2:18" ht="39" customHeight="1" thickBot="1" x14ac:dyDescent="0.3">
      <c r="B18" s="846"/>
      <c r="C18" s="2" t="s">
        <v>283</v>
      </c>
      <c r="D18" s="40" t="s">
        <v>584</v>
      </c>
      <c r="E18" s="204">
        <v>1711284</v>
      </c>
      <c r="F18" s="5"/>
      <c r="G18" s="5"/>
      <c r="I18" s="21"/>
      <c r="K18" s="292" t="s">
        <v>585</v>
      </c>
      <c r="L18" s="300" t="s">
        <v>586</v>
      </c>
      <c r="M18" s="293">
        <v>0.15</v>
      </c>
      <c r="N18" s="293">
        <f>+M18+N17</f>
        <v>0.35</v>
      </c>
      <c r="O18" s="211"/>
    </row>
    <row r="19" spans="2:18" ht="42" customHeight="1" thickBot="1" x14ac:dyDescent="0.3">
      <c r="B19" s="846"/>
      <c r="C19" s="2" t="s">
        <v>285</v>
      </c>
      <c r="D19" s="40" t="s">
        <v>587</v>
      </c>
      <c r="E19" s="204"/>
      <c r="F19" s="5"/>
      <c r="G19" s="5"/>
      <c r="I19" s="21"/>
      <c r="K19" s="292" t="s">
        <v>588</v>
      </c>
      <c r="L19" s="300" t="s">
        <v>589</v>
      </c>
      <c r="M19" s="293">
        <v>0.2</v>
      </c>
      <c r="N19" s="293">
        <f>+M19+N18</f>
        <v>0.55000000000000004</v>
      </c>
      <c r="O19" s="211"/>
    </row>
    <row r="20" spans="2:18" ht="36" customHeight="1" thickBot="1" x14ac:dyDescent="0.3">
      <c r="B20" s="846"/>
      <c r="C20" s="2" t="s">
        <v>369</v>
      </c>
      <c r="D20" s="40" t="s">
        <v>590</v>
      </c>
      <c r="E20" s="131">
        <f>+E18+E19</f>
        <v>1711284</v>
      </c>
      <c r="F20" s="5"/>
      <c r="G20" s="5"/>
      <c r="I20" s="21"/>
      <c r="K20" s="292" t="s">
        <v>591</v>
      </c>
      <c r="L20" s="300" t="s">
        <v>592</v>
      </c>
      <c r="M20" s="293">
        <v>0.2</v>
      </c>
      <c r="N20" s="293">
        <f>+M20+N19</f>
        <v>0.75</v>
      </c>
      <c r="O20" s="211"/>
    </row>
    <row r="21" spans="2:18" ht="34.700000000000003" customHeight="1" thickBot="1" x14ac:dyDescent="0.3">
      <c r="B21" s="846"/>
      <c r="C21" s="2" t="s">
        <v>371</v>
      </c>
      <c r="D21" s="40" t="s">
        <v>593</v>
      </c>
      <c r="E21" s="204"/>
      <c r="F21" s="5"/>
      <c r="G21" s="5"/>
      <c r="I21" s="21"/>
      <c r="K21" s="292" t="s">
        <v>594</v>
      </c>
      <c r="L21" s="300" t="s">
        <v>595</v>
      </c>
      <c r="M21" s="293">
        <v>0.25</v>
      </c>
      <c r="N21" s="293">
        <f>+M21+N20</f>
        <v>1</v>
      </c>
      <c r="R21" t="s">
        <v>596</v>
      </c>
    </row>
    <row r="22" spans="2:18" ht="15" customHeight="1" x14ac:dyDescent="0.25">
      <c r="B22" s="846"/>
      <c r="C22" s="88"/>
      <c r="D22" s="827"/>
      <c r="E22" s="828"/>
      <c r="F22" s="828"/>
      <c r="G22" s="828"/>
      <c r="H22" s="828"/>
      <c r="I22" s="829"/>
      <c r="K22" s="292" t="s">
        <v>280</v>
      </c>
      <c r="L22" s="292"/>
      <c r="M22" s="293">
        <f>SUM(M16:M21)</f>
        <v>1</v>
      </c>
    </row>
    <row r="23" spans="2:18" ht="15.75" thickBot="1" x14ac:dyDescent="0.3">
      <c r="B23" s="846"/>
      <c r="C23" s="88"/>
      <c r="D23" s="851" t="s">
        <v>597</v>
      </c>
      <c r="E23" s="852"/>
      <c r="F23" s="852"/>
      <c r="G23" s="852"/>
      <c r="H23" s="852"/>
      <c r="I23" s="853"/>
      <c r="J23" s="5"/>
      <c r="K23" s="5"/>
      <c r="L23" s="5"/>
    </row>
    <row r="24" spans="2:18" ht="15" customHeight="1" thickBot="1" x14ac:dyDescent="0.3">
      <c r="B24" s="846"/>
      <c r="C24" s="90"/>
      <c r="D24" s="38" t="s">
        <v>279</v>
      </c>
      <c r="E24" s="86" t="s">
        <v>103</v>
      </c>
      <c r="F24" s="86" t="s">
        <v>104</v>
      </c>
      <c r="G24" s="86" t="s">
        <v>105</v>
      </c>
      <c r="H24" s="86" t="s">
        <v>106</v>
      </c>
      <c r="I24" s="38" t="s">
        <v>280</v>
      </c>
      <c r="J24" s="5"/>
      <c r="K24" s="917" t="s">
        <v>551</v>
      </c>
      <c r="L24" s="917" t="s">
        <v>598</v>
      </c>
      <c r="M24" s="917" t="s">
        <v>103</v>
      </c>
      <c r="N24" s="917" t="s">
        <v>104</v>
      </c>
      <c r="O24" s="917" t="s">
        <v>105</v>
      </c>
      <c r="P24" s="917" t="s">
        <v>106</v>
      </c>
    </row>
    <row r="25" spans="2:18" ht="24.75" thickBot="1" x14ac:dyDescent="0.3">
      <c r="B25" s="846"/>
      <c r="C25" s="90"/>
      <c r="D25" s="403" t="s">
        <v>599</v>
      </c>
      <c r="E25" s="204">
        <v>1711284</v>
      </c>
      <c r="F25" s="204"/>
      <c r="G25" s="204"/>
      <c r="H25" s="204"/>
      <c r="I25" s="289">
        <f>Formulas!$I$15</f>
        <v>1711284</v>
      </c>
      <c r="J25" s="5"/>
      <c r="K25" s="917"/>
      <c r="L25" s="917"/>
      <c r="M25" s="917"/>
      <c r="N25" s="917"/>
      <c r="O25" s="917"/>
      <c r="P25" s="917"/>
    </row>
    <row r="26" spans="2:18" ht="15" customHeight="1" thickBot="1" x14ac:dyDescent="0.3">
      <c r="B26" s="846"/>
      <c r="C26" s="90"/>
      <c r="D26" s="39" t="s">
        <v>503</v>
      </c>
      <c r="E26" s="204"/>
      <c r="F26" s="204"/>
      <c r="G26" s="204"/>
      <c r="H26" s="204"/>
      <c r="I26" s="287"/>
      <c r="J26" s="5"/>
      <c r="K26" s="292" t="str">
        <f>+D26</f>
        <v>Sin iniciar</v>
      </c>
      <c r="L26" s="291">
        <v>0</v>
      </c>
      <c r="M26" s="288">
        <f>+$L26*E26</f>
        <v>0</v>
      </c>
      <c r="N26" s="288">
        <f>+$L26*F26</f>
        <v>0</v>
      </c>
      <c r="O26" s="288">
        <f t="shared" ref="O26:P29" si="0">+$L26*G26</f>
        <v>0</v>
      </c>
      <c r="P26" s="288">
        <f t="shared" si="0"/>
        <v>0</v>
      </c>
    </row>
    <row r="27" spans="2:18" ht="15" customHeight="1" thickBot="1" x14ac:dyDescent="0.3">
      <c r="B27" s="846"/>
      <c r="C27" s="90"/>
      <c r="D27" s="39" t="s">
        <v>600</v>
      </c>
      <c r="E27" s="204">
        <v>1711284</v>
      </c>
      <c r="F27" s="204"/>
      <c r="G27" s="204"/>
      <c r="H27" s="204"/>
      <c r="I27" s="287"/>
      <c r="J27" s="5"/>
      <c r="K27" s="292" t="str">
        <f>+D27</f>
        <v>En formulación</v>
      </c>
      <c r="L27" s="291">
        <v>1</v>
      </c>
      <c r="M27" s="288">
        <f>+$L27*E27</f>
        <v>1711284</v>
      </c>
      <c r="N27" s="288">
        <f t="shared" ref="N27:N29" si="1">+$L27*F27</f>
        <v>0</v>
      </c>
      <c r="O27" s="288">
        <f t="shared" si="0"/>
        <v>0</v>
      </c>
      <c r="P27" s="288">
        <f t="shared" si="0"/>
        <v>0</v>
      </c>
    </row>
    <row r="28" spans="2:18" ht="15" customHeight="1" thickBot="1" x14ac:dyDescent="0.3">
      <c r="B28" s="846"/>
      <c r="C28" s="90"/>
      <c r="D28" s="39" t="s">
        <v>601</v>
      </c>
      <c r="E28" s="204"/>
      <c r="F28" s="204"/>
      <c r="G28" s="204"/>
      <c r="H28" s="204"/>
      <c r="I28" s="287"/>
      <c r="J28" s="5"/>
      <c r="K28" s="292" t="str">
        <f>+D28</f>
        <v>En actualización</v>
      </c>
      <c r="L28" s="291">
        <v>0</v>
      </c>
      <c r="M28" s="288">
        <f>+$L28*E28</f>
        <v>0</v>
      </c>
      <c r="N28" s="288">
        <f t="shared" si="1"/>
        <v>0</v>
      </c>
      <c r="O28" s="288">
        <f t="shared" si="0"/>
        <v>0</v>
      </c>
      <c r="P28" s="288">
        <f>+$L28*H28</f>
        <v>0</v>
      </c>
    </row>
    <row r="29" spans="2:18" ht="15.75" thickBot="1" x14ac:dyDescent="0.3">
      <c r="B29" s="846"/>
      <c r="C29" s="90"/>
      <c r="D29" s="39" t="s">
        <v>602</v>
      </c>
      <c r="E29" s="204"/>
      <c r="F29" s="204"/>
      <c r="G29" s="204"/>
      <c r="H29" s="204"/>
      <c r="I29" s="287"/>
      <c r="J29" s="5"/>
      <c r="K29" s="292" t="str">
        <f>+D29</f>
        <v>Plan forestal adoptado</v>
      </c>
      <c r="L29" s="291">
        <v>0</v>
      </c>
      <c r="M29" s="288">
        <f>+$L29*E29</f>
        <v>0</v>
      </c>
      <c r="N29" s="288">
        <f t="shared" si="1"/>
        <v>0</v>
      </c>
      <c r="O29" s="288">
        <f t="shared" si="0"/>
        <v>0</v>
      </c>
      <c r="P29" s="288">
        <f t="shared" si="0"/>
        <v>0</v>
      </c>
    </row>
    <row r="30" spans="2:18" ht="15" customHeight="1" thickBot="1" x14ac:dyDescent="0.3">
      <c r="B30" s="846"/>
      <c r="C30" s="90"/>
      <c r="D30" s="39" t="s">
        <v>280</v>
      </c>
      <c r="E30" s="135">
        <f>Formulas!D15</f>
        <v>1711284</v>
      </c>
      <c r="F30" s="135" t="str">
        <f>Formulas!E15</f>
        <v>ERROR: LA SUMA DE LA COLUMNA DEBE SER IGUAL A LA META ANUAL</v>
      </c>
      <c r="G30" s="135" t="str">
        <f>Formulas!F15</f>
        <v>ERROR: LA SUMA DE LA COLUMNA DEBE SER IGUAL A LA META ANUAL</v>
      </c>
      <c r="H30" s="135" t="str">
        <f>Formulas!G15</f>
        <v>ERROR: LA SUMA DE LA COLUMNA DEBE SER IGUAL A LA META ANUAL</v>
      </c>
      <c r="I30" s="287"/>
      <c r="J30" s="5"/>
      <c r="K30" s="292"/>
      <c r="L30" s="292" t="s">
        <v>603</v>
      </c>
      <c r="M30" s="288">
        <f>SUM(M26:M29)</f>
        <v>1711284</v>
      </c>
      <c r="N30" s="288">
        <f t="shared" ref="N30:P30" si="2">SUM(N26:N29)</f>
        <v>0</v>
      </c>
      <c r="O30" s="288">
        <f t="shared" si="2"/>
        <v>0</v>
      </c>
      <c r="P30" s="288">
        <f t="shared" si="2"/>
        <v>0</v>
      </c>
    </row>
    <row r="31" spans="2:18" ht="14.45" customHeight="1" x14ac:dyDescent="0.25">
      <c r="B31" s="846"/>
      <c r="C31" s="88"/>
      <c r="D31" s="836" t="s">
        <v>604</v>
      </c>
      <c r="E31" s="837"/>
      <c r="F31" s="837"/>
      <c r="G31" s="837"/>
      <c r="H31" s="837"/>
      <c r="I31" s="838"/>
      <c r="J31" s="5"/>
      <c r="K31" s="292"/>
      <c r="L31" s="292" t="s">
        <v>605</v>
      </c>
      <c r="M31" s="290">
        <f>+M30/$I$25</f>
        <v>1</v>
      </c>
      <c r="N31" s="290">
        <f>+N30/$I$25</f>
        <v>0</v>
      </c>
      <c r="O31" s="290">
        <f t="shared" ref="O31:P31" si="3">+O30/$I$25</f>
        <v>0</v>
      </c>
      <c r="P31" s="290">
        <f t="shared" si="3"/>
        <v>0</v>
      </c>
    </row>
    <row r="32" spans="2:18" ht="24" customHeight="1" x14ac:dyDescent="0.25">
      <c r="B32" s="846"/>
      <c r="C32" s="88"/>
      <c r="D32" s="827" t="s">
        <v>606</v>
      </c>
      <c r="E32" s="828"/>
      <c r="F32" s="828"/>
      <c r="G32" s="828"/>
      <c r="H32" s="828"/>
      <c r="I32" s="829"/>
      <c r="J32" s="5"/>
      <c r="K32" s="292"/>
      <c r="L32" s="292" t="s">
        <v>607</v>
      </c>
      <c r="M32" s="290">
        <v>1</v>
      </c>
      <c r="N32" s="290">
        <f t="shared" ref="N32:P32" si="4">+$M$45</f>
        <v>1</v>
      </c>
      <c r="O32" s="290">
        <f t="shared" si="4"/>
        <v>1</v>
      </c>
      <c r="P32" s="290">
        <f t="shared" si="4"/>
        <v>1</v>
      </c>
    </row>
    <row r="33" spans="2:16" ht="15" customHeight="1" thickBot="1" x14ac:dyDescent="0.3">
      <c r="B33" s="846"/>
      <c r="C33" s="88"/>
      <c r="D33" s="839" t="s">
        <v>608</v>
      </c>
      <c r="E33" s="840"/>
      <c r="F33" s="840"/>
      <c r="G33" s="840"/>
      <c r="H33" s="840"/>
      <c r="I33" s="841"/>
      <c r="J33" s="5"/>
      <c r="K33" s="292"/>
      <c r="L33" s="292" t="s">
        <v>609</v>
      </c>
      <c r="M33" s="288">
        <f>+$M$46</f>
        <v>1711284</v>
      </c>
      <c r="N33" s="288">
        <f t="shared" ref="N33:P33" si="5">+$M$46</f>
        <v>1711284</v>
      </c>
      <c r="O33" s="288">
        <f t="shared" si="5"/>
        <v>1711284</v>
      </c>
      <c r="P33" s="288">
        <f t="shared" si="5"/>
        <v>1711284</v>
      </c>
    </row>
    <row r="34" spans="2:16" ht="36.75" thickBot="1" x14ac:dyDescent="0.3">
      <c r="B34" s="846"/>
      <c r="C34" s="90"/>
      <c r="D34" s="413" t="s">
        <v>610</v>
      </c>
      <c r="E34" s="413" t="s">
        <v>611</v>
      </c>
      <c r="F34" s="413" t="s">
        <v>612</v>
      </c>
      <c r="G34" s="413" t="s">
        <v>613</v>
      </c>
      <c r="H34" s="413" t="s">
        <v>614</v>
      </c>
      <c r="I34" s="21"/>
      <c r="J34" s="5"/>
      <c r="K34" s="292"/>
      <c r="L34" s="292" t="s">
        <v>20</v>
      </c>
      <c r="M34" s="290">
        <f>+M30/M33</f>
        <v>1</v>
      </c>
      <c r="N34" s="290">
        <f t="shared" ref="N34:P34" si="6">+N30/N33</f>
        <v>0</v>
      </c>
      <c r="O34" s="290">
        <f t="shared" si="6"/>
        <v>0</v>
      </c>
      <c r="P34" s="290">
        <f t="shared" si="6"/>
        <v>0</v>
      </c>
    </row>
    <row r="35" spans="2:16" ht="15" customHeight="1" thickBot="1" x14ac:dyDescent="0.3">
      <c r="B35" s="846"/>
      <c r="C35" s="90"/>
      <c r="D35" s="431" t="s">
        <v>1444</v>
      </c>
      <c r="E35" s="431" t="s">
        <v>1445</v>
      </c>
      <c r="F35" s="204">
        <v>351086</v>
      </c>
      <c r="G35" s="30" t="s">
        <v>1450</v>
      </c>
      <c r="H35" s="30" t="s">
        <v>18</v>
      </c>
      <c r="I35" s="21"/>
      <c r="J35" s="5"/>
      <c r="K35" s="5"/>
      <c r="L35" s="5"/>
      <c r="M35" s="5"/>
      <c r="N35" s="5"/>
      <c r="O35" s="5"/>
      <c r="P35" s="5"/>
    </row>
    <row r="36" spans="2:16" ht="15" customHeight="1" thickBot="1" x14ac:dyDescent="0.3">
      <c r="B36" s="846"/>
      <c r="C36" s="90"/>
      <c r="D36" s="432" t="s">
        <v>1446</v>
      </c>
      <c r="E36" s="431" t="s">
        <v>1447</v>
      </c>
      <c r="F36" s="204">
        <v>598053</v>
      </c>
      <c r="G36" s="30" t="s">
        <v>1450</v>
      </c>
      <c r="H36" s="30" t="s">
        <v>18</v>
      </c>
      <c r="I36" s="21"/>
      <c r="J36" s="5"/>
      <c r="K36" s="5"/>
      <c r="L36" s="5"/>
    </row>
    <row r="37" spans="2:16" ht="15" customHeight="1" thickBot="1" x14ac:dyDescent="0.3">
      <c r="B37" s="846"/>
      <c r="C37" s="90"/>
      <c r="D37" s="432" t="s">
        <v>1448</v>
      </c>
      <c r="E37" s="431" t="s">
        <v>1449</v>
      </c>
      <c r="F37" s="204">
        <v>762145</v>
      </c>
      <c r="G37" s="30" t="s">
        <v>1450</v>
      </c>
      <c r="H37" s="30" t="s">
        <v>18</v>
      </c>
      <c r="I37" s="21"/>
      <c r="J37" s="5"/>
      <c r="K37" s="5"/>
      <c r="L37" t="s">
        <v>615</v>
      </c>
    </row>
    <row r="38" spans="2:16" ht="15" customHeight="1" thickBot="1" x14ac:dyDescent="0.3">
      <c r="B38" s="846"/>
      <c r="C38" s="90"/>
      <c r="D38" s="30"/>
      <c r="E38" s="30"/>
      <c r="F38" s="204"/>
      <c r="G38" s="30"/>
      <c r="H38" s="30"/>
      <c r="I38" s="21"/>
      <c r="J38" s="5"/>
      <c r="K38" s="5"/>
      <c r="L38" s="5"/>
    </row>
    <row r="39" spans="2:16" ht="23.25" customHeight="1" thickBot="1" x14ac:dyDescent="0.3">
      <c r="B39" s="846"/>
      <c r="C39" s="90"/>
      <c r="D39" s="30"/>
      <c r="E39" s="30"/>
      <c r="F39" s="204"/>
      <c r="G39" s="30"/>
      <c r="H39" s="30"/>
      <c r="I39" s="21"/>
      <c r="J39" s="5"/>
      <c r="K39" s="917" t="s">
        <v>616</v>
      </c>
      <c r="L39" s="917" t="s">
        <v>617</v>
      </c>
      <c r="M39" s="917" t="s">
        <v>618</v>
      </c>
    </row>
    <row r="40" spans="2:16" ht="23.25" customHeight="1" thickBot="1" x14ac:dyDescent="0.3">
      <c r="B40" s="846"/>
      <c r="C40" s="90"/>
      <c r="D40" s="30"/>
      <c r="E40" s="30"/>
      <c r="F40" s="204"/>
      <c r="G40" s="30"/>
      <c r="H40" s="30"/>
      <c r="I40" s="21"/>
      <c r="J40" s="5"/>
      <c r="K40" s="917"/>
      <c r="L40" s="917"/>
      <c r="M40" s="917"/>
    </row>
    <row r="41" spans="2:16" ht="15.75" thickBot="1" x14ac:dyDescent="0.3">
      <c r="B41" s="846"/>
      <c r="C41" s="90"/>
      <c r="D41" s="30"/>
      <c r="E41" s="30"/>
      <c r="F41" s="204"/>
      <c r="G41" s="30"/>
      <c r="H41" s="30"/>
      <c r="I41" s="21"/>
      <c r="J41" s="5"/>
      <c r="K41" s="292" t="str">
        <f>+K26</f>
        <v>Sin iniciar</v>
      </c>
      <c r="L41" s="326">
        <v>0</v>
      </c>
      <c r="M41" s="397">
        <v>0</v>
      </c>
    </row>
    <row r="42" spans="2:16" ht="15.75" thickBot="1" x14ac:dyDescent="0.3">
      <c r="B42" s="846"/>
      <c r="C42" s="90"/>
      <c r="D42" s="30"/>
      <c r="E42" s="30"/>
      <c r="F42" s="204"/>
      <c r="G42" s="30"/>
      <c r="H42" s="30"/>
      <c r="I42" s="21"/>
      <c r="J42" s="5"/>
      <c r="K42" s="292" t="str">
        <f>+K27</f>
        <v>En formulación</v>
      </c>
      <c r="L42" s="326">
        <f>I25</f>
        <v>1711284</v>
      </c>
      <c r="M42" s="294">
        <v>1</v>
      </c>
    </row>
    <row r="43" spans="2:16" ht="24" customHeight="1" thickBot="1" x14ac:dyDescent="0.3">
      <c r="B43" s="847"/>
      <c r="C43" s="89"/>
      <c r="D43" s="851" t="s">
        <v>619</v>
      </c>
      <c r="E43" s="852"/>
      <c r="F43" s="852"/>
      <c r="G43" s="852"/>
      <c r="H43" s="852"/>
      <c r="I43" s="853"/>
      <c r="J43" s="5"/>
      <c r="K43" s="292" t="str">
        <f>+K28</f>
        <v>En actualización</v>
      </c>
      <c r="L43" s="326">
        <v>0</v>
      </c>
      <c r="M43" s="294">
        <v>0</v>
      </c>
    </row>
    <row r="44" spans="2:16" ht="24" customHeight="1" thickBot="1" x14ac:dyDescent="0.3">
      <c r="B44" s="46" t="s">
        <v>187</v>
      </c>
      <c r="C44" s="89"/>
      <c r="D44" s="848" t="s">
        <v>620</v>
      </c>
      <c r="E44" s="849"/>
      <c r="F44" s="849"/>
      <c r="G44" s="849"/>
      <c r="H44" s="849"/>
      <c r="I44" s="850"/>
      <c r="J44" s="5"/>
      <c r="K44" s="292" t="str">
        <f>+K29</f>
        <v>Plan forestal adoptado</v>
      </c>
      <c r="L44" s="326">
        <v>0</v>
      </c>
      <c r="M44" s="294">
        <v>0</v>
      </c>
    </row>
    <row r="45" spans="2:16" ht="24.75" thickBot="1" x14ac:dyDescent="0.3">
      <c r="B45" s="46" t="s">
        <v>189</v>
      </c>
      <c r="C45" s="89"/>
      <c r="D45" s="848" t="s">
        <v>469</v>
      </c>
      <c r="E45" s="849"/>
      <c r="F45" s="849"/>
      <c r="G45" s="849"/>
      <c r="H45" s="849"/>
      <c r="I45" s="850"/>
      <c r="J45" s="5"/>
      <c r="K45" s="292" t="s">
        <v>280</v>
      </c>
      <c r="L45" s="288">
        <f>SUM(L41:L44)</f>
        <v>1711284</v>
      </c>
      <c r="M45" s="290">
        <f>+M46/L45</f>
        <v>1</v>
      </c>
    </row>
    <row r="46" spans="2:16" ht="15" customHeight="1" thickBot="1" x14ac:dyDescent="0.3">
      <c r="B46" s="1"/>
      <c r="C46" s="72"/>
      <c r="D46" s="5"/>
      <c r="E46" s="5"/>
      <c r="F46" s="5"/>
      <c r="G46" s="5"/>
      <c r="H46" s="5"/>
      <c r="I46" s="5"/>
      <c r="J46" s="5"/>
      <c r="K46" s="292"/>
      <c r="L46" s="292" t="s">
        <v>621</v>
      </c>
      <c r="M46" s="288">
        <f>+L41*M41+L42*M42+L43*M43+L44*M44</f>
        <v>1711284</v>
      </c>
    </row>
    <row r="47" spans="2:16" ht="24" customHeight="1" thickBot="1" x14ac:dyDescent="0.3">
      <c r="B47" s="854" t="s">
        <v>191</v>
      </c>
      <c r="C47" s="855"/>
      <c r="D47" s="855"/>
      <c r="E47" s="856"/>
      <c r="F47" s="5"/>
      <c r="G47" s="5"/>
      <c r="H47" s="5"/>
      <c r="I47" s="5"/>
      <c r="J47" s="5"/>
      <c r="K47" s="5"/>
      <c r="L47" s="5"/>
      <c r="M47" s="5"/>
      <c r="N47" s="5"/>
    </row>
    <row r="48" spans="2:16" ht="15" customHeight="1" thickBot="1" x14ac:dyDescent="0.3">
      <c r="B48" s="845">
        <v>1</v>
      </c>
      <c r="C48" s="90"/>
      <c r="D48" s="47" t="s">
        <v>192</v>
      </c>
      <c r="E48" s="30" t="s">
        <v>1366</v>
      </c>
      <c r="F48" s="5"/>
      <c r="G48" s="5"/>
      <c r="H48" s="5"/>
      <c r="I48" s="5"/>
      <c r="J48" s="5"/>
      <c r="K48" s="5"/>
      <c r="L48" s="5"/>
      <c r="M48" s="5"/>
      <c r="N48" s="5"/>
    </row>
    <row r="49" spans="2:14" ht="15" customHeight="1" thickBot="1" x14ac:dyDescent="0.3">
      <c r="B49" s="846"/>
      <c r="C49" s="90"/>
      <c r="D49" s="40" t="s">
        <v>45</v>
      </c>
      <c r="E49" s="30" t="s">
        <v>1367</v>
      </c>
      <c r="F49" s="5"/>
      <c r="G49" s="5"/>
      <c r="H49" s="5"/>
      <c r="I49" s="5"/>
      <c r="J49" s="5"/>
      <c r="K49" s="5"/>
      <c r="L49" s="5"/>
      <c r="M49" s="5"/>
      <c r="N49" s="5"/>
    </row>
    <row r="50" spans="2:14" ht="15" customHeight="1" thickBot="1" x14ac:dyDescent="0.3">
      <c r="B50" s="846"/>
      <c r="C50" s="90"/>
      <c r="D50" s="40" t="s">
        <v>193</v>
      </c>
      <c r="E50" s="30" t="s">
        <v>1368</v>
      </c>
      <c r="F50" s="5"/>
      <c r="G50" s="5"/>
      <c r="H50" s="5"/>
      <c r="I50" s="5"/>
      <c r="J50" s="5"/>
      <c r="K50" s="5"/>
      <c r="L50" s="5"/>
      <c r="M50" s="5"/>
      <c r="N50" s="5"/>
    </row>
    <row r="51" spans="2:14" ht="15" customHeight="1" thickBot="1" x14ac:dyDescent="0.3">
      <c r="B51" s="846"/>
      <c r="C51" s="90"/>
      <c r="D51" s="40" t="s">
        <v>47</v>
      </c>
      <c r="E51" s="30" t="s">
        <v>1360</v>
      </c>
      <c r="F51" s="5"/>
      <c r="G51" s="5"/>
      <c r="H51" s="5"/>
      <c r="I51" s="5"/>
      <c r="J51" s="5"/>
      <c r="K51" s="5"/>
      <c r="L51" s="5"/>
      <c r="M51" s="5"/>
      <c r="N51" s="5"/>
    </row>
    <row r="52" spans="2:14" ht="15" customHeight="1" thickBot="1" x14ac:dyDescent="0.3">
      <c r="B52" s="846"/>
      <c r="C52" s="90"/>
      <c r="D52" s="40" t="s">
        <v>49</v>
      </c>
      <c r="E52" s="30" t="s">
        <v>1369</v>
      </c>
      <c r="F52" s="5"/>
      <c r="G52" s="5"/>
      <c r="H52" s="5"/>
      <c r="I52" s="5"/>
      <c r="J52" s="5"/>
      <c r="K52" s="5"/>
      <c r="L52" s="5"/>
    </row>
    <row r="53" spans="2:14" ht="15" customHeight="1" thickBot="1" x14ac:dyDescent="0.3">
      <c r="B53" s="846"/>
      <c r="C53" s="90"/>
      <c r="D53" s="40" t="s">
        <v>51</v>
      </c>
      <c r="E53" s="30">
        <v>4380200</v>
      </c>
      <c r="F53" s="5"/>
      <c r="G53" s="5"/>
      <c r="H53" s="5"/>
      <c r="I53" s="5"/>
      <c r="J53" s="5"/>
      <c r="K53" s="5"/>
      <c r="L53" s="5"/>
    </row>
    <row r="54" spans="2:14" ht="15" customHeight="1" thickBot="1" x14ac:dyDescent="0.3">
      <c r="B54" s="847"/>
      <c r="C54" s="2"/>
      <c r="D54" s="40" t="s">
        <v>194</v>
      </c>
      <c r="E54" s="30" t="s">
        <v>1370</v>
      </c>
      <c r="F54" s="5"/>
      <c r="G54" s="5"/>
      <c r="H54" s="5"/>
      <c r="I54" s="5"/>
      <c r="J54" s="5"/>
      <c r="K54" s="5"/>
      <c r="L54" s="5"/>
    </row>
    <row r="55" spans="2:14" ht="15" customHeight="1" thickBot="1" x14ac:dyDescent="0.3">
      <c r="B55" s="1"/>
      <c r="C55" s="72"/>
      <c r="D55" s="5"/>
      <c r="E55" s="5"/>
      <c r="F55" s="5"/>
      <c r="G55" s="5"/>
      <c r="H55" s="5"/>
      <c r="I55" s="5"/>
      <c r="J55" s="5"/>
      <c r="K55" s="5"/>
      <c r="L55" s="5"/>
    </row>
    <row r="56" spans="2:14" ht="15" customHeight="1" thickBot="1" x14ac:dyDescent="0.3">
      <c r="B56" s="854" t="s">
        <v>195</v>
      </c>
      <c r="C56" s="855"/>
      <c r="D56" s="855"/>
      <c r="E56" s="856"/>
      <c r="F56" s="5"/>
      <c r="G56" s="5"/>
      <c r="H56" s="5"/>
      <c r="I56" s="5"/>
      <c r="J56" s="5"/>
      <c r="K56" s="5"/>
      <c r="L56" s="5"/>
    </row>
    <row r="57" spans="2:14" ht="15" customHeight="1" thickBot="1" x14ac:dyDescent="0.3">
      <c r="B57" s="845">
        <v>1</v>
      </c>
      <c r="C57" s="90"/>
      <c r="D57" s="47" t="s">
        <v>192</v>
      </c>
      <c r="E57" s="215" t="s">
        <v>196</v>
      </c>
      <c r="F57" s="5"/>
      <c r="G57" s="5"/>
      <c r="H57" s="5"/>
      <c r="I57" s="5"/>
      <c r="J57" s="5"/>
      <c r="K57" s="5"/>
      <c r="L57" s="5"/>
    </row>
    <row r="58" spans="2:14" ht="15" customHeight="1" thickBot="1" x14ac:dyDescent="0.3">
      <c r="B58" s="846"/>
      <c r="C58" s="90"/>
      <c r="D58" s="40" t="s">
        <v>45</v>
      </c>
      <c r="E58" s="215" t="s">
        <v>289</v>
      </c>
      <c r="F58" s="5"/>
      <c r="G58" s="5"/>
      <c r="H58" s="5"/>
      <c r="I58" s="5"/>
      <c r="J58" s="5"/>
      <c r="K58" s="5"/>
      <c r="L58" s="5"/>
    </row>
    <row r="59" spans="2:14" ht="15" customHeight="1" thickBot="1" x14ac:dyDescent="0.3">
      <c r="B59" s="846"/>
      <c r="C59" s="90"/>
      <c r="D59" s="40" t="s">
        <v>193</v>
      </c>
      <c r="E59" s="233"/>
      <c r="F59" s="5"/>
      <c r="G59" s="5"/>
      <c r="H59" s="5"/>
      <c r="I59" s="5"/>
      <c r="J59" s="5"/>
      <c r="K59" s="5"/>
      <c r="L59" s="5"/>
    </row>
    <row r="60" spans="2:14" ht="15" customHeight="1" thickBot="1" x14ac:dyDescent="0.3">
      <c r="B60" s="846"/>
      <c r="C60" s="90"/>
      <c r="D60" s="40" t="s">
        <v>47</v>
      </c>
      <c r="E60" s="233"/>
      <c r="F60" s="5"/>
      <c r="G60" s="5"/>
      <c r="H60" s="5"/>
      <c r="I60" s="5"/>
      <c r="J60" s="5"/>
      <c r="K60" s="5"/>
      <c r="L60" s="5"/>
    </row>
    <row r="61" spans="2:14" ht="15.75" thickBot="1" x14ac:dyDescent="0.3">
      <c r="B61" s="846"/>
      <c r="C61" s="90"/>
      <c r="D61" s="40" t="s">
        <v>49</v>
      </c>
      <c r="E61" s="233"/>
      <c r="F61" s="5"/>
      <c r="G61" s="5"/>
      <c r="H61" s="5"/>
      <c r="I61" s="5"/>
      <c r="J61" s="5"/>
      <c r="K61" s="5"/>
      <c r="L61" s="5"/>
    </row>
    <row r="62" spans="2:14" ht="15.75" thickBot="1" x14ac:dyDescent="0.3">
      <c r="B62" s="846"/>
      <c r="C62" s="90"/>
      <c r="D62" s="40" t="s">
        <v>51</v>
      </c>
      <c r="E62" s="233"/>
      <c r="F62" s="5"/>
      <c r="G62" s="5"/>
      <c r="H62" s="5"/>
      <c r="I62" s="5"/>
      <c r="J62" s="5"/>
      <c r="K62" s="5"/>
      <c r="L62" s="5"/>
    </row>
    <row r="63" spans="2:14" ht="15" customHeight="1" thickBot="1" x14ac:dyDescent="0.3">
      <c r="B63" s="847"/>
      <c r="C63" s="2"/>
      <c r="D63" s="40" t="s">
        <v>194</v>
      </c>
      <c r="E63" s="233"/>
      <c r="F63" s="5"/>
      <c r="G63" s="5"/>
      <c r="H63" s="5"/>
      <c r="I63" s="5"/>
      <c r="J63" s="5"/>
      <c r="K63" s="5"/>
      <c r="L63" s="5"/>
    </row>
    <row r="64" spans="2:14" ht="15" customHeight="1" thickBot="1" x14ac:dyDescent="0.3">
      <c r="B64" s="126"/>
      <c r="C64" s="97"/>
      <c r="D64" s="126"/>
      <c r="E64" s="5"/>
      <c r="F64" s="5"/>
      <c r="G64" s="5"/>
      <c r="H64" s="5"/>
      <c r="I64" s="5"/>
      <c r="J64" s="5"/>
      <c r="K64" s="5"/>
      <c r="L64" s="5"/>
    </row>
    <row r="65" spans="2:12" ht="15" customHeight="1" x14ac:dyDescent="0.25">
      <c r="B65" s="125" t="s">
        <v>560</v>
      </c>
      <c r="C65" s="92"/>
      <c r="D65" s="5"/>
      <c r="E65" s="5"/>
      <c r="F65" s="5"/>
      <c r="G65" s="5"/>
      <c r="H65" s="5"/>
      <c r="I65" s="5"/>
      <c r="J65" s="5"/>
      <c r="K65" s="5"/>
      <c r="L65" s="5"/>
    </row>
    <row r="66" spans="2:12" x14ac:dyDescent="0.25">
      <c r="B66" s="875"/>
      <c r="C66" s="876"/>
      <c r="D66" s="877"/>
      <c r="E66" s="5"/>
      <c r="F66" s="5"/>
      <c r="G66" s="5"/>
      <c r="H66" s="5"/>
      <c r="I66" s="5"/>
      <c r="J66" s="5"/>
      <c r="K66" s="5"/>
      <c r="L66" s="5"/>
    </row>
    <row r="67" spans="2:12" x14ac:dyDescent="0.25">
      <c r="B67" s="878"/>
      <c r="C67" s="879"/>
      <c r="D67" s="880"/>
      <c r="E67" s="5"/>
      <c r="F67" s="5"/>
      <c r="G67" s="5"/>
      <c r="H67" s="5"/>
      <c r="I67" s="5"/>
      <c r="J67" s="5"/>
      <c r="K67" s="5"/>
      <c r="L67" s="5"/>
    </row>
    <row r="68" spans="2:12" ht="15.75" thickBot="1" x14ac:dyDescent="0.3">
      <c r="B68" s="126"/>
      <c r="C68" s="97"/>
      <c r="D68" s="126"/>
      <c r="E68" s="5"/>
      <c r="F68" s="5"/>
      <c r="G68" s="5"/>
      <c r="H68" s="5"/>
      <c r="I68" s="5"/>
      <c r="J68" s="5"/>
      <c r="K68" s="5"/>
      <c r="L68" s="5"/>
    </row>
    <row r="69" spans="2:12" ht="15.75" thickBot="1" x14ac:dyDescent="0.3">
      <c r="B69" s="854" t="s">
        <v>198</v>
      </c>
      <c r="C69" s="855"/>
      <c r="D69" s="855"/>
      <c r="E69" s="855"/>
      <c r="F69" s="856"/>
      <c r="G69" s="5"/>
      <c r="H69" s="5"/>
      <c r="I69" s="5"/>
      <c r="J69" s="5"/>
      <c r="K69" s="5"/>
      <c r="L69" s="5"/>
    </row>
    <row r="70" spans="2:12" ht="24.75" thickBot="1" x14ac:dyDescent="0.3">
      <c r="B70" s="46" t="s">
        <v>199</v>
      </c>
      <c r="C70" s="40" t="s">
        <v>200</v>
      </c>
      <c r="D70" s="40" t="s">
        <v>201</v>
      </c>
      <c r="E70" s="40" t="s">
        <v>202</v>
      </c>
      <c r="F70" s="5"/>
      <c r="G70" s="5"/>
      <c r="H70" s="5"/>
      <c r="I70" s="5"/>
      <c r="J70" s="5"/>
      <c r="K70" s="5"/>
      <c r="L70" s="5"/>
    </row>
    <row r="71" spans="2:12" ht="72.75" thickBot="1" x14ac:dyDescent="0.3">
      <c r="B71" s="48">
        <v>42401</v>
      </c>
      <c r="C71" s="40">
        <v>0.01</v>
      </c>
      <c r="D71" s="49" t="s">
        <v>622</v>
      </c>
      <c r="E71" s="40"/>
      <c r="F71" s="5"/>
      <c r="G71" s="5"/>
      <c r="H71" s="5"/>
      <c r="I71" s="5"/>
      <c r="J71" s="5"/>
      <c r="K71" s="5"/>
    </row>
    <row r="72" spans="2:12" x14ac:dyDescent="0.25">
      <c r="B72" s="1"/>
      <c r="C72" s="72"/>
      <c r="D72" s="5"/>
      <c r="E72" s="5"/>
      <c r="F72" s="5"/>
      <c r="G72" s="5"/>
      <c r="H72" s="5"/>
      <c r="I72" s="5"/>
      <c r="J72" s="5"/>
      <c r="K72" s="5"/>
    </row>
    <row r="73" spans="2:12" ht="15.75" thickBot="1" x14ac:dyDescent="0.3">
      <c r="B73" s="5"/>
      <c r="D73" s="5"/>
      <c r="E73" s="5"/>
      <c r="F73" s="5"/>
      <c r="G73" s="5"/>
      <c r="H73" s="5"/>
      <c r="I73" s="5"/>
      <c r="J73" s="5"/>
      <c r="K73" s="5"/>
      <c r="L73" s="5"/>
    </row>
    <row r="74" spans="2:12" ht="15.75" thickBot="1" x14ac:dyDescent="0.3">
      <c r="B74" s="854" t="s">
        <v>204</v>
      </c>
      <c r="C74" s="855"/>
      <c r="D74" s="856"/>
      <c r="E74" s="5"/>
      <c r="F74" s="5"/>
      <c r="G74" s="5"/>
      <c r="H74" s="5"/>
      <c r="I74" s="5"/>
      <c r="J74" s="5"/>
      <c r="K74" s="5"/>
      <c r="L74" s="5"/>
    </row>
    <row r="75" spans="2:12" ht="60.75" thickBot="1" x14ac:dyDescent="0.3">
      <c r="B75" s="46" t="s">
        <v>205</v>
      </c>
      <c r="C75" s="2"/>
      <c r="D75" s="40" t="s">
        <v>623</v>
      </c>
      <c r="E75" s="5"/>
      <c r="F75" s="5"/>
      <c r="G75" s="5"/>
      <c r="H75" s="5"/>
      <c r="I75" s="5"/>
      <c r="J75" s="5"/>
      <c r="K75" s="5"/>
      <c r="L75" s="5"/>
    </row>
    <row r="76" spans="2:12" x14ac:dyDescent="0.25">
      <c r="B76" s="845" t="s">
        <v>207</v>
      </c>
      <c r="C76" s="90"/>
      <c r="D76" s="52" t="s">
        <v>208</v>
      </c>
      <c r="E76" s="5"/>
      <c r="F76" s="5"/>
      <c r="G76" s="5"/>
      <c r="H76" s="5"/>
      <c r="I76" s="5"/>
      <c r="J76" s="5"/>
      <c r="K76" s="5"/>
      <c r="L76" s="5"/>
    </row>
    <row r="77" spans="2:12" ht="132" x14ac:dyDescent="0.25">
      <c r="B77" s="846"/>
      <c r="C77" s="90"/>
      <c r="D77" s="45" t="s">
        <v>624</v>
      </c>
      <c r="E77" s="5"/>
      <c r="F77" s="5"/>
      <c r="G77" s="5"/>
      <c r="H77" s="5"/>
      <c r="I77" s="5"/>
      <c r="J77" s="5"/>
      <c r="K77" s="5"/>
      <c r="L77" s="5"/>
    </row>
    <row r="78" spans="2:12" x14ac:dyDescent="0.25">
      <c r="B78" s="846"/>
      <c r="C78" s="90"/>
      <c r="D78" s="52" t="s">
        <v>211</v>
      </c>
      <c r="E78" s="5"/>
      <c r="F78" s="5"/>
      <c r="G78" s="5"/>
      <c r="H78" s="5"/>
      <c r="I78" s="5"/>
      <c r="J78" s="5"/>
      <c r="K78" s="5"/>
      <c r="L78" s="5"/>
    </row>
    <row r="79" spans="2:12" x14ac:dyDescent="0.25">
      <c r="B79" s="846"/>
      <c r="C79" s="90"/>
      <c r="D79" s="60" t="s">
        <v>625</v>
      </c>
      <c r="E79" s="5"/>
      <c r="F79" s="5"/>
      <c r="G79" s="5"/>
      <c r="H79" s="5"/>
      <c r="I79" s="5"/>
      <c r="J79" s="5"/>
      <c r="K79" s="5"/>
      <c r="L79" s="5"/>
    </row>
    <row r="80" spans="2:12" x14ac:dyDescent="0.25">
      <c r="B80" s="846"/>
      <c r="C80" s="90"/>
      <c r="D80" s="60" t="s">
        <v>626</v>
      </c>
      <c r="E80" s="5"/>
      <c r="F80" s="5"/>
      <c r="G80" s="5"/>
      <c r="H80" s="5"/>
      <c r="I80" s="5"/>
      <c r="J80" s="5"/>
      <c r="K80" s="5"/>
      <c r="L80" s="5"/>
    </row>
    <row r="81" spans="2:12" x14ac:dyDescent="0.25">
      <c r="B81" s="846"/>
      <c r="C81" s="90"/>
      <c r="D81" s="60" t="s">
        <v>627</v>
      </c>
      <c r="E81" s="5"/>
      <c r="F81" s="5"/>
      <c r="G81" s="5"/>
      <c r="H81" s="5"/>
      <c r="I81" s="5"/>
      <c r="J81" s="5"/>
      <c r="K81" s="5"/>
      <c r="L81" s="5"/>
    </row>
    <row r="82" spans="2:12" x14ac:dyDescent="0.25">
      <c r="B82" s="846"/>
      <c r="C82" s="90"/>
      <c r="D82" s="60" t="s">
        <v>628</v>
      </c>
      <c r="E82" s="5"/>
      <c r="F82" s="5"/>
      <c r="G82" s="5"/>
      <c r="H82" s="5"/>
      <c r="I82" s="5"/>
      <c r="J82" s="5"/>
      <c r="K82" s="5"/>
      <c r="L82" s="5"/>
    </row>
    <row r="83" spans="2:12" x14ac:dyDescent="0.25">
      <c r="B83" s="846"/>
      <c r="C83" s="90"/>
      <c r="D83" s="52" t="s">
        <v>439</v>
      </c>
      <c r="E83" s="5"/>
      <c r="F83" s="5"/>
      <c r="G83" s="5"/>
      <c r="H83" s="5"/>
      <c r="I83" s="5"/>
      <c r="J83" s="5"/>
      <c r="K83" s="5"/>
      <c r="L83" s="5"/>
    </row>
    <row r="84" spans="2:12" ht="36.75" thickBot="1" x14ac:dyDescent="0.3">
      <c r="B84" s="847"/>
      <c r="C84" s="2"/>
      <c r="D84" s="40" t="s">
        <v>538</v>
      </c>
      <c r="E84" s="5"/>
      <c r="F84" s="5"/>
      <c r="G84" s="5"/>
      <c r="H84" s="5"/>
      <c r="I84" s="5"/>
      <c r="J84" s="5"/>
      <c r="K84" s="5"/>
      <c r="L84" s="5"/>
    </row>
    <row r="85" spans="2:12" x14ac:dyDescent="0.25">
      <c r="B85" s="845" t="s">
        <v>220</v>
      </c>
      <c r="C85" s="95"/>
      <c r="D85" s="845"/>
      <c r="E85" s="5"/>
      <c r="F85" s="5"/>
      <c r="G85" s="5"/>
      <c r="H85" s="5"/>
      <c r="I85" s="5"/>
      <c r="J85" s="5"/>
      <c r="K85" s="5"/>
      <c r="L85" s="5"/>
    </row>
    <row r="86" spans="2:12" ht="15.75" thickBot="1" x14ac:dyDescent="0.3">
      <c r="B86" s="847"/>
      <c r="C86" s="96"/>
      <c r="D86" s="847"/>
      <c r="E86" s="5"/>
      <c r="F86" s="5"/>
      <c r="G86" s="5"/>
      <c r="H86" s="5"/>
      <c r="I86" s="5"/>
      <c r="J86" s="5"/>
      <c r="K86" s="5"/>
      <c r="L86" s="5"/>
    </row>
    <row r="87" spans="2:12" ht="132" x14ac:dyDescent="0.25">
      <c r="B87" s="845" t="s">
        <v>221</v>
      </c>
      <c r="C87" s="90"/>
      <c r="D87" s="45" t="s">
        <v>629</v>
      </c>
      <c r="E87" s="5"/>
      <c r="F87" s="5"/>
      <c r="G87" s="5"/>
      <c r="H87" s="5"/>
      <c r="I87" s="5"/>
      <c r="J87" s="5"/>
      <c r="K87" s="5"/>
      <c r="L87" s="5"/>
    </row>
    <row r="88" spans="2:12" ht="120.75" thickBot="1" x14ac:dyDescent="0.3">
      <c r="B88" s="847"/>
      <c r="C88" s="2"/>
      <c r="D88" s="40" t="s">
        <v>630</v>
      </c>
      <c r="E88" s="5"/>
      <c r="F88" s="5"/>
      <c r="G88" s="5"/>
      <c r="H88" s="5"/>
      <c r="I88" s="5"/>
      <c r="J88" s="5"/>
      <c r="K88" s="5"/>
      <c r="L88" s="5"/>
    </row>
    <row r="89" spans="2:12" ht="24" x14ac:dyDescent="0.25">
      <c r="B89" s="845" t="s">
        <v>238</v>
      </c>
      <c r="C89" s="90"/>
      <c r="D89" s="52" t="s">
        <v>20</v>
      </c>
      <c r="E89" s="5"/>
      <c r="F89" s="5"/>
      <c r="G89" s="5"/>
      <c r="H89" s="5"/>
      <c r="I89" s="5"/>
      <c r="J89" s="5"/>
      <c r="K89" s="5"/>
      <c r="L89" s="5"/>
    </row>
    <row r="90" spans="2:12" x14ac:dyDescent="0.25">
      <c r="B90" s="846"/>
      <c r="C90" s="90"/>
      <c r="D90" s="16"/>
      <c r="E90" s="5"/>
      <c r="F90" s="5"/>
      <c r="G90" s="5"/>
      <c r="H90" s="5"/>
      <c r="I90" s="5"/>
      <c r="J90" s="5"/>
      <c r="K90" s="5"/>
      <c r="L90" s="5"/>
    </row>
    <row r="91" spans="2:12" x14ac:dyDescent="0.25">
      <c r="B91" s="846"/>
      <c r="C91" s="90"/>
      <c r="D91" s="45" t="s">
        <v>239</v>
      </c>
      <c r="E91" s="5"/>
      <c r="F91" s="5"/>
      <c r="G91" s="5"/>
      <c r="H91" s="5"/>
      <c r="I91" s="5"/>
      <c r="J91" s="5"/>
      <c r="K91" s="5"/>
      <c r="L91" s="5"/>
    </row>
    <row r="92" spans="2:12" ht="37.5" x14ac:dyDescent="0.25">
      <c r="B92" s="846"/>
      <c r="C92" s="90"/>
      <c r="D92" s="45" t="s">
        <v>631</v>
      </c>
      <c r="E92" s="5"/>
      <c r="F92" s="5"/>
      <c r="G92" s="5"/>
      <c r="H92" s="5"/>
      <c r="I92" s="5"/>
      <c r="J92" s="5"/>
      <c r="K92" s="5"/>
      <c r="L92" s="5"/>
    </row>
    <row r="93" spans="2:12" ht="37.5" x14ac:dyDescent="0.25">
      <c r="B93" s="846"/>
      <c r="C93" s="90"/>
      <c r="D93" s="45" t="s">
        <v>632</v>
      </c>
      <c r="E93" s="5"/>
      <c r="F93" s="5"/>
      <c r="G93" s="5"/>
      <c r="H93" s="5"/>
      <c r="I93" s="5"/>
      <c r="J93" s="5"/>
      <c r="K93" s="5"/>
      <c r="L93" s="5"/>
    </row>
    <row r="94" spans="2:12" ht="38.25" thickBot="1" x14ac:dyDescent="0.3">
      <c r="B94" s="847"/>
      <c r="C94" s="2"/>
      <c r="D94" s="40" t="s">
        <v>633</v>
      </c>
      <c r="E94" s="5"/>
      <c r="F94" s="5"/>
      <c r="G94" s="5"/>
      <c r="H94" s="5"/>
      <c r="I94" s="5"/>
      <c r="J94" s="5"/>
      <c r="K94" s="5"/>
      <c r="L94" s="5"/>
    </row>
    <row r="95" spans="2:12" x14ac:dyDescent="0.25">
      <c r="B95" s="5"/>
      <c r="D95" s="5"/>
      <c r="E95" s="5"/>
      <c r="F95" s="5"/>
      <c r="G95" s="5"/>
      <c r="H95" s="5"/>
      <c r="I95" s="5"/>
      <c r="J95" s="5"/>
      <c r="K95" s="5"/>
      <c r="L95" s="5"/>
    </row>
    <row r="96" spans="2:12" x14ac:dyDescent="0.25">
      <c r="B96" s="5"/>
      <c r="D96" s="5"/>
      <c r="E96" s="5"/>
      <c r="F96" s="5"/>
      <c r="G96" s="5"/>
      <c r="H96" s="5"/>
      <c r="I96" s="5"/>
      <c r="J96" s="5"/>
      <c r="K96" s="5"/>
      <c r="L96" s="5"/>
    </row>
    <row r="97" spans="2:12" x14ac:dyDescent="0.25">
      <c r="B97" s="5"/>
      <c r="D97" s="5"/>
      <c r="E97" s="5"/>
      <c r="F97" s="5"/>
      <c r="G97" s="5"/>
      <c r="H97" s="5"/>
      <c r="I97" s="5"/>
      <c r="J97" s="5"/>
      <c r="K97" s="5"/>
      <c r="L97" s="5"/>
    </row>
    <row r="98" spans="2:12" x14ac:dyDescent="0.25">
      <c r="B98" s="5"/>
      <c r="D98" s="5"/>
      <c r="E98" s="5"/>
      <c r="F98" s="5"/>
      <c r="G98" s="5"/>
      <c r="H98" s="5"/>
      <c r="I98" s="5"/>
      <c r="J98" s="5"/>
      <c r="K98" s="5"/>
      <c r="L98" s="5"/>
    </row>
    <row r="99" spans="2:12" x14ac:dyDescent="0.25">
      <c r="B99" s="5"/>
      <c r="D99" s="5"/>
      <c r="E99" s="5"/>
      <c r="F99" s="5"/>
      <c r="G99" s="5"/>
      <c r="H99" s="5"/>
      <c r="I99" s="5"/>
      <c r="J99" s="5"/>
      <c r="K99" s="5"/>
      <c r="L99" s="5"/>
    </row>
    <row r="100" spans="2:12" x14ac:dyDescent="0.25">
      <c r="B100" s="5"/>
      <c r="D100" s="5"/>
      <c r="E100" s="5"/>
      <c r="F100" s="5"/>
      <c r="G100" s="5"/>
      <c r="H100" s="5"/>
      <c r="I100" s="5"/>
      <c r="J100" s="5"/>
      <c r="K100" s="5"/>
      <c r="L100" s="5"/>
    </row>
    <row r="101" spans="2:12" x14ac:dyDescent="0.25">
      <c r="B101" s="5"/>
      <c r="D101" s="5"/>
      <c r="E101" s="5"/>
      <c r="F101" s="5"/>
      <c r="G101" s="5"/>
      <c r="H101" s="5"/>
      <c r="I101" s="5"/>
      <c r="J101" s="5"/>
      <c r="K101" s="5"/>
      <c r="L101" s="5"/>
    </row>
    <row r="102" spans="2:12" x14ac:dyDescent="0.25">
      <c r="B102" s="5"/>
      <c r="D102" s="5"/>
      <c r="E102" s="5"/>
      <c r="F102" s="5"/>
      <c r="G102" s="5"/>
      <c r="H102" s="5"/>
      <c r="I102" s="5"/>
      <c r="J102" s="5"/>
      <c r="K102" s="5"/>
      <c r="L102" s="5"/>
    </row>
    <row r="103" spans="2:12" x14ac:dyDescent="0.25">
      <c r="B103" s="5"/>
      <c r="D103" s="5"/>
      <c r="E103" s="5"/>
      <c r="F103" s="5"/>
      <c r="G103" s="5"/>
      <c r="H103" s="5"/>
      <c r="I103" s="5"/>
      <c r="J103" s="5"/>
      <c r="K103" s="5"/>
      <c r="L103" s="5"/>
    </row>
    <row r="104" spans="2:12" x14ac:dyDescent="0.25">
      <c r="B104" s="5"/>
      <c r="D104" s="5"/>
      <c r="E104" s="5"/>
      <c r="F104" s="5"/>
      <c r="G104" s="5"/>
      <c r="H104" s="5"/>
      <c r="I104" s="5"/>
      <c r="J104" s="5"/>
      <c r="K104" s="5"/>
      <c r="L104" s="5"/>
    </row>
    <row r="105" spans="2:12" x14ac:dyDescent="0.25">
      <c r="B105" s="5"/>
      <c r="D105" s="5"/>
      <c r="E105" s="5"/>
      <c r="F105" s="5"/>
      <c r="G105" s="5"/>
      <c r="H105" s="5"/>
      <c r="I105" s="5"/>
      <c r="J105" s="5"/>
      <c r="K105" s="5"/>
      <c r="L105" s="5"/>
    </row>
    <row r="106" spans="2:12" x14ac:dyDescent="0.25">
      <c r="B106" s="5"/>
      <c r="D106" s="5"/>
      <c r="E106" s="5"/>
      <c r="F106" s="5"/>
      <c r="G106" s="5"/>
      <c r="H106" s="5"/>
      <c r="I106" s="5"/>
      <c r="J106" s="5"/>
      <c r="K106" s="5"/>
      <c r="L106" s="5"/>
    </row>
    <row r="107" spans="2:12" x14ac:dyDescent="0.25">
      <c r="B107" s="5"/>
      <c r="D107" s="5"/>
      <c r="E107" s="5"/>
      <c r="F107" s="5"/>
      <c r="G107" s="5"/>
      <c r="H107" s="5"/>
      <c r="I107" s="5"/>
      <c r="J107" s="5"/>
      <c r="K107" s="5"/>
      <c r="L107" s="5"/>
    </row>
    <row r="108" spans="2:12" x14ac:dyDescent="0.25">
      <c r="B108" s="5"/>
      <c r="D108" s="5"/>
      <c r="E108" s="5"/>
      <c r="F108" s="5"/>
      <c r="G108" s="5"/>
      <c r="H108" s="5"/>
      <c r="I108" s="5"/>
      <c r="J108" s="5"/>
      <c r="K108" s="5"/>
      <c r="L108" s="5"/>
    </row>
    <row r="109" spans="2:12" x14ac:dyDescent="0.25">
      <c r="B109" s="5"/>
      <c r="D109" s="5"/>
      <c r="E109" s="5"/>
      <c r="F109" s="5"/>
      <c r="G109" s="5"/>
      <c r="H109" s="5"/>
      <c r="I109" s="5"/>
      <c r="J109" s="5"/>
      <c r="K109" s="5"/>
      <c r="L109" s="5"/>
    </row>
    <row r="110" spans="2:12" x14ac:dyDescent="0.25">
      <c r="B110" s="5"/>
      <c r="D110" s="5"/>
      <c r="E110" s="5"/>
      <c r="F110" s="5"/>
      <c r="G110" s="5"/>
      <c r="H110" s="5"/>
      <c r="I110" s="5"/>
      <c r="J110" s="5"/>
      <c r="K110" s="5"/>
      <c r="L110" s="5"/>
    </row>
    <row r="111" spans="2:12" x14ac:dyDescent="0.25">
      <c r="B111" s="5"/>
      <c r="D111" s="5"/>
      <c r="E111" s="5"/>
      <c r="F111" s="5"/>
      <c r="G111" s="5"/>
      <c r="H111" s="5"/>
      <c r="I111" s="5"/>
      <c r="J111" s="5"/>
      <c r="K111" s="5"/>
      <c r="L111" s="5"/>
    </row>
    <row r="112" spans="2:12" x14ac:dyDescent="0.25">
      <c r="B112" s="5"/>
      <c r="D112" s="5"/>
      <c r="E112" s="5"/>
      <c r="F112" s="5"/>
      <c r="G112" s="5"/>
      <c r="H112" s="5"/>
      <c r="I112" s="5"/>
      <c r="J112" s="5"/>
      <c r="K112" s="5"/>
      <c r="L112" s="5"/>
    </row>
    <row r="113" spans="2:12" x14ac:dyDescent="0.25">
      <c r="B113" s="5"/>
      <c r="D113" s="5"/>
      <c r="E113" s="5"/>
      <c r="F113" s="5"/>
      <c r="G113" s="5"/>
      <c r="H113" s="5"/>
      <c r="I113" s="5"/>
      <c r="J113" s="5"/>
      <c r="K113" s="5"/>
      <c r="L113" s="5"/>
    </row>
    <row r="114" spans="2:12" x14ac:dyDescent="0.25">
      <c r="B114" s="5"/>
      <c r="D114" s="5"/>
      <c r="E114" s="5"/>
      <c r="F114" s="5"/>
      <c r="G114" s="5"/>
      <c r="H114" s="5"/>
      <c r="I114" s="5"/>
      <c r="J114" s="5"/>
      <c r="K114" s="5"/>
      <c r="L114" s="5"/>
    </row>
    <row r="115" spans="2:12" x14ac:dyDescent="0.25">
      <c r="B115" s="5"/>
      <c r="D115" s="5"/>
      <c r="E115" s="5"/>
      <c r="F115" s="5"/>
      <c r="G115" s="5"/>
      <c r="H115" s="5"/>
      <c r="I115" s="5"/>
      <c r="J115" s="5"/>
      <c r="K115" s="5"/>
      <c r="L115" s="5"/>
    </row>
    <row r="116" spans="2:12" x14ac:dyDescent="0.25">
      <c r="B116" s="5"/>
      <c r="D116" s="5"/>
      <c r="E116" s="5"/>
      <c r="F116" s="5"/>
      <c r="G116" s="5"/>
      <c r="H116" s="5"/>
      <c r="I116" s="5"/>
      <c r="J116" s="5"/>
      <c r="K116" s="5"/>
      <c r="L116" s="5"/>
    </row>
    <row r="117" spans="2:12" x14ac:dyDescent="0.25">
      <c r="B117" s="5"/>
      <c r="D117" s="5"/>
      <c r="E117" s="5"/>
      <c r="F117" s="5"/>
      <c r="G117" s="5"/>
      <c r="H117" s="5"/>
      <c r="I117" s="5"/>
      <c r="J117" s="5"/>
      <c r="K117" s="5"/>
      <c r="L117" s="5"/>
    </row>
    <row r="118" spans="2:12" x14ac:dyDescent="0.25">
      <c r="B118" s="5"/>
      <c r="D118" s="5"/>
      <c r="E118" s="5"/>
      <c r="F118" s="5"/>
      <c r="G118" s="5"/>
      <c r="H118" s="5"/>
      <c r="I118" s="5"/>
      <c r="J118" s="5"/>
      <c r="K118" s="5"/>
      <c r="L118" s="5"/>
    </row>
    <row r="119" spans="2:12" x14ac:dyDescent="0.25">
      <c r="B119" s="5"/>
      <c r="D119" s="5"/>
      <c r="E119" s="5"/>
      <c r="F119" s="5"/>
      <c r="G119" s="5"/>
      <c r="H119" s="5"/>
      <c r="I119" s="5"/>
      <c r="J119" s="5"/>
      <c r="K119" s="5"/>
      <c r="L119" s="5"/>
    </row>
    <row r="120" spans="2:12" x14ac:dyDescent="0.25">
      <c r="B120" s="5"/>
      <c r="D120" s="5"/>
      <c r="E120" s="5"/>
      <c r="F120" s="5"/>
      <c r="G120" s="5"/>
      <c r="H120" s="5"/>
      <c r="I120" s="5"/>
      <c r="J120" s="5"/>
      <c r="K120" s="5"/>
      <c r="L120" s="5"/>
    </row>
    <row r="121" spans="2:12" x14ac:dyDescent="0.25">
      <c r="B121" s="5"/>
      <c r="D121" s="5"/>
      <c r="E121" s="5"/>
      <c r="F121" s="5"/>
      <c r="G121" s="5"/>
      <c r="H121" s="5"/>
      <c r="I121" s="5"/>
      <c r="J121" s="5"/>
      <c r="K121" s="5"/>
      <c r="L121" s="5"/>
    </row>
    <row r="122" spans="2:12" x14ac:dyDescent="0.25">
      <c r="B122" s="5"/>
      <c r="D122" s="5"/>
      <c r="E122" s="5"/>
      <c r="F122" s="5"/>
      <c r="G122" s="5"/>
      <c r="H122" s="5"/>
      <c r="I122" s="5"/>
      <c r="J122" s="5"/>
      <c r="K122" s="5"/>
      <c r="L122" s="5"/>
    </row>
    <row r="123" spans="2:12" x14ac:dyDescent="0.25">
      <c r="B123" s="5"/>
      <c r="D123" s="5"/>
      <c r="E123" s="5"/>
      <c r="F123" s="5"/>
      <c r="G123" s="5"/>
      <c r="H123" s="5"/>
      <c r="I123" s="5"/>
      <c r="J123" s="5"/>
      <c r="K123" s="5"/>
      <c r="L123" s="5"/>
    </row>
    <row r="124" spans="2:12" x14ac:dyDescent="0.25">
      <c r="B124" s="5"/>
      <c r="D124" s="5"/>
      <c r="E124" s="5"/>
      <c r="F124" s="5"/>
      <c r="G124" s="5"/>
      <c r="H124" s="5"/>
      <c r="I124" s="5"/>
      <c r="J124" s="5"/>
      <c r="K124" s="5"/>
      <c r="L124" s="5"/>
    </row>
    <row r="125" spans="2:12" x14ac:dyDescent="0.25">
      <c r="B125" s="5"/>
      <c r="D125" s="5"/>
      <c r="E125" s="5"/>
      <c r="F125" s="5"/>
      <c r="G125" s="5"/>
      <c r="H125" s="5"/>
      <c r="I125" s="5"/>
      <c r="J125" s="5"/>
      <c r="K125" s="5"/>
      <c r="L125" s="5"/>
    </row>
    <row r="126" spans="2:12" x14ac:dyDescent="0.25">
      <c r="B126" s="5"/>
      <c r="D126" s="5"/>
      <c r="E126" s="5"/>
      <c r="F126" s="5"/>
      <c r="G126" s="5"/>
      <c r="H126" s="5"/>
      <c r="I126" s="5"/>
      <c r="J126" s="5"/>
      <c r="K126" s="5"/>
      <c r="L126" s="5"/>
    </row>
    <row r="127" spans="2:12" x14ac:dyDescent="0.25">
      <c r="B127" s="5"/>
      <c r="D127" s="5"/>
      <c r="E127" s="5"/>
      <c r="F127" s="5"/>
      <c r="G127" s="5"/>
      <c r="H127" s="5"/>
      <c r="I127" s="5"/>
      <c r="J127" s="5"/>
      <c r="K127" s="5"/>
      <c r="L127" s="5"/>
    </row>
    <row r="128" spans="2:12" x14ac:dyDescent="0.25">
      <c r="B128" s="5"/>
      <c r="D128" s="5"/>
      <c r="E128" s="5"/>
      <c r="F128" s="5"/>
      <c r="G128" s="5"/>
      <c r="H128" s="5"/>
      <c r="I128" s="5"/>
      <c r="J128" s="5"/>
      <c r="K128" s="5"/>
      <c r="L128" s="5"/>
    </row>
    <row r="129" spans="2:12" x14ac:dyDescent="0.25">
      <c r="B129" s="5"/>
      <c r="D129" s="5"/>
      <c r="E129" s="5"/>
      <c r="F129" s="5"/>
      <c r="G129" s="5"/>
      <c r="H129" s="5"/>
      <c r="I129" s="5"/>
      <c r="J129" s="5"/>
      <c r="K129" s="5"/>
      <c r="L129" s="5"/>
    </row>
    <row r="130" spans="2:12" x14ac:dyDescent="0.25">
      <c r="B130" s="5"/>
      <c r="D130" s="5"/>
      <c r="E130" s="5"/>
      <c r="F130" s="5"/>
      <c r="G130" s="5"/>
      <c r="H130" s="5"/>
      <c r="I130" s="5"/>
      <c r="J130" s="5"/>
      <c r="K130" s="5"/>
      <c r="L130" s="5"/>
    </row>
    <row r="131" spans="2:12" x14ac:dyDescent="0.25">
      <c r="B131" s="5"/>
      <c r="D131" s="5"/>
      <c r="E131" s="5"/>
      <c r="F131" s="5"/>
      <c r="G131" s="5"/>
      <c r="H131" s="5"/>
      <c r="I131" s="5"/>
      <c r="J131" s="5"/>
      <c r="K131" s="5"/>
      <c r="L131" s="5"/>
    </row>
    <row r="132" spans="2:12" x14ac:dyDescent="0.25">
      <c r="B132" s="5"/>
      <c r="D132" s="5"/>
      <c r="E132" s="5"/>
      <c r="F132" s="5"/>
      <c r="G132" s="5"/>
      <c r="H132" s="5"/>
      <c r="I132" s="5"/>
      <c r="J132" s="5"/>
      <c r="K132" s="5"/>
      <c r="L132" s="5"/>
    </row>
    <row r="133" spans="2:12" x14ac:dyDescent="0.25">
      <c r="B133" s="5"/>
      <c r="D133" s="5"/>
      <c r="E133" s="5"/>
      <c r="F133" s="5"/>
      <c r="G133" s="5"/>
      <c r="H133" s="5"/>
      <c r="I133" s="5"/>
      <c r="J133" s="5"/>
      <c r="K133" s="5"/>
      <c r="L133" s="5"/>
    </row>
    <row r="134" spans="2:12" x14ac:dyDescent="0.25">
      <c r="B134" s="5"/>
      <c r="D134" s="5"/>
      <c r="E134" s="5"/>
      <c r="F134" s="5"/>
      <c r="G134" s="5"/>
      <c r="H134" s="5"/>
      <c r="I134" s="5"/>
      <c r="J134" s="5"/>
      <c r="K134" s="5"/>
      <c r="L134" s="5"/>
    </row>
    <row r="135" spans="2:12" x14ac:dyDescent="0.25">
      <c r="B135" s="5"/>
      <c r="D135" s="5"/>
      <c r="E135" s="5"/>
      <c r="F135" s="5"/>
      <c r="G135" s="5"/>
      <c r="H135" s="5"/>
      <c r="I135" s="5"/>
      <c r="J135" s="5"/>
      <c r="K135" s="5"/>
      <c r="L135" s="5"/>
    </row>
    <row r="136" spans="2:12" x14ac:dyDescent="0.25">
      <c r="B136" s="5"/>
      <c r="D136" s="5"/>
      <c r="E136" s="5"/>
      <c r="F136" s="5"/>
      <c r="G136" s="5"/>
      <c r="H136" s="5"/>
      <c r="I136" s="5"/>
      <c r="J136" s="5"/>
      <c r="K136" s="5"/>
      <c r="L136" s="5"/>
    </row>
    <row r="137" spans="2:12" x14ac:dyDescent="0.25">
      <c r="B137" s="5"/>
      <c r="D137" s="5"/>
      <c r="E137" s="5"/>
      <c r="F137" s="5"/>
      <c r="G137" s="5"/>
      <c r="H137" s="5"/>
      <c r="I137" s="5"/>
      <c r="J137" s="5"/>
      <c r="K137" s="5"/>
      <c r="L137" s="5"/>
    </row>
    <row r="138" spans="2:12" x14ac:dyDescent="0.25">
      <c r="B138" s="5"/>
      <c r="D138" s="5"/>
      <c r="E138" s="5"/>
      <c r="F138" s="5"/>
      <c r="G138" s="5"/>
      <c r="H138" s="5"/>
      <c r="I138" s="5"/>
      <c r="J138" s="5"/>
      <c r="K138" s="5"/>
      <c r="L138" s="5"/>
    </row>
    <row r="139" spans="2:12" x14ac:dyDescent="0.25">
      <c r="B139" s="5"/>
      <c r="D139" s="5"/>
      <c r="E139" s="5"/>
      <c r="F139" s="5"/>
      <c r="G139" s="5"/>
      <c r="H139" s="5"/>
      <c r="I139" s="5"/>
      <c r="J139" s="5"/>
      <c r="K139" s="5"/>
      <c r="L139" s="5"/>
    </row>
    <row r="140" spans="2:12" x14ac:dyDescent="0.25">
      <c r="B140" s="5"/>
      <c r="D140" s="5"/>
      <c r="E140" s="5"/>
      <c r="F140" s="5"/>
      <c r="G140" s="5"/>
      <c r="H140" s="5"/>
      <c r="I140" s="5"/>
      <c r="J140" s="5"/>
      <c r="K140" s="5"/>
      <c r="L140" s="5"/>
    </row>
    <row r="141" spans="2:12" x14ac:dyDescent="0.25">
      <c r="B141" s="5"/>
      <c r="D141" s="5"/>
      <c r="E141" s="5"/>
      <c r="F141" s="5"/>
      <c r="G141" s="5"/>
      <c r="H141" s="5"/>
      <c r="I141" s="5"/>
      <c r="J141" s="5"/>
      <c r="K141" s="5"/>
      <c r="L141" s="5"/>
    </row>
    <row r="142" spans="2:12" x14ac:dyDescent="0.25">
      <c r="B142" s="5"/>
      <c r="D142" s="5"/>
      <c r="E142" s="5"/>
      <c r="F142" s="5"/>
      <c r="G142" s="5"/>
      <c r="H142" s="5"/>
      <c r="I142" s="5"/>
      <c r="J142" s="5"/>
      <c r="K142" s="5"/>
      <c r="L142" s="5"/>
    </row>
    <row r="143" spans="2:12" x14ac:dyDescent="0.25">
      <c r="B143" s="5"/>
      <c r="D143" s="5"/>
      <c r="E143" s="5"/>
      <c r="F143" s="5"/>
      <c r="G143" s="5"/>
      <c r="H143" s="5"/>
      <c r="I143" s="5"/>
      <c r="J143" s="5"/>
      <c r="K143" s="5"/>
      <c r="L143" s="5"/>
    </row>
    <row r="144" spans="2:12" x14ac:dyDescent="0.25">
      <c r="B144" s="5"/>
      <c r="D144" s="5"/>
      <c r="E144" s="5"/>
      <c r="F144" s="5"/>
      <c r="G144" s="5"/>
      <c r="H144" s="5"/>
      <c r="I144" s="5"/>
      <c r="J144" s="5"/>
      <c r="K144" s="5"/>
      <c r="L144" s="5"/>
    </row>
    <row r="145" spans="2:12" x14ac:dyDescent="0.25">
      <c r="B145" s="5"/>
      <c r="D145" s="5"/>
      <c r="E145" s="5"/>
      <c r="F145" s="5"/>
      <c r="G145" s="5"/>
      <c r="H145" s="5"/>
      <c r="I145" s="5"/>
      <c r="J145" s="5"/>
      <c r="K145" s="5"/>
      <c r="L145" s="5"/>
    </row>
    <row r="146" spans="2:12" x14ac:dyDescent="0.25">
      <c r="B146" s="5"/>
      <c r="D146" s="5"/>
      <c r="E146" s="5"/>
      <c r="F146" s="5"/>
      <c r="G146" s="5"/>
      <c r="H146" s="5"/>
      <c r="I146" s="5"/>
      <c r="J146" s="5"/>
      <c r="K146" s="5"/>
      <c r="L146" s="5"/>
    </row>
    <row r="147" spans="2:12" x14ac:dyDescent="0.25">
      <c r="B147" s="5"/>
      <c r="D147" s="5"/>
      <c r="E147" s="5"/>
      <c r="F147" s="5"/>
      <c r="G147" s="5"/>
      <c r="H147" s="5"/>
      <c r="I147" s="5"/>
      <c r="J147" s="5"/>
      <c r="K147" s="5"/>
      <c r="L147" s="5"/>
    </row>
    <row r="148" spans="2:12" x14ac:dyDescent="0.25">
      <c r="B148" s="5"/>
      <c r="D148" s="5"/>
      <c r="E148" s="5"/>
      <c r="F148" s="5"/>
      <c r="G148" s="5"/>
      <c r="H148" s="5"/>
      <c r="I148" s="5"/>
      <c r="J148" s="5"/>
      <c r="K148" s="5"/>
      <c r="L148" s="5"/>
    </row>
    <row r="149" spans="2:12" x14ac:dyDescent="0.25">
      <c r="B149" s="5"/>
      <c r="D149" s="5"/>
      <c r="E149" s="5"/>
      <c r="F149" s="5"/>
      <c r="G149" s="5"/>
      <c r="H149" s="5"/>
      <c r="I149" s="5"/>
      <c r="J149" s="5"/>
      <c r="K149" s="5"/>
      <c r="L149" s="5"/>
    </row>
    <row r="150" spans="2:12" x14ac:dyDescent="0.25">
      <c r="B150" s="5"/>
      <c r="D150" s="5"/>
      <c r="E150" s="5"/>
      <c r="F150" s="5"/>
      <c r="G150" s="5"/>
      <c r="H150" s="5"/>
      <c r="I150" s="5"/>
      <c r="J150" s="5"/>
      <c r="K150" s="5"/>
      <c r="L150" s="5"/>
    </row>
    <row r="151" spans="2:12" x14ac:dyDescent="0.25">
      <c r="B151" s="5"/>
      <c r="D151" s="5"/>
      <c r="E151" s="5"/>
      <c r="F151" s="5"/>
      <c r="G151" s="5"/>
      <c r="H151" s="5"/>
      <c r="I151" s="5"/>
      <c r="J151" s="5"/>
      <c r="K151" s="5"/>
      <c r="L151" s="5"/>
    </row>
    <row r="152" spans="2:12" x14ac:dyDescent="0.25">
      <c r="B152" s="5"/>
      <c r="D152" s="5"/>
      <c r="E152" s="5"/>
      <c r="F152" s="5"/>
      <c r="G152" s="5"/>
      <c r="H152" s="5"/>
      <c r="I152" s="5"/>
      <c r="J152" s="5"/>
      <c r="K152" s="5"/>
      <c r="L152" s="5"/>
    </row>
    <row r="153" spans="2:12" x14ac:dyDescent="0.25">
      <c r="B153" s="5"/>
      <c r="D153" s="5"/>
      <c r="E153" s="5"/>
      <c r="F153" s="5"/>
      <c r="G153" s="5"/>
      <c r="H153" s="5"/>
      <c r="I153" s="5"/>
      <c r="J153" s="5"/>
      <c r="K153" s="5"/>
      <c r="L153" s="5"/>
    </row>
    <row r="154" spans="2:12" x14ac:dyDescent="0.25">
      <c r="B154" s="5"/>
      <c r="D154" s="5"/>
      <c r="E154" s="5"/>
      <c r="F154" s="5"/>
      <c r="G154" s="5"/>
      <c r="H154" s="5"/>
      <c r="I154" s="5"/>
      <c r="J154" s="5"/>
      <c r="K154" s="5"/>
      <c r="L154" s="5"/>
    </row>
    <row r="155" spans="2:12" x14ac:dyDescent="0.25">
      <c r="B155" s="5"/>
      <c r="D155" s="5"/>
      <c r="E155" s="5"/>
      <c r="F155" s="5"/>
      <c r="G155" s="5"/>
      <c r="H155" s="5"/>
      <c r="I155" s="5"/>
      <c r="J155" s="5"/>
      <c r="K155" s="5"/>
      <c r="L155" s="5"/>
    </row>
    <row r="156" spans="2:12" x14ac:dyDescent="0.25">
      <c r="B156" s="5"/>
      <c r="D156" s="5"/>
      <c r="E156" s="5"/>
      <c r="F156" s="5"/>
      <c r="G156" s="5"/>
      <c r="H156" s="5"/>
      <c r="I156" s="5"/>
      <c r="J156" s="5"/>
      <c r="K156" s="5"/>
      <c r="L156" s="5"/>
    </row>
    <row r="157" spans="2:12" x14ac:dyDescent="0.25">
      <c r="B157" s="5"/>
      <c r="D157" s="5"/>
      <c r="E157" s="5"/>
      <c r="F157" s="5"/>
      <c r="G157" s="5"/>
      <c r="H157" s="5"/>
      <c r="I157" s="5"/>
      <c r="J157" s="5"/>
      <c r="K157" s="5"/>
      <c r="L157" s="5"/>
    </row>
    <row r="158" spans="2:12" x14ac:dyDescent="0.25">
      <c r="B158" s="5"/>
      <c r="D158" s="5"/>
      <c r="E158" s="5"/>
      <c r="F158" s="5"/>
      <c r="G158" s="5"/>
      <c r="H158" s="5"/>
      <c r="I158" s="5"/>
      <c r="J158" s="5"/>
      <c r="K158" s="5"/>
      <c r="L158" s="5"/>
    </row>
    <row r="159" spans="2:12" x14ac:dyDescent="0.25">
      <c r="B159" s="5"/>
      <c r="D159" s="5"/>
      <c r="E159" s="5"/>
      <c r="F159" s="5"/>
      <c r="G159" s="5"/>
      <c r="H159" s="5"/>
      <c r="I159" s="5"/>
      <c r="J159" s="5"/>
      <c r="K159" s="5"/>
      <c r="L159" s="5"/>
    </row>
    <row r="160" spans="2:12" x14ac:dyDescent="0.25">
      <c r="B160" s="5"/>
      <c r="D160" s="5"/>
      <c r="E160" s="5"/>
      <c r="F160" s="5"/>
      <c r="G160" s="5"/>
      <c r="H160" s="5"/>
      <c r="I160" s="5"/>
      <c r="J160" s="5"/>
      <c r="K160" s="5"/>
      <c r="L160" s="5"/>
    </row>
    <row r="161" spans="2:12" x14ac:dyDescent="0.25">
      <c r="B161" s="5"/>
      <c r="D161" s="5"/>
      <c r="E161" s="5"/>
      <c r="F161" s="5"/>
      <c r="G161" s="5"/>
      <c r="H161" s="5"/>
      <c r="I161" s="5"/>
      <c r="J161" s="5"/>
      <c r="K161" s="5"/>
      <c r="L161" s="5"/>
    </row>
    <row r="162" spans="2:12" x14ac:dyDescent="0.25">
      <c r="B162" s="5"/>
      <c r="D162" s="5"/>
      <c r="E162" s="5"/>
      <c r="F162" s="5"/>
      <c r="G162" s="5"/>
      <c r="H162" s="5"/>
      <c r="I162" s="5"/>
      <c r="J162" s="5"/>
      <c r="K162" s="5"/>
      <c r="L162" s="5"/>
    </row>
    <row r="163" spans="2:12" x14ac:dyDescent="0.25">
      <c r="B163" s="5"/>
      <c r="D163" s="5"/>
      <c r="E163" s="5"/>
      <c r="F163" s="5"/>
      <c r="G163" s="5"/>
      <c r="H163" s="5"/>
      <c r="I163" s="5"/>
      <c r="J163" s="5"/>
      <c r="K163" s="5"/>
      <c r="L163" s="5"/>
    </row>
    <row r="164" spans="2:12" x14ac:dyDescent="0.25">
      <c r="B164" s="5"/>
      <c r="D164" s="5"/>
      <c r="E164" s="5"/>
      <c r="F164" s="5"/>
      <c r="G164" s="5"/>
      <c r="H164" s="5"/>
      <c r="I164" s="5"/>
      <c r="J164" s="5"/>
      <c r="K164" s="5"/>
      <c r="L164" s="5"/>
    </row>
    <row r="165" spans="2:12" x14ac:dyDescent="0.25">
      <c r="B165" s="5"/>
      <c r="D165" s="5"/>
      <c r="E165" s="5"/>
      <c r="F165" s="5"/>
      <c r="G165" s="5"/>
      <c r="H165" s="5"/>
      <c r="I165" s="5"/>
      <c r="J165" s="5"/>
      <c r="K165" s="5"/>
      <c r="L165" s="5"/>
    </row>
    <row r="166" spans="2:12" x14ac:dyDescent="0.25">
      <c r="B166" s="5"/>
      <c r="D166" s="5"/>
      <c r="E166" s="5"/>
      <c r="F166" s="5"/>
      <c r="G166" s="5"/>
      <c r="H166" s="5"/>
      <c r="I166" s="5"/>
      <c r="J166" s="5"/>
      <c r="K166" s="5"/>
      <c r="L166" s="5"/>
    </row>
    <row r="167" spans="2:12" x14ac:dyDescent="0.25">
      <c r="B167" s="5"/>
      <c r="D167" s="5"/>
      <c r="E167" s="5"/>
      <c r="F167" s="5"/>
      <c r="G167" s="5"/>
      <c r="H167" s="5"/>
      <c r="I167" s="5"/>
      <c r="J167" s="5"/>
      <c r="K167" s="5"/>
      <c r="L167" s="5"/>
    </row>
    <row r="168" spans="2:12" x14ac:dyDescent="0.25">
      <c r="B168" s="5"/>
      <c r="D168" s="5"/>
      <c r="E168" s="5"/>
      <c r="F168" s="5"/>
      <c r="G168" s="5"/>
      <c r="H168" s="5"/>
      <c r="I168" s="5"/>
      <c r="J168" s="5"/>
      <c r="K168" s="5"/>
      <c r="L168" s="5"/>
    </row>
    <row r="169" spans="2:12" x14ac:dyDescent="0.25">
      <c r="B169" s="5"/>
      <c r="D169" s="5"/>
      <c r="E169" s="5"/>
      <c r="F169" s="5"/>
      <c r="G169" s="5"/>
      <c r="H169" s="5"/>
      <c r="I169" s="5"/>
      <c r="J169" s="5"/>
      <c r="K169" s="5"/>
      <c r="L169" s="5"/>
    </row>
    <row r="170" spans="2:12" x14ac:dyDescent="0.25">
      <c r="B170" s="5"/>
      <c r="D170" s="5"/>
      <c r="E170" s="5"/>
      <c r="F170" s="5"/>
      <c r="G170" s="5"/>
      <c r="H170" s="5"/>
      <c r="I170" s="5"/>
      <c r="J170" s="5"/>
      <c r="K170" s="5"/>
      <c r="L170" s="5"/>
    </row>
    <row r="171" spans="2:12" x14ac:dyDescent="0.25">
      <c r="B171" s="5"/>
      <c r="D171" s="5"/>
      <c r="E171" s="5"/>
      <c r="F171" s="5"/>
      <c r="G171" s="5"/>
      <c r="H171" s="5"/>
      <c r="I171" s="5"/>
      <c r="J171" s="5"/>
      <c r="K171" s="5"/>
      <c r="L171" s="5"/>
    </row>
    <row r="172" spans="2:12" x14ac:dyDescent="0.25">
      <c r="B172" s="5"/>
      <c r="D172" s="5"/>
      <c r="E172" s="5"/>
      <c r="F172" s="5"/>
      <c r="G172" s="5"/>
      <c r="H172" s="5"/>
      <c r="I172" s="5"/>
      <c r="J172" s="5"/>
      <c r="K172" s="5"/>
      <c r="L172" s="5"/>
    </row>
    <row r="173" spans="2:12" x14ac:dyDescent="0.25">
      <c r="B173" s="5"/>
      <c r="D173" s="5"/>
      <c r="E173" s="5"/>
      <c r="F173" s="5"/>
      <c r="G173" s="5"/>
      <c r="H173" s="5"/>
      <c r="I173" s="5"/>
      <c r="J173" s="5"/>
      <c r="K173" s="5"/>
      <c r="L173" s="5"/>
    </row>
    <row r="174" spans="2:12" x14ac:dyDescent="0.25">
      <c r="B174" s="5"/>
      <c r="D174" s="5"/>
      <c r="E174" s="5"/>
      <c r="F174" s="5"/>
      <c r="G174" s="5"/>
      <c r="H174" s="5"/>
      <c r="I174" s="5"/>
      <c r="J174" s="5"/>
      <c r="K174" s="5"/>
      <c r="L174" s="5"/>
    </row>
    <row r="175" spans="2:12" x14ac:dyDescent="0.25">
      <c r="B175" s="5"/>
      <c r="D175" s="5"/>
      <c r="E175" s="5"/>
      <c r="F175" s="5"/>
      <c r="G175" s="5"/>
      <c r="H175" s="5"/>
      <c r="I175" s="5"/>
      <c r="J175" s="5"/>
      <c r="K175" s="5"/>
      <c r="L175" s="5"/>
    </row>
    <row r="176" spans="2:12" x14ac:dyDescent="0.25">
      <c r="B176" s="5"/>
      <c r="D176" s="5"/>
      <c r="E176" s="5"/>
      <c r="F176" s="5"/>
      <c r="G176" s="5"/>
      <c r="H176" s="5"/>
      <c r="I176" s="5"/>
      <c r="J176" s="5"/>
      <c r="K176" s="5"/>
      <c r="L176" s="5"/>
    </row>
    <row r="177" spans="2:12" x14ac:dyDescent="0.25">
      <c r="B177" s="5"/>
      <c r="D177" s="5"/>
      <c r="E177" s="5"/>
      <c r="F177" s="5"/>
      <c r="G177" s="5"/>
      <c r="H177" s="5"/>
      <c r="I177" s="5"/>
      <c r="J177" s="5"/>
      <c r="K177" s="5"/>
      <c r="L177" s="5"/>
    </row>
    <row r="178" spans="2:12" x14ac:dyDescent="0.25">
      <c r="B178" s="5"/>
      <c r="D178" s="5"/>
      <c r="E178" s="5"/>
      <c r="F178" s="5"/>
      <c r="G178" s="5"/>
      <c r="H178" s="5"/>
      <c r="I178" s="5"/>
      <c r="J178" s="5"/>
      <c r="K178" s="5"/>
      <c r="L178" s="5"/>
    </row>
    <row r="179" spans="2:12" x14ac:dyDescent="0.25">
      <c r="B179" s="5"/>
      <c r="D179" s="5"/>
      <c r="E179" s="5"/>
      <c r="F179" s="5"/>
      <c r="G179" s="5"/>
      <c r="H179" s="5"/>
      <c r="I179" s="5"/>
      <c r="J179" s="5"/>
      <c r="K179" s="5"/>
      <c r="L179" s="5"/>
    </row>
    <row r="180" spans="2:12" x14ac:dyDescent="0.25">
      <c r="B180" s="5"/>
      <c r="D180" s="5"/>
      <c r="E180" s="5"/>
      <c r="F180" s="5"/>
      <c r="G180" s="5"/>
      <c r="H180" s="5"/>
      <c r="I180" s="5"/>
      <c r="J180" s="5"/>
      <c r="K180" s="5"/>
      <c r="L180" s="5"/>
    </row>
    <row r="181" spans="2:12" x14ac:dyDescent="0.25">
      <c r="B181" s="5"/>
      <c r="D181" s="5"/>
      <c r="E181" s="5"/>
      <c r="F181" s="5"/>
      <c r="G181" s="5"/>
      <c r="H181" s="5"/>
      <c r="I181" s="5"/>
      <c r="J181" s="5"/>
      <c r="K181" s="5"/>
      <c r="L181" s="5"/>
    </row>
    <row r="182" spans="2:12" x14ac:dyDescent="0.25">
      <c r="B182" s="5"/>
      <c r="D182" s="5"/>
      <c r="E182" s="5"/>
      <c r="F182" s="5"/>
      <c r="G182" s="5"/>
      <c r="H182" s="5"/>
      <c r="I182" s="5"/>
      <c r="J182" s="5"/>
      <c r="K182" s="5"/>
      <c r="L182" s="5"/>
    </row>
    <row r="183" spans="2:12" x14ac:dyDescent="0.25">
      <c r="B183" s="5"/>
      <c r="D183" s="5"/>
      <c r="E183" s="5"/>
      <c r="F183" s="5"/>
      <c r="G183" s="5"/>
      <c r="H183" s="5"/>
      <c r="I183" s="5"/>
      <c r="J183" s="5"/>
      <c r="K183" s="5"/>
      <c r="L183" s="5"/>
    </row>
    <row r="184" spans="2:12" x14ac:dyDescent="0.25">
      <c r="K184" s="5"/>
      <c r="L184" s="5"/>
    </row>
  </sheetData>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F10">
    <cfRule type="notContainsBlanks" dxfId="89" priority="5">
      <formula>LEN(TRIM(F10))&gt;0</formula>
    </cfRule>
  </conditionalFormatting>
  <conditionalFormatting sqref="F11:S11">
    <cfRule type="expression" dxfId="88" priority="3">
      <formula>E11="NO SE REPORTA"</formula>
    </cfRule>
    <cfRule type="expression" dxfId="87" priority="4">
      <formula>E10="NO APLICA"</formula>
    </cfRule>
  </conditionalFormatting>
  <conditionalFormatting sqref="I20">
    <cfRule type="containsErrors" dxfId="86" priority="7">
      <formula>ISERROR(I20)</formula>
    </cfRule>
  </conditionalFormatting>
  <conditionalFormatting sqref="I25">
    <cfRule type="containsText" dxfId="85" priority="6" operator="containsText" text="debe">
      <formula>NOT(ISERROR(SEARCH("debe",I25)))</formula>
    </cfRule>
  </conditionalFormatting>
  <conditionalFormatting sqref="E12:R12">
    <cfRule type="expression" dxfId="84" priority="1">
      <formula>E11="SI SE REPORTA"</formula>
    </cfRule>
  </conditionalFormatting>
  <dataValidations count="6">
    <dataValidation type="whole" operator="greaterThanOrEqual" allowBlank="1" showInputMessage="1" showErrorMessage="1" errorTitle="ERROR" error="Valor en HECTAREAS (sin decimales)" sqref="E17:E19 E21 E25:H29 L41:L45 I26:I30 F35:F42">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U189"/>
  <sheetViews>
    <sheetView showGridLines="0" zoomScale="98" zoomScaleNormal="98" workbookViewId="0">
      <selection activeCell="K18" sqref="K18"/>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3" customWidth="1"/>
    <col min="12" max="12" width="13"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21</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INFORMACION",+G20))</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32.2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1398</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6" customHeight="1" thickTop="1" thickBot="1" x14ac:dyDescent="0.3">
      <c r="B15" s="922" t="s">
        <v>152</v>
      </c>
      <c r="C15" s="85"/>
      <c r="D15" s="836" t="s">
        <v>456</v>
      </c>
      <c r="E15" s="837"/>
      <c r="F15" s="837"/>
      <c r="G15" s="837"/>
      <c r="H15" s="837"/>
      <c r="I15" s="837"/>
      <c r="J15" s="837"/>
      <c r="K15" s="837"/>
      <c r="L15" s="932"/>
    </row>
    <row r="16" spans="1:21" ht="36.75" thickBot="1" x14ac:dyDescent="0.3">
      <c r="B16" s="923"/>
      <c r="C16" s="90"/>
      <c r="D16" s="413" t="s">
        <v>634</v>
      </c>
      <c r="E16" s="413" t="s">
        <v>635</v>
      </c>
      <c r="F16" s="413" t="s">
        <v>636</v>
      </c>
      <c r="G16" s="413" t="s">
        <v>637</v>
      </c>
      <c r="H16" s="5"/>
      <c r="I16" s="5"/>
      <c r="J16" s="5"/>
      <c r="K16" s="5"/>
      <c r="L16" s="13"/>
    </row>
    <row r="17" spans="2:12" ht="36.75" thickBot="1" x14ac:dyDescent="0.3">
      <c r="B17" s="923"/>
      <c r="C17" s="90"/>
      <c r="D17" s="40" t="s">
        <v>638</v>
      </c>
      <c r="E17" s="203">
        <v>2</v>
      </c>
      <c r="F17" s="203"/>
      <c r="G17" s="141">
        <f>+E17+F17</f>
        <v>2</v>
      </c>
      <c r="H17" s="5"/>
      <c r="I17" s="5"/>
      <c r="J17" s="5"/>
      <c r="K17" s="5"/>
      <c r="L17" s="13"/>
    </row>
    <row r="18" spans="2:12" ht="24.75" thickBot="1" x14ac:dyDescent="0.3">
      <c r="B18" s="923"/>
      <c r="C18" s="90"/>
      <c r="D18" s="40" t="s">
        <v>639</v>
      </c>
      <c r="E18" s="203">
        <v>2</v>
      </c>
      <c r="F18" s="203"/>
      <c r="G18" s="141">
        <f>+E18+F18</f>
        <v>2</v>
      </c>
      <c r="H18" s="5"/>
      <c r="I18" s="5"/>
      <c r="J18" s="5"/>
      <c r="K18" s="5"/>
      <c r="L18" s="13"/>
    </row>
    <row r="19" spans="2:12" ht="24.75" thickBot="1" x14ac:dyDescent="0.3">
      <c r="B19" s="923"/>
      <c r="C19" s="90"/>
      <c r="D19" s="40" t="s">
        <v>640</v>
      </c>
      <c r="E19" s="203">
        <v>2</v>
      </c>
      <c r="F19" s="203"/>
      <c r="G19" s="141">
        <f>+E19+F19</f>
        <v>2</v>
      </c>
      <c r="H19" s="5"/>
      <c r="I19" s="5"/>
      <c r="J19" s="5"/>
      <c r="K19" s="5"/>
      <c r="L19" s="13"/>
    </row>
    <row r="20" spans="2:12" ht="24.75" thickBot="1" x14ac:dyDescent="0.3">
      <c r="B20" s="923"/>
      <c r="C20" s="90"/>
      <c r="D20" s="40" t="s">
        <v>21</v>
      </c>
      <c r="E20" s="182">
        <f>IFERROR(E19/E18,"N.A.")</f>
        <v>1</v>
      </c>
      <c r="F20" s="182" t="str">
        <f>IFERROR(F19/F18,"N.A.")</f>
        <v>N.A.</v>
      </c>
      <c r="G20" s="134">
        <f>IFERROR(G19/G18,0)</f>
        <v>1</v>
      </c>
      <c r="H20" s="5"/>
      <c r="I20" s="5"/>
      <c r="J20" s="5"/>
      <c r="K20" s="5"/>
      <c r="L20" s="13"/>
    </row>
    <row r="21" spans="2:12" x14ac:dyDescent="0.25">
      <c r="B21" s="923"/>
      <c r="C21" s="88"/>
      <c r="D21" s="827"/>
      <c r="E21" s="828"/>
      <c r="F21" s="828"/>
      <c r="G21" s="828"/>
      <c r="H21" s="828"/>
      <c r="I21" s="828"/>
      <c r="J21" s="828"/>
      <c r="K21" s="828"/>
      <c r="L21" s="919"/>
    </row>
    <row r="22" spans="2:12" x14ac:dyDescent="0.25">
      <c r="B22" s="923"/>
      <c r="C22" s="88"/>
      <c r="D22" s="839" t="s">
        <v>382</v>
      </c>
      <c r="E22" s="840"/>
      <c r="F22" s="840"/>
      <c r="G22" s="840"/>
      <c r="H22" s="840"/>
      <c r="I22" s="840"/>
      <c r="J22" s="840"/>
      <c r="K22" s="840"/>
      <c r="L22" s="920"/>
    </row>
    <row r="23" spans="2:12" x14ac:dyDescent="0.25">
      <c r="B23" s="923"/>
      <c r="C23" s="88"/>
      <c r="D23" s="839" t="s">
        <v>641</v>
      </c>
      <c r="E23" s="840"/>
      <c r="F23" s="840"/>
      <c r="G23" s="840"/>
      <c r="H23" s="840"/>
      <c r="I23" s="840"/>
      <c r="J23" s="840"/>
      <c r="K23" s="840"/>
      <c r="L23" s="920"/>
    </row>
    <row r="24" spans="2:12" ht="15.75" thickBot="1" x14ac:dyDescent="0.3">
      <c r="B24" s="923"/>
      <c r="C24" s="88"/>
      <c r="D24" s="851" t="s">
        <v>463</v>
      </c>
      <c r="E24" s="852"/>
      <c r="F24" s="852"/>
      <c r="G24" s="852"/>
      <c r="H24" s="852"/>
      <c r="I24" s="852"/>
      <c r="J24" s="852"/>
      <c r="K24" s="852"/>
      <c r="L24" s="921"/>
    </row>
    <row r="25" spans="2:12" ht="15.6" customHeight="1" x14ac:dyDescent="0.25">
      <c r="B25" s="214"/>
      <c r="C25" s="930" t="s">
        <v>101</v>
      </c>
      <c r="D25" s="905" t="s">
        <v>384</v>
      </c>
      <c r="E25" s="905" t="s">
        <v>642</v>
      </c>
      <c r="F25" s="905" t="s">
        <v>517</v>
      </c>
      <c r="G25" s="905" t="s">
        <v>643</v>
      </c>
      <c r="H25" s="198" t="s">
        <v>644</v>
      </c>
      <c r="I25" s="198" t="s">
        <v>645</v>
      </c>
      <c r="J25" s="905" t="s">
        <v>388</v>
      </c>
      <c r="K25" s="905" t="s">
        <v>389</v>
      </c>
      <c r="L25" s="905" t="s">
        <v>109</v>
      </c>
    </row>
    <row r="26" spans="2:12" ht="37.5" customHeight="1" thickBot="1" x14ac:dyDescent="0.3">
      <c r="B26" s="214"/>
      <c r="C26" s="931"/>
      <c r="D26" s="906"/>
      <c r="E26" s="906"/>
      <c r="F26" s="906"/>
      <c r="G26" s="906"/>
      <c r="H26" s="199" t="s">
        <v>646</v>
      </c>
      <c r="I26" s="199" t="s">
        <v>647</v>
      </c>
      <c r="J26" s="906"/>
      <c r="K26" s="906"/>
      <c r="L26" s="906"/>
    </row>
    <row r="27" spans="2:12" ht="112.5" customHeight="1" thickBot="1" x14ac:dyDescent="0.3">
      <c r="B27" s="214"/>
      <c r="C27" s="87"/>
      <c r="D27" s="405" t="s">
        <v>1393</v>
      </c>
      <c r="E27" s="412" t="s">
        <v>1394</v>
      </c>
      <c r="F27" s="405" t="s">
        <v>1395</v>
      </c>
      <c r="G27" s="414" t="s">
        <v>1396</v>
      </c>
      <c r="H27" s="204"/>
      <c r="I27" s="204"/>
      <c r="J27" s="204"/>
      <c r="K27" s="204"/>
      <c r="L27" s="183" t="s">
        <v>1911</v>
      </c>
    </row>
    <row r="28" spans="2:12" ht="117.75" customHeight="1" thickBot="1" x14ac:dyDescent="0.3">
      <c r="B28" s="214"/>
      <c r="C28" s="87"/>
      <c r="D28" s="405" t="s">
        <v>1393</v>
      </c>
      <c r="E28" s="412" t="s">
        <v>1397</v>
      </c>
      <c r="F28" s="405" t="s">
        <v>1395</v>
      </c>
      <c r="G28" s="414" t="s">
        <v>1396</v>
      </c>
      <c r="H28" s="204"/>
      <c r="I28" s="204"/>
      <c r="J28" s="204"/>
      <c r="K28" s="204"/>
      <c r="L28" s="183" t="s">
        <v>1912</v>
      </c>
    </row>
    <row r="29" spans="2:12" ht="15.75" thickBot="1" x14ac:dyDescent="0.3">
      <c r="B29" s="214"/>
      <c r="C29" s="87"/>
      <c r="D29" s="30"/>
      <c r="E29" s="30"/>
      <c r="F29" s="30"/>
      <c r="G29" s="30"/>
      <c r="H29" s="204"/>
      <c r="I29" s="204"/>
      <c r="J29" s="204"/>
      <c r="K29" s="204"/>
      <c r="L29" s="204"/>
    </row>
    <row r="30" spans="2:12" ht="15.75" thickBot="1" x14ac:dyDescent="0.3">
      <c r="B30" s="214"/>
      <c r="C30" s="87"/>
      <c r="D30" s="30"/>
      <c r="E30" s="30"/>
      <c r="F30" s="30"/>
      <c r="G30" s="30"/>
      <c r="H30" s="204"/>
      <c r="I30" s="204"/>
      <c r="J30" s="204"/>
      <c r="K30" s="204"/>
      <c r="L30" s="204"/>
    </row>
    <row r="31" spans="2:12" ht="15.75" thickBot="1" x14ac:dyDescent="0.3">
      <c r="B31" s="214"/>
      <c r="C31" s="87"/>
      <c r="D31" s="30"/>
      <c r="E31" s="30"/>
      <c r="F31" s="30"/>
      <c r="G31" s="30"/>
      <c r="H31" s="204"/>
      <c r="I31" s="204"/>
      <c r="J31" s="204"/>
      <c r="K31" s="204"/>
      <c r="L31" s="204"/>
    </row>
    <row r="32" spans="2:12" ht="15.75" thickBot="1" x14ac:dyDescent="0.3">
      <c r="B32" s="214"/>
      <c r="C32" s="87"/>
      <c r="D32" s="30"/>
      <c r="E32" s="30"/>
      <c r="F32" s="30"/>
      <c r="G32" s="30"/>
      <c r="H32" s="204"/>
      <c r="I32" s="204"/>
      <c r="J32" s="204"/>
      <c r="K32" s="204"/>
      <c r="L32" s="204"/>
    </row>
    <row r="33" spans="2:12" ht="15.75" thickBot="1" x14ac:dyDescent="0.3">
      <c r="B33" s="214"/>
      <c r="C33" s="87"/>
      <c r="D33" s="30"/>
      <c r="E33" s="30"/>
      <c r="F33" s="30"/>
      <c r="G33" s="30"/>
      <c r="H33" s="204"/>
      <c r="I33" s="204"/>
      <c r="J33" s="204"/>
      <c r="K33" s="204"/>
      <c r="L33" s="204"/>
    </row>
    <row r="34" spans="2:12" ht="15.75" thickBot="1" x14ac:dyDescent="0.3">
      <c r="B34" s="214"/>
      <c r="C34" s="87"/>
      <c r="D34" s="30"/>
      <c r="E34" s="30"/>
      <c r="F34" s="30"/>
      <c r="G34" s="30"/>
      <c r="H34" s="204"/>
      <c r="I34" s="204"/>
      <c r="J34" s="204"/>
      <c r="K34" s="204"/>
      <c r="L34" s="204"/>
    </row>
    <row r="35" spans="2:12" ht="15.75" thickBot="1" x14ac:dyDescent="0.3">
      <c r="B35" s="214"/>
      <c r="C35" s="87"/>
      <c r="D35" s="30"/>
      <c r="E35" s="30"/>
      <c r="F35" s="30"/>
      <c r="G35" s="30"/>
      <c r="H35" s="204"/>
      <c r="I35" s="204"/>
      <c r="J35" s="204"/>
      <c r="K35" s="204"/>
      <c r="L35" s="204"/>
    </row>
    <row r="36" spans="2:12" ht="15.75" thickBot="1" x14ac:dyDescent="0.3">
      <c r="B36" s="214"/>
      <c r="C36" s="87"/>
      <c r="D36" s="30"/>
      <c r="E36" s="30"/>
      <c r="F36" s="30"/>
      <c r="G36" s="30"/>
      <c r="H36" s="204"/>
      <c r="I36" s="204"/>
      <c r="J36" s="204"/>
      <c r="K36" s="204"/>
      <c r="L36" s="204"/>
    </row>
    <row r="37" spans="2:12" ht="15.75" thickBot="1" x14ac:dyDescent="0.3">
      <c r="B37" s="214"/>
      <c r="C37" s="87"/>
      <c r="D37" s="30"/>
      <c r="E37" s="30"/>
      <c r="F37" s="30"/>
      <c r="G37" s="30"/>
      <c r="H37" s="204"/>
      <c r="I37" s="204"/>
      <c r="J37" s="204"/>
      <c r="K37" s="204"/>
      <c r="L37" s="204"/>
    </row>
    <row r="38" spans="2:12" ht="15.75" thickBot="1" x14ac:dyDescent="0.3">
      <c r="B38" s="214"/>
      <c r="C38" s="87"/>
      <c r="D38" s="30"/>
      <c r="E38" s="30"/>
      <c r="F38" s="30"/>
      <c r="G38" s="30"/>
      <c r="H38" s="204"/>
      <c r="I38" s="204"/>
      <c r="J38" s="204"/>
      <c r="K38" s="204"/>
      <c r="L38" s="204"/>
    </row>
    <row r="39" spans="2:12" ht="15.75" thickBot="1" x14ac:dyDescent="0.3">
      <c r="B39" s="214"/>
      <c r="C39" s="87"/>
      <c r="D39" s="30"/>
      <c r="E39" s="30"/>
      <c r="F39" s="30"/>
      <c r="G39" s="30"/>
      <c r="H39" s="204"/>
      <c r="I39" s="204"/>
      <c r="J39" s="204"/>
      <c r="K39" s="204"/>
      <c r="L39" s="204"/>
    </row>
    <row r="40" spans="2:12" ht="15.75" thickBot="1" x14ac:dyDescent="0.3">
      <c r="B40" s="46"/>
      <c r="C40" s="106"/>
      <c r="D40" s="39" t="s">
        <v>280</v>
      </c>
      <c r="E40" s="26"/>
      <c r="F40" s="26"/>
      <c r="G40" s="26"/>
      <c r="H40" s="132">
        <f>SUM(H27:H39)</f>
        <v>0</v>
      </c>
      <c r="I40" s="132">
        <f>SUM(I27:I39)</f>
        <v>0</v>
      </c>
      <c r="J40" s="132">
        <f>SUM(J27:J39)</f>
        <v>0</v>
      </c>
      <c r="K40" s="132">
        <f>SUM(K27:K39)</f>
        <v>0</v>
      </c>
      <c r="L40" s="12"/>
    </row>
    <row r="41" spans="2:12" ht="24" customHeight="1" thickBot="1" x14ac:dyDescent="0.3">
      <c r="B41" s="69" t="s">
        <v>187</v>
      </c>
      <c r="C41" s="103"/>
      <c r="D41" s="848" t="s">
        <v>648</v>
      </c>
      <c r="E41" s="849"/>
      <c r="F41" s="849"/>
      <c r="G41" s="849"/>
      <c r="H41" s="849"/>
      <c r="I41" s="849"/>
      <c r="J41" s="849"/>
      <c r="K41" s="849"/>
      <c r="L41" s="918"/>
    </row>
    <row r="42" spans="2:12" ht="24" customHeight="1" thickBot="1" x14ac:dyDescent="0.3">
      <c r="B42" s="69" t="s">
        <v>189</v>
      </c>
      <c r="C42" s="103"/>
      <c r="D42" s="848" t="s">
        <v>469</v>
      </c>
      <c r="E42" s="849"/>
      <c r="F42" s="849"/>
      <c r="G42" s="849"/>
      <c r="H42" s="849"/>
      <c r="I42" s="849"/>
      <c r="J42" s="849"/>
      <c r="K42" s="849"/>
      <c r="L42" s="918"/>
    </row>
    <row r="43" spans="2:12" ht="15.75" thickBot="1" x14ac:dyDescent="0.3">
      <c r="B43" s="1"/>
      <c r="C43" s="72"/>
      <c r="D43" s="5"/>
      <c r="E43" s="5"/>
      <c r="F43" s="5"/>
      <c r="G43" s="5"/>
      <c r="H43" s="5"/>
      <c r="I43" s="5"/>
      <c r="J43" s="5"/>
      <c r="K43" s="5"/>
    </row>
    <row r="44" spans="2:12" ht="24" customHeight="1" thickBot="1" x14ac:dyDescent="0.3">
      <c r="B44" s="854" t="s">
        <v>191</v>
      </c>
      <c r="C44" s="855"/>
      <c r="D44" s="855"/>
      <c r="E44" s="856"/>
      <c r="F44" s="5"/>
      <c r="G44" s="5"/>
      <c r="H44" s="5"/>
      <c r="I44" s="5"/>
      <c r="J44" s="5"/>
      <c r="K44" s="5"/>
    </row>
    <row r="45" spans="2:12" ht="15.75" thickBot="1" x14ac:dyDescent="0.3">
      <c r="B45" s="845">
        <v>1</v>
      </c>
      <c r="C45" s="90"/>
      <c r="D45" s="47" t="s">
        <v>192</v>
      </c>
      <c r="E45" s="30" t="s">
        <v>1366</v>
      </c>
      <c r="F45" s="5"/>
      <c r="G45" s="5"/>
      <c r="H45" s="5"/>
      <c r="I45" s="5"/>
      <c r="J45" s="5"/>
      <c r="K45" s="5"/>
    </row>
    <row r="46" spans="2:12" ht="15.75" thickBot="1" x14ac:dyDescent="0.3">
      <c r="B46" s="846"/>
      <c r="C46" s="90"/>
      <c r="D46" s="40" t="s">
        <v>45</v>
      </c>
      <c r="E46" s="30" t="s">
        <v>1367</v>
      </c>
      <c r="F46" s="5"/>
      <c r="G46" s="5"/>
      <c r="H46" s="5"/>
      <c r="I46" s="5"/>
      <c r="J46" s="5"/>
      <c r="K46" s="5"/>
    </row>
    <row r="47" spans="2:12" ht="15.75" thickBot="1" x14ac:dyDescent="0.3">
      <c r="B47" s="846"/>
      <c r="C47" s="90"/>
      <c r="D47" s="40" t="s">
        <v>193</v>
      </c>
      <c r="E47" s="30" t="s">
        <v>1386</v>
      </c>
      <c r="F47" s="5"/>
      <c r="G47" s="5"/>
      <c r="H47" s="5"/>
      <c r="I47" s="5"/>
      <c r="J47" s="5"/>
      <c r="K47" s="5"/>
    </row>
    <row r="48" spans="2:12" ht="15.75" thickBot="1" x14ac:dyDescent="0.3">
      <c r="B48" s="846"/>
      <c r="C48" s="90"/>
      <c r="D48" s="40" t="s">
        <v>47</v>
      </c>
      <c r="E48" s="30" t="s">
        <v>1360</v>
      </c>
      <c r="F48" s="5"/>
      <c r="G48" s="5"/>
      <c r="H48" s="5"/>
      <c r="I48" s="5"/>
      <c r="J48" s="5"/>
      <c r="K48" s="5"/>
    </row>
    <row r="49" spans="2:11" ht="15.75" thickBot="1" x14ac:dyDescent="0.3">
      <c r="B49" s="846"/>
      <c r="C49" s="90"/>
      <c r="D49" s="40" t="s">
        <v>49</v>
      </c>
      <c r="E49" s="30" t="s">
        <v>1387</v>
      </c>
      <c r="F49" s="5"/>
      <c r="G49" s="5"/>
      <c r="H49" s="5"/>
      <c r="I49" s="5"/>
      <c r="J49" s="5"/>
      <c r="K49" s="5"/>
    </row>
    <row r="50" spans="2:11" ht="15.75" thickBot="1" x14ac:dyDescent="0.3">
      <c r="B50" s="846"/>
      <c r="C50" s="90"/>
      <c r="D50" s="40" t="s">
        <v>51</v>
      </c>
      <c r="E50" s="30">
        <v>4380200</v>
      </c>
      <c r="F50" s="5"/>
      <c r="G50" s="5"/>
      <c r="H50" s="5"/>
      <c r="I50" s="5"/>
      <c r="J50" s="5"/>
      <c r="K50" s="5"/>
    </row>
    <row r="51" spans="2:11" ht="15.75" thickBot="1" x14ac:dyDescent="0.3">
      <c r="B51" s="847"/>
      <c r="C51" s="2"/>
      <c r="D51" s="40" t="s">
        <v>194</v>
      </c>
      <c r="E51" s="30" t="s">
        <v>1370</v>
      </c>
      <c r="F51" s="5"/>
      <c r="G51" s="5"/>
      <c r="H51" s="5"/>
      <c r="I51" s="5"/>
      <c r="J51" s="5"/>
      <c r="K51" s="5"/>
    </row>
    <row r="52" spans="2:11" ht="15.75" thickBot="1" x14ac:dyDescent="0.3">
      <c r="B52" s="1"/>
      <c r="C52" s="72"/>
      <c r="D52" s="5"/>
      <c r="E52" s="5"/>
      <c r="F52" s="5"/>
      <c r="G52" s="5"/>
      <c r="H52" s="5"/>
      <c r="I52" s="5"/>
      <c r="J52" s="5"/>
      <c r="K52" s="5"/>
    </row>
    <row r="53" spans="2:11" ht="15.75" thickBot="1" x14ac:dyDescent="0.3">
      <c r="B53" s="854" t="s">
        <v>195</v>
      </c>
      <c r="C53" s="855"/>
      <c r="D53" s="855"/>
      <c r="E53" s="856"/>
      <c r="F53" s="5"/>
      <c r="G53" s="5"/>
      <c r="H53" s="5"/>
      <c r="I53" s="5"/>
      <c r="J53" s="5"/>
      <c r="K53" s="5"/>
    </row>
    <row r="54" spans="2:11" ht="15.75" thickBot="1" x14ac:dyDescent="0.3">
      <c r="B54" s="845">
        <v>1</v>
      </c>
      <c r="C54" s="90"/>
      <c r="D54" s="47" t="s">
        <v>192</v>
      </c>
      <c r="E54" s="215" t="s">
        <v>196</v>
      </c>
      <c r="F54" s="5"/>
      <c r="G54" s="5"/>
      <c r="H54" s="5"/>
      <c r="I54" s="5"/>
      <c r="J54" s="5"/>
      <c r="K54" s="5"/>
    </row>
    <row r="55" spans="2:11" ht="15.75" thickBot="1" x14ac:dyDescent="0.3">
      <c r="B55" s="846"/>
      <c r="C55" s="90"/>
      <c r="D55" s="40" t="s">
        <v>45</v>
      </c>
      <c r="E55" s="215" t="s">
        <v>197</v>
      </c>
      <c r="F55" s="5"/>
      <c r="G55" s="5"/>
      <c r="H55" s="5"/>
      <c r="I55" s="5"/>
      <c r="J55" s="5"/>
      <c r="K55" s="5"/>
    </row>
    <row r="56" spans="2:11" ht="15.75" thickBot="1" x14ac:dyDescent="0.3">
      <c r="B56" s="846"/>
      <c r="C56" s="90"/>
      <c r="D56" s="40" t="s">
        <v>193</v>
      </c>
      <c r="E56" s="233"/>
      <c r="F56" s="5"/>
      <c r="G56" s="5"/>
      <c r="H56" s="5"/>
      <c r="I56" s="5"/>
      <c r="J56" s="5"/>
      <c r="K56" s="5"/>
    </row>
    <row r="57" spans="2:11" ht="15.75" thickBot="1" x14ac:dyDescent="0.3">
      <c r="B57" s="846"/>
      <c r="C57" s="90"/>
      <c r="D57" s="40" t="s">
        <v>47</v>
      </c>
      <c r="E57" s="233"/>
      <c r="F57" s="5"/>
      <c r="G57" s="5"/>
      <c r="H57" s="5"/>
      <c r="I57" s="5"/>
      <c r="J57" s="5"/>
      <c r="K57" s="5"/>
    </row>
    <row r="58" spans="2:11" ht="15.75" thickBot="1" x14ac:dyDescent="0.3">
      <c r="B58" s="846"/>
      <c r="C58" s="90"/>
      <c r="D58" s="40" t="s">
        <v>49</v>
      </c>
      <c r="E58" s="233"/>
      <c r="F58" s="5"/>
      <c r="G58" s="5"/>
      <c r="H58" s="5"/>
      <c r="I58" s="5"/>
      <c r="J58" s="5"/>
      <c r="K58" s="5"/>
    </row>
    <row r="59" spans="2:11" ht="15.75" thickBot="1" x14ac:dyDescent="0.3">
      <c r="B59" s="846"/>
      <c r="C59" s="90"/>
      <c r="D59" s="40" t="s">
        <v>51</v>
      </c>
      <c r="E59" s="233"/>
      <c r="F59" s="5"/>
      <c r="G59" s="5"/>
      <c r="H59" s="5"/>
      <c r="I59" s="5"/>
      <c r="J59" s="5"/>
      <c r="K59" s="5"/>
    </row>
    <row r="60" spans="2:11" ht="15.75" thickBot="1" x14ac:dyDescent="0.3">
      <c r="B60" s="847"/>
      <c r="C60" s="2"/>
      <c r="D60" s="40" t="s">
        <v>194</v>
      </c>
      <c r="E60" s="233"/>
      <c r="F60" s="5"/>
      <c r="G60" s="5"/>
      <c r="H60" s="5"/>
      <c r="I60" s="5"/>
      <c r="J60" s="5"/>
      <c r="K60" s="5"/>
    </row>
    <row r="61" spans="2:11" ht="15.75" thickBot="1" x14ac:dyDescent="0.3">
      <c r="B61" s="1"/>
      <c r="C61" s="72"/>
      <c r="D61" s="5"/>
      <c r="E61" s="5"/>
      <c r="F61" s="5"/>
      <c r="G61" s="5"/>
      <c r="H61" s="5"/>
      <c r="I61" s="5"/>
      <c r="J61" s="5"/>
      <c r="K61" s="5"/>
    </row>
    <row r="62" spans="2:11" ht="15" customHeight="1" thickBot="1" x14ac:dyDescent="0.3">
      <c r="B62" s="118" t="s">
        <v>198</v>
      </c>
      <c r="C62" s="119"/>
      <c r="D62" s="119"/>
      <c r="E62" s="120"/>
      <c r="F62" s="5"/>
      <c r="G62" s="5"/>
      <c r="H62" s="5"/>
      <c r="I62" s="5"/>
      <c r="J62" s="5"/>
      <c r="K62" s="5"/>
    </row>
    <row r="63" spans="2:11" ht="24.75" thickBot="1" x14ac:dyDescent="0.3">
      <c r="B63" s="46" t="s">
        <v>199</v>
      </c>
      <c r="C63" s="40" t="s">
        <v>200</v>
      </c>
      <c r="D63" s="40" t="s">
        <v>201</v>
      </c>
      <c r="E63" s="40" t="s">
        <v>202</v>
      </c>
      <c r="F63" s="5"/>
      <c r="G63" s="5"/>
      <c r="H63" s="5"/>
      <c r="I63" s="5"/>
      <c r="J63" s="5"/>
    </row>
    <row r="64" spans="2:11" ht="72.75" thickBot="1" x14ac:dyDescent="0.3">
      <c r="B64" s="48">
        <v>42401</v>
      </c>
      <c r="C64" s="40">
        <v>0.01</v>
      </c>
      <c r="D64" s="49" t="s">
        <v>649</v>
      </c>
      <c r="E64" s="40"/>
      <c r="F64" s="5"/>
      <c r="G64" s="5"/>
      <c r="H64" s="5"/>
      <c r="I64" s="5"/>
      <c r="J64" s="5"/>
    </row>
    <row r="65" spans="2:11" ht="15.75" thickBot="1" x14ac:dyDescent="0.3">
      <c r="B65" s="1"/>
      <c r="C65" s="72"/>
      <c r="D65" s="5"/>
      <c r="E65" s="5"/>
      <c r="F65" s="5"/>
      <c r="G65" s="5"/>
      <c r="H65" s="5"/>
      <c r="I65" s="5"/>
      <c r="J65" s="5"/>
      <c r="K65" s="5"/>
    </row>
    <row r="66" spans="2:11" x14ac:dyDescent="0.25">
      <c r="B66" s="125" t="s">
        <v>109</v>
      </c>
      <c r="C66" s="92"/>
      <c r="D66" s="5"/>
      <c r="E66" s="5"/>
      <c r="F66" s="5"/>
      <c r="G66" s="5"/>
      <c r="H66" s="5"/>
      <c r="I66" s="5"/>
      <c r="J66" s="5"/>
      <c r="K66" s="5"/>
    </row>
    <row r="67" spans="2:11" ht="14.45" customHeight="1" x14ac:dyDescent="0.25">
      <c r="B67" s="924" t="s">
        <v>650</v>
      </c>
      <c r="C67" s="925"/>
      <c r="D67" s="925"/>
      <c r="E67" s="925"/>
      <c r="F67" s="925"/>
      <c r="G67" s="926"/>
      <c r="H67" s="5"/>
      <c r="I67" s="5"/>
      <c r="J67" s="5"/>
      <c r="K67" s="5"/>
    </row>
    <row r="68" spans="2:11" x14ac:dyDescent="0.25">
      <c r="B68" s="927"/>
      <c r="C68" s="928"/>
      <c r="D68" s="928"/>
      <c r="E68" s="928"/>
      <c r="F68" s="928"/>
      <c r="G68" s="929"/>
      <c r="H68" s="5"/>
      <c r="I68" s="5"/>
      <c r="J68" s="5"/>
      <c r="K68" s="5"/>
    </row>
    <row r="69" spans="2:11" x14ac:dyDescent="0.25">
      <c r="B69" s="158"/>
      <c r="C69" s="159"/>
      <c r="D69" s="159"/>
      <c r="E69" s="159"/>
      <c r="F69" s="159"/>
      <c r="G69" s="160"/>
      <c r="H69" s="5"/>
      <c r="I69" s="5"/>
      <c r="J69" s="5"/>
      <c r="K69" s="5"/>
    </row>
    <row r="70" spans="2:11" ht="15.75" thickBot="1" x14ac:dyDescent="0.3">
      <c r="B70" s="5"/>
      <c r="D70" s="5"/>
      <c r="E70" s="5"/>
      <c r="F70" s="5"/>
      <c r="G70" s="5"/>
      <c r="H70" s="5"/>
      <c r="I70" s="5"/>
      <c r="J70" s="5"/>
      <c r="K70" s="5"/>
    </row>
    <row r="71" spans="2:11" ht="15.75" thickBot="1" x14ac:dyDescent="0.3">
      <c r="B71" s="854" t="s">
        <v>651</v>
      </c>
      <c r="C71" s="855"/>
      <c r="D71" s="856"/>
      <c r="E71" s="5"/>
      <c r="F71" s="5"/>
      <c r="G71" s="5"/>
      <c r="H71" s="5"/>
      <c r="I71" s="5"/>
      <c r="J71" s="5"/>
      <c r="K71" s="5"/>
    </row>
    <row r="72" spans="2:11" ht="108.75" thickBot="1" x14ac:dyDescent="0.3">
      <c r="B72" s="46" t="s">
        <v>205</v>
      </c>
      <c r="C72" s="2"/>
      <c r="D72" s="40" t="s">
        <v>652</v>
      </c>
      <c r="E72" s="5"/>
      <c r="F72" s="5"/>
      <c r="G72" s="5"/>
      <c r="H72" s="5"/>
      <c r="I72" s="5"/>
      <c r="J72" s="5"/>
      <c r="K72" s="5"/>
    </row>
    <row r="73" spans="2:11" x14ac:dyDescent="0.25">
      <c r="B73" s="845" t="s">
        <v>207</v>
      </c>
      <c r="C73" s="90"/>
      <c r="D73" s="52" t="s">
        <v>208</v>
      </c>
      <c r="E73" s="5"/>
      <c r="F73" s="5"/>
      <c r="G73" s="5"/>
      <c r="H73" s="5"/>
      <c r="I73" s="5"/>
      <c r="J73" s="5"/>
      <c r="K73" s="5"/>
    </row>
    <row r="74" spans="2:11" ht="120" x14ac:dyDescent="0.25">
      <c r="B74" s="846"/>
      <c r="C74" s="90"/>
      <c r="D74" s="45" t="s">
        <v>653</v>
      </c>
      <c r="E74" s="5"/>
      <c r="F74" s="5"/>
      <c r="G74" s="5"/>
      <c r="H74" s="5"/>
      <c r="I74" s="5"/>
      <c r="J74" s="5"/>
      <c r="K74" s="5"/>
    </row>
    <row r="75" spans="2:11" x14ac:dyDescent="0.25">
      <c r="B75" s="846"/>
      <c r="C75" s="90"/>
      <c r="D75" s="52" t="s">
        <v>211</v>
      </c>
      <c r="E75" s="5"/>
      <c r="F75" s="5"/>
      <c r="G75" s="5"/>
      <c r="H75" s="5"/>
      <c r="I75" s="5"/>
      <c r="J75" s="5"/>
      <c r="K75" s="5"/>
    </row>
    <row r="76" spans="2:11" x14ac:dyDescent="0.25">
      <c r="B76" s="846"/>
      <c r="C76" s="90"/>
      <c r="D76" s="45" t="s">
        <v>213</v>
      </c>
      <c r="E76" s="5"/>
      <c r="F76" s="5"/>
      <c r="G76" s="5"/>
      <c r="H76" s="5"/>
      <c r="I76" s="5"/>
      <c r="J76" s="5"/>
      <c r="K76" s="5"/>
    </row>
    <row r="77" spans="2:11" x14ac:dyDescent="0.25">
      <c r="B77" s="846"/>
      <c r="C77" s="90"/>
      <c r="D77" s="52" t="s">
        <v>439</v>
      </c>
      <c r="E77" s="5"/>
      <c r="F77" s="5"/>
      <c r="G77" s="5"/>
      <c r="H77" s="5"/>
      <c r="I77" s="5"/>
      <c r="J77" s="5"/>
      <c r="K77" s="5"/>
    </row>
    <row r="78" spans="2:11" ht="36.75" thickBot="1" x14ac:dyDescent="0.3">
      <c r="B78" s="847"/>
      <c r="C78" s="2"/>
      <c r="D78" s="40" t="s">
        <v>654</v>
      </c>
      <c r="E78" s="5"/>
      <c r="F78" s="5"/>
      <c r="G78" s="5"/>
      <c r="H78" s="5"/>
      <c r="I78" s="5"/>
      <c r="J78" s="5"/>
      <c r="K78" s="5"/>
    </row>
    <row r="79" spans="2:11" x14ac:dyDescent="0.25">
      <c r="B79" s="845" t="s">
        <v>220</v>
      </c>
      <c r="C79" s="95"/>
      <c r="D79" s="845"/>
      <c r="E79" s="5"/>
      <c r="F79" s="5"/>
      <c r="G79" s="5"/>
      <c r="H79" s="5"/>
      <c r="I79" s="5"/>
      <c r="J79" s="5"/>
      <c r="K79" s="5"/>
    </row>
    <row r="80" spans="2:11" ht="15.75" thickBot="1" x14ac:dyDescent="0.3">
      <c r="B80" s="847"/>
      <c r="C80" s="96"/>
      <c r="D80" s="847"/>
      <c r="E80" s="5"/>
      <c r="F80" s="5"/>
      <c r="G80" s="5"/>
      <c r="H80" s="5"/>
      <c r="I80" s="5"/>
      <c r="J80" s="5"/>
      <c r="K80" s="5"/>
    </row>
    <row r="81" spans="2:11" ht="108" x14ac:dyDescent="0.25">
      <c r="B81" s="845" t="s">
        <v>221</v>
      </c>
      <c r="C81" s="90"/>
      <c r="D81" s="45" t="s">
        <v>541</v>
      </c>
      <c r="E81" s="5"/>
      <c r="F81" s="5"/>
      <c r="G81" s="5"/>
      <c r="H81" s="5"/>
      <c r="I81" s="5"/>
      <c r="J81" s="5"/>
      <c r="K81" s="5"/>
    </row>
    <row r="82" spans="2:11" ht="144" x14ac:dyDescent="0.25">
      <c r="B82" s="846"/>
      <c r="C82" s="90"/>
      <c r="D82" s="45" t="s">
        <v>542</v>
      </c>
      <c r="E82" s="5"/>
      <c r="F82" s="5"/>
      <c r="G82" s="5"/>
      <c r="H82" s="5"/>
      <c r="I82" s="5"/>
      <c r="J82" s="5"/>
      <c r="K82" s="5"/>
    </row>
    <row r="83" spans="2:11" ht="72" x14ac:dyDescent="0.25">
      <c r="B83" s="846"/>
      <c r="C83" s="90"/>
      <c r="D83" s="45" t="s">
        <v>544</v>
      </c>
      <c r="E83" s="5"/>
      <c r="F83" s="5"/>
      <c r="G83" s="5"/>
      <c r="H83" s="5"/>
      <c r="I83" s="5"/>
      <c r="J83" s="5"/>
      <c r="K83" s="5"/>
    </row>
    <row r="84" spans="2:11" ht="36" x14ac:dyDescent="0.25">
      <c r="B84" s="846"/>
      <c r="C84" s="90"/>
      <c r="D84" s="45" t="s">
        <v>655</v>
      </c>
      <c r="E84" s="5"/>
      <c r="F84" s="5"/>
      <c r="G84" s="5"/>
      <c r="H84" s="5"/>
      <c r="I84" s="5"/>
      <c r="J84" s="5"/>
      <c r="K84" s="5"/>
    </row>
    <row r="85" spans="2:11" ht="192.75" thickBot="1" x14ac:dyDescent="0.3">
      <c r="B85" s="847"/>
      <c r="C85" s="2"/>
      <c r="D85" s="40" t="s">
        <v>656</v>
      </c>
      <c r="E85" s="5"/>
      <c r="F85" s="5"/>
      <c r="G85" s="5"/>
      <c r="H85" s="5"/>
      <c r="I85" s="5"/>
      <c r="J85" s="5"/>
      <c r="K85" s="5"/>
    </row>
    <row r="86" spans="2:11" ht="24" x14ac:dyDescent="0.25">
      <c r="B86" s="845" t="s">
        <v>238</v>
      </c>
      <c r="C86" s="90"/>
      <c r="D86" s="52" t="s">
        <v>657</v>
      </c>
      <c r="E86" s="5"/>
      <c r="F86" s="5"/>
      <c r="G86" s="5"/>
      <c r="H86" s="5"/>
      <c r="I86" s="5"/>
      <c r="J86" s="5"/>
      <c r="K86" s="5"/>
    </row>
    <row r="87" spans="2:11" x14ac:dyDescent="0.25">
      <c r="B87" s="846"/>
      <c r="C87" s="90"/>
      <c r="D87" s="16"/>
      <c r="E87" s="5"/>
      <c r="F87" s="5"/>
      <c r="G87" s="5"/>
      <c r="H87" s="5"/>
      <c r="I87" s="5"/>
      <c r="J87" s="5"/>
      <c r="K87" s="5"/>
    </row>
    <row r="88" spans="2:11" x14ac:dyDescent="0.25">
      <c r="B88" s="846"/>
      <c r="C88" s="90"/>
      <c r="D88" s="45" t="s">
        <v>239</v>
      </c>
      <c r="E88" s="5"/>
      <c r="F88" s="5"/>
      <c r="G88" s="5"/>
      <c r="H88" s="5"/>
      <c r="I88" s="5"/>
      <c r="J88" s="5"/>
      <c r="K88" s="5"/>
    </row>
    <row r="89" spans="2:11" ht="37.5" x14ac:dyDescent="0.25">
      <c r="B89" s="846"/>
      <c r="C89" s="90"/>
      <c r="D89" s="45" t="s">
        <v>658</v>
      </c>
      <c r="E89" s="5"/>
      <c r="F89" s="5"/>
      <c r="G89" s="5"/>
      <c r="H89" s="5"/>
      <c r="I89" s="5"/>
      <c r="J89" s="5"/>
      <c r="K89" s="5"/>
    </row>
    <row r="90" spans="2:11" ht="37.5" x14ac:dyDescent="0.25">
      <c r="B90" s="846"/>
      <c r="C90" s="90"/>
      <c r="D90" s="45" t="s">
        <v>659</v>
      </c>
      <c r="E90" s="5"/>
      <c r="F90" s="5"/>
      <c r="G90" s="5"/>
      <c r="H90" s="5"/>
      <c r="I90" s="5"/>
      <c r="J90" s="5"/>
      <c r="K90" s="5"/>
    </row>
    <row r="91" spans="2:11" ht="49.5" x14ac:dyDescent="0.25">
      <c r="B91" s="846"/>
      <c r="C91" s="90"/>
      <c r="D91" s="45" t="s">
        <v>660</v>
      </c>
      <c r="E91" s="5"/>
      <c r="F91" s="5"/>
      <c r="G91" s="5"/>
      <c r="H91" s="5"/>
      <c r="I91" s="5"/>
      <c r="J91" s="5"/>
      <c r="K91" s="5"/>
    </row>
    <row r="92" spans="2:11" x14ac:dyDescent="0.25">
      <c r="B92" s="846"/>
      <c r="C92" s="90"/>
      <c r="D92" s="52" t="s">
        <v>382</v>
      </c>
      <c r="E92" s="5"/>
      <c r="F92" s="5"/>
      <c r="G92" s="5"/>
      <c r="H92" s="5"/>
      <c r="I92" s="5"/>
      <c r="J92" s="5"/>
      <c r="K92" s="5"/>
    </row>
    <row r="93" spans="2:11" ht="24" x14ac:dyDescent="0.25">
      <c r="B93" s="846"/>
      <c r="C93" s="90"/>
      <c r="D93" s="52" t="s">
        <v>661</v>
      </c>
      <c r="E93" s="5"/>
      <c r="F93" s="5"/>
      <c r="G93" s="5"/>
      <c r="H93" s="5"/>
      <c r="I93" s="5"/>
      <c r="J93" s="5"/>
      <c r="K93" s="5"/>
    </row>
    <row r="94" spans="2:11" x14ac:dyDescent="0.25">
      <c r="B94" s="846"/>
      <c r="C94" s="90"/>
      <c r="D94" s="16"/>
      <c r="E94" s="5"/>
      <c r="F94" s="5"/>
      <c r="G94" s="5"/>
      <c r="H94" s="5"/>
      <c r="I94" s="5"/>
      <c r="J94" s="5"/>
      <c r="K94" s="5"/>
    </row>
    <row r="95" spans="2:11" x14ac:dyDescent="0.25">
      <c r="B95" s="846"/>
      <c r="C95" s="90"/>
      <c r="D95" s="45" t="s">
        <v>239</v>
      </c>
      <c r="E95" s="5"/>
      <c r="F95" s="5"/>
      <c r="G95" s="5"/>
      <c r="H95" s="5"/>
      <c r="I95" s="5"/>
      <c r="J95" s="5"/>
      <c r="K95" s="5"/>
    </row>
    <row r="96" spans="2:11" ht="61.5" x14ac:dyDescent="0.25">
      <c r="B96" s="846"/>
      <c r="C96" s="90"/>
      <c r="D96" s="45" t="s">
        <v>662</v>
      </c>
      <c r="E96" s="5"/>
      <c r="F96" s="5"/>
      <c r="G96" s="5"/>
      <c r="H96" s="5"/>
      <c r="I96" s="5"/>
      <c r="J96" s="5"/>
      <c r="K96" s="5"/>
    </row>
    <row r="97" spans="2:11" ht="38.25" thickBot="1" x14ac:dyDescent="0.3">
      <c r="B97" s="847"/>
      <c r="C97" s="2"/>
      <c r="D97" s="40" t="s">
        <v>663</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row r="184" spans="2:11" x14ac:dyDescent="0.25">
      <c r="B184" s="5"/>
      <c r="D184" s="5"/>
      <c r="E184" s="5"/>
      <c r="F184" s="5"/>
      <c r="G184" s="5"/>
      <c r="H184" s="5"/>
      <c r="I184" s="5"/>
      <c r="J184" s="5"/>
      <c r="K184" s="5"/>
    </row>
    <row r="185" spans="2:11" x14ac:dyDescent="0.25">
      <c r="B185" s="5"/>
      <c r="D185" s="5"/>
      <c r="E185" s="5"/>
      <c r="F185" s="5"/>
      <c r="G185" s="5"/>
      <c r="H185" s="5"/>
      <c r="I185" s="5"/>
      <c r="J185" s="5"/>
      <c r="K185" s="5"/>
    </row>
    <row r="186" spans="2:11" x14ac:dyDescent="0.25">
      <c r="B186" s="5"/>
      <c r="D186" s="5"/>
      <c r="E186" s="5"/>
      <c r="F186" s="5"/>
      <c r="G186" s="5"/>
      <c r="H186" s="5"/>
      <c r="I186" s="5"/>
      <c r="J186" s="5"/>
      <c r="K186" s="5"/>
    </row>
    <row r="187" spans="2:11" x14ac:dyDescent="0.25">
      <c r="B187" s="5"/>
      <c r="D187" s="5"/>
      <c r="E187" s="5"/>
      <c r="F187" s="5"/>
      <c r="G187" s="5"/>
      <c r="H187" s="5"/>
      <c r="I187" s="5"/>
      <c r="J187" s="5"/>
      <c r="K187" s="5"/>
    </row>
    <row r="188" spans="2:11" x14ac:dyDescent="0.25">
      <c r="B188" s="5"/>
      <c r="D188" s="5"/>
      <c r="E188" s="5"/>
      <c r="F188" s="5"/>
      <c r="G188" s="5"/>
      <c r="H188" s="5"/>
      <c r="I188" s="5"/>
      <c r="J188" s="5"/>
      <c r="K188" s="5"/>
    </row>
    <row r="189" spans="2:11" x14ac:dyDescent="0.25">
      <c r="B189" s="5"/>
      <c r="D189" s="5"/>
      <c r="E189" s="5"/>
      <c r="F189" s="5"/>
      <c r="G189" s="5"/>
      <c r="H189" s="5"/>
      <c r="I189" s="5"/>
      <c r="J189" s="5"/>
      <c r="K189" s="5"/>
    </row>
  </sheetData>
  <mergeCells count="37">
    <mergeCell ref="B10:D10"/>
    <mergeCell ref="F10:S10"/>
    <mergeCell ref="F11:S11"/>
    <mergeCell ref="E12:R12"/>
    <mergeCell ref="E13:R13"/>
    <mergeCell ref="B15:B24"/>
    <mergeCell ref="L25:L26"/>
    <mergeCell ref="B67:G68"/>
    <mergeCell ref="B86:B97"/>
    <mergeCell ref="B71:D71"/>
    <mergeCell ref="B73:B78"/>
    <mergeCell ref="B79:B80"/>
    <mergeCell ref="D79:D80"/>
    <mergeCell ref="B81:B85"/>
    <mergeCell ref="C25:C26"/>
    <mergeCell ref="D25:D26"/>
    <mergeCell ref="E25:E26"/>
    <mergeCell ref="F25:F26"/>
    <mergeCell ref="G25:G26"/>
    <mergeCell ref="K25:K26"/>
    <mergeCell ref="D15:L15"/>
    <mergeCell ref="D21:L21"/>
    <mergeCell ref="D22:L22"/>
    <mergeCell ref="D23:L23"/>
    <mergeCell ref="D24:L24"/>
    <mergeCell ref="J25:J26"/>
    <mergeCell ref="B54:B60"/>
    <mergeCell ref="D41:L41"/>
    <mergeCell ref="D42:L42"/>
    <mergeCell ref="B44:E44"/>
    <mergeCell ref="B45:B51"/>
    <mergeCell ref="B53:E53"/>
    <mergeCell ref="A1:P1"/>
    <mergeCell ref="A2:P2"/>
    <mergeCell ref="A3:P3"/>
    <mergeCell ref="A4:D4"/>
    <mergeCell ref="A5:P5"/>
  </mergeCells>
  <conditionalFormatting sqref="E12:R12">
    <cfRule type="expression" dxfId="83" priority="1">
      <formula>E11="SI SE REPORTA"</formula>
    </cfRule>
  </conditionalFormatting>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K3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U179"/>
  <sheetViews>
    <sheetView showGridLines="0" zoomScale="98" zoomScaleNormal="98" workbookViewId="0">
      <selection activeCell="D22" sqref="D22"/>
    </sheetView>
  </sheetViews>
  <sheetFormatPr baseColWidth="10" defaultColWidth="11.42578125" defaultRowHeight="15" x14ac:dyDescent="0.25"/>
  <cols>
    <col min="1" max="1" width="1.85546875" customWidth="1"/>
    <col min="2" max="2" width="10.85546875" customWidth="1"/>
    <col min="3" max="3" width="5" style="83" bestFit="1" customWidth="1"/>
    <col min="4" max="4" width="34.85546875" customWidth="1"/>
    <col min="5" max="5" width="12.140625" customWidth="1"/>
    <col min="10" max="10" width="12.8554687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22</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INFORMACION",+Q22))</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1443</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75" thickBot="1" x14ac:dyDescent="0.3">
      <c r="B15" s="946" t="s">
        <v>152</v>
      </c>
      <c r="C15" s="98"/>
      <c r="D15" s="848" t="s">
        <v>456</v>
      </c>
      <c r="E15" s="849"/>
      <c r="F15" s="849"/>
      <c r="G15" s="849"/>
      <c r="H15" s="849"/>
      <c r="I15" s="849"/>
      <c r="J15" s="849"/>
      <c r="K15" s="849"/>
      <c r="L15" s="940"/>
      <c r="M15" s="940"/>
      <c r="N15" s="940"/>
      <c r="O15" s="940"/>
      <c r="P15" s="918"/>
      <c r="Q15" s="894" t="s">
        <v>280</v>
      </c>
    </row>
    <row r="16" spans="1:21" ht="15.75" thickBot="1" x14ac:dyDescent="0.3">
      <c r="B16" s="947"/>
      <c r="C16" s="104"/>
      <c r="D16" s="838" t="s">
        <v>279</v>
      </c>
      <c r="E16" s="936" t="s">
        <v>664</v>
      </c>
      <c r="F16" s="944"/>
      <c r="G16" s="944"/>
      <c r="H16" s="944"/>
      <c r="I16" s="944"/>
      <c r="J16" s="945"/>
      <c r="K16" s="936" t="s">
        <v>665</v>
      </c>
      <c r="L16" s="937"/>
      <c r="M16" s="937"/>
      <c r="N16" s="937"/>
      <c r="O16" s="937"/>
      <c r="P16" s="938"/>
      <c r="Q16" s="933"/>
    </row>
    <row r="17" spans="2:17" ht="15.75" thickBot="1" x14ac:dyDescent="0.3">
      <c r="B17" s="947"/>
      <c r="C17" s="104"/>
      <c r="D17" s="829"/>
      <c r="E17" s="936" t="s">
        <v>666</v>
      </c>
      <c r="F17" s="944"/>
      <c r="G17" s="945"/>
      <c r="H17" s="936" t="s">
        <v>667</v>
      </c>
      <c r="I17" s="944"/>
      <c r="J17" s="945"/>
      <c r="K17" s="936" t="s">
        <v>666</v>
      </c>
      <c r="L17" s="937"/>
      <c r="M17" s="938"/>
      <c r="N17" s="939" t="s">
        <v>667</v>
      </c>
      <c r="O17" s="937"/>
      <c r="P17" s="938"/>
      <c r="Q17" s="933"/>
    </row>
    <row r="18" spans="2:17" ht="15.75" thickBot="1" x14ac:dyDescent="0.3">
      <c r="B18" s="947"/>
      <c r="C18" s="104"/>
      <c r="D18" s="943"/>
      <c r="E18" s="40" t="s">
        <v>668</v>
      </c>
      <c r="F18" s="40" t="s">
        <v>669</v>
      </c>
      <c r="G18" s="40" t="s">
        <v>670</v>
      </c>
      <c r="H18" s="40" t="s">
        <v>668</v>
      </c>
      <c r="I18" s="40" t="s">
        <v>669</v>
      </c>
      <c r="J18" s="40" t="s">
        <v>670</v>
      </c>
      <c r="K18" s="40" t="s">
        <v>668</v>
      </c>
      <c r="L18" s="15" t="s">
        <v>669</v>
      </c>
      <c r="M18" s="15" t="s">
        <v>670</v>
      </c>
      <c r="N18" s="15" t="s">
        <v>668</v>
      </c>
      <c r="O18" s="15" t="s">
        <v>669</v>
      </c>
      <c r="P18" s="15" t="s">
        <v>670</v>
      </c>
      <c r="Q18" s="895"/>
    </row>
    <row r="19" spans="2:17" ht="24.75" thickBot="1" x14ac:dyDescent="0.3">
      <c r="B19" s="947"/>
      <c r="C19" s="104"/>
      <c r="D19" s="40" t="s">
        <v>671</v>
      </c>
      <c r="E19" s="6">
        <v>5</v>
      </c>
      <c r="F19" s="6">
        <v>15</v>
      </c>
      <c r="G19" s="6">
        <v>6</v>
      </c>
      <c r="H19" s="6">
        <v>9</v>
      </c>
      <c r="I19" s="6">
        <v>19</v>
      </c>
      <c r="J19" s="6">
        <v>16</v>
      </c>
      <c r="K19" s="6">
        <v>0</v>
      </c>
      <c r="L19" s="6">
        <v>0</v>
      </c>
      <c r="M19" s="6">
        <v>0</v>
      </c>
      <c r="N19" s="6">
        <v>3</v>
      </c>
      <c r="O19" s="6">
        <v>3</v>
      </c>
      <c r="P19" s="6">
        <v>2</v>
      </c>
      <c r="Q19" s="295">
        <f>SUM(E19:P19)</f>
        <v>78</v>
      </c>
    </row>
    <row r="20" spans="2:17" ht="36.75" thickBot="1" x14ac:dyDescent="0.3">
      <c r="B20" s="947"/>
      <c r="C20" s="104"/>
      <c r="D20" s="40" t="s">
        <v>672</v>
      </c>
      <c r="E20" s="6">
        <v>0</v>
      </c>
      <c r="F20" s="6">
        <v>0</v>
      </c>
      <c r="G20" s="6">
        <v>0</v>
      </c>
      <c r="H20" s="6">
        <v>2</v>
      </c>
      <c r="I20" s="6">
        <v>1</v>
      </c>
      <c r="J20" s="6">
        <v>2</v>
      </c>
      <c r="K20" s="6">
        <v>0</v>
      </c>
      <c r="L20" s="6">
        <v>0</v>
      </c>
      <c r="M20" s="6">
        <v>0</v>
      </c>
      <c r="N20" s="6">
        <v>3</v>
      </c>
      <c r="O20" s="6">
        <v>1</v>
      </c>
      <c r="P20" s="6">
        <v>0</v>
      </c>
      <c r="Q20" s="295">
        <f>SUM(E20:P20)</f>
        <v>9</v>
      </c>
    </row>
    <row r="21" spans="2:17" ht="36.75" thickBot="1" x14ac:dyDescent="0.3">
      <c r="B21" s="947"/>
      <c r="C21" s="104"/>
      <c r="D21" s="40" t="s">
        <v>673</v>
      </c>
      <c r="E21" s="6">
        <v>0</v>
      </c>
      <c r="F21" s="6">
        <v>0</v>
      </c>
      <c r="G21" s="6">
        <v>0</v>
      </c>
      <c r="H21" s="6">
        <v>2</v>
      </c>
      <c r="I21" s="6">
        <v>1</v>
      </c>
      <c r="J21" s="6">
        <v>2</v>
      </c>
      <c r="K21" s="6">
        <v>0</v>
      </c>
      <c r="L21" s="6">
        <v>0</v>
      </c>
      <c r="M21" s="6">
        <v>0</v>
      </c>
      <c r="N21" s="6">
        <v>3</v>
      </c>
      <c r="O21" s="6">
        <v>1</v>
      </c>
      <c r="P21" s="6">
        <v>0</v>
      </c>
      <c r="Q21" s="295">
        <f>SUM(E21:P21)</f>
        <v>9</v>
      </c>
    </row>
    <row r="22" spans="2:17" ht="36.75" thickBot="1" x14ac:dyDescent="0.3">
      <c r="B22" s="947"/>
      <c r="C22" s="104"/>
      <c r="D22" s="40" t="s">
        <v>22</v>
      </c>
      <c r="E22" s="134" t="str">
        <f>IFERROR(E21/E20,"N.A.")</f>
        <v>N.A.</v>
      </c>
      <c r="F22" s="134" t="str">
        <f t="shared" ref="F22:P22" si="0">IFERROR(F21/F20,"N.A.")</f>
        <v>N.A.</v>
      </c>
      <c r="G22" s="134" t="str">
        <f t="shared" si="0"/>
        <v>N.A.</v>
      </c>
      <c r="H22" s="134">
        <f t="shared" si="0"/>
        <v>1</v>
      </c>
      <c r="I22" s="134">
        <f t="shared" si="0"/>
        <v>1</v>
      </c>
      <c r="J22" s="134">
        <f t="shared" si="0"/>
        <v>1</v>
      </c>
      <c r="K22" s="134" t="str">
        <f t="shared" si="0"/>
        <v>N.A.</v>
      </c>
      <c r="L22" s="134" t="str">
        <f t="shared" si="0"/>
        <v>N.A.</v>
      </c>
      <c r="M22" s="134" t="str">
        <f t="shared" si="0"/>
        <v>N.A.</v>
      </c>
      <c r="N22" s="134">
        <f t="shared" si="0"/>
        <v>1</v>
      </c>
      <c r="O22" s="134">
        <f t="shared" si="0"/>
        <v>1</v>
      </c>
      <c r="P22" s="134" t="str">
        <f t="shared" si="0"/>
        <v>N.A.</v>
      </c>
      <c r="Q22" s="134">
        <f>IFERROR(Q21/Q20,"N.A.")</f>
        <v>1</v>
      </c>
    </row>
    <row r="23" spans="2:17" x14ac:dyDescent="0.25">
      <c r="B23" s="947"/>
      <c r="C23" s="99"/>
      <c r="D23" s="836" t="s">
        <v>674</v>
      </c>
      <c r="E23" s="837"/>
      <c r="F23" s="837"/>
      <c r="G23" s="837"/>
      <c r="H23" s="837"/>
      <c r="I23" s="837"/>
      <c r="J23" s="837"/>
      <c r="K23" s="837"/>
      <c r="L23" s="949"/>
      <c r="M23" s="949"/>
      <c r="N23" s="949"/>
      <c r="O23" s="949"/>
      <c r="P23" s="932"/>
    </row>
    <row r="24" spans="2:17" x14ac:dyDescent="0.25">
      <c r="B24" s="947"/>
      <c r="C24" s="99"/>
      <c r="D24" s="827" t="s">
        <v>675</v>
      </c>
      <c r="E24" s="828"/>
      <c r="F24" s="828"/>
      <c r="G24" s="828"/>
      <c r="H24" s="828"/>
      <c r="I24" s="828"/>
      <c r="J24" s="828"/>
      <c r="K24" s="828"/>
      <c r="L24" s="942"/>
      <c r="M24" s="942"/>
      <c r="N24" s="942"/>
      <c r="O24" s="942"/>
      <c r="P24" s="919"/>
    </row>
    <row r="25" spans="2:17" x14ac:dyDescent="0.25">
      <c r="B25" s="947"/>
      <c r="C25" s="99"/>
      <c r="D25" s="827" t="s">
        <v>676</v>
      </c>
      <c r="E25" s="828"/>
      <c r="F25" s="828"/>
      <c r="G25" s="828"/>
      <c r="H25" s="828"/>
      <c r="I25" s="828"/>
      <c r="J25" s="828"/>
      <c r="K25" s="828"/>
      <c r="L25" s="942"/>
      <c r="M25" s="942"/>
      <c r="N25" s="942"/>
      <c r="O25" s="942"/>
      <c r="P25" s="919"/>
    </row>
    <row r="26" spans="2:17" x14ac:dyDescent="0.25">
      <c r="B26" s="947"/>
      <c r="C26" s="99"/>
      <c r="D26" s="839" t="s">
        <v>382</v>
      </c>
      <c r="E26" s="840"/>
      <c r="F26" s="840"/>
      <c r="G26" s="840"/>
      <c r="H26" s="840"/>
      <c r="I26" s="840"/>
      <c r="J26" s="840"/>
      <c r="K26" s="840"/>
      <c r="L26" s="941"/>
      <c r="M26" s="941"/>
      <c r="N26" s="941"/>
      <c r="O26" s="941"/>
      <c r="P26" s="920"/>
    </row>
    <row r="27" spans="2:17" x14ac:dyDescent="0.25">
      <c r="B27" s="947"/>
      <c r="C27" s="99"/>
      <c r="D27" s="839" t="s">
        <v>677</v>
      </c>
      <c r="E27" s="840"/>
      <c r="F27" s="840"/>
      <c r="G27" s="840"/>
      <c r="H27" s="840"/>
      <c r="I27" s="840"/>
      <c r="J27" s="840"/>
      <c r="K27" s="840"/>
      <c r="L27" s="941"/>
      <c r="M27" s="941"/>
      <c r="N27" s="941"/>
      <c r="O27" s="941"/>
      <c r="P27" s="920"/>
    </row>
    <row r="28" spans="2:17" ht="15.75" thickBot="1" x14ac:dyDescent="0.3">
      <c r="B28" s="947"/>
      <c r="C28" s="99"/>
      <c r="D28" s="827" t="s">
        <v>463</v>
      </c>
      <c r="E28" s="828"/>
      <c r="F28" s="828"/>
      <c r="G28" s="828"/>
      <c r="H28" s="828"/>
      <c r="I28" s="828"/>
      <c r="J28" s="828"/>
      <c r="K28" s="828"/>
      <c r="L28" s="942"/>
      <c r="M28" s="942"/>
      <c r="N28" s="942"/>
      <c r="O28" s="942"/>
      <c r="P28" s="919"/>
    </row>
    <row r="29" spans="2:17" ht="21" customHeight="1" x14ac:dyDescent="0.25">
      <c r="B29" s="947"/>
      <c r="C29" s="896" t="s">
        <v>101</v>
      </c>
      <c r="D29" s="894" t="s">
        <v>384</v>
      </c>
      <c r="E29" s="894" t="s">
        <v>678</v>
      </c>
      <c r="F29" s="894" t="s">
        <v>679</v>
      </c>
      <c r="G29" s="894" t="s">
        <v>680</v>
      </c>
      <c r="H29" s="196" t="s">
        <v>644</v>
      </c>
      <c r="I29" s="196" t="s">
        <v>645</v>
      </c>
      <c r="J29" s="894" t="s">
        <v>388</v>
      </c>
      <c r="K29" s="894" t="s">
        <v>389</v>
      </c>
      <c r="L29" s="894" t="s">
        <v>109</v>
      </c>
      <c r="P29" s="13"/>
    </row>
    <row r="30" spans="2:17" ht="15.75" thickBot="1" x14ac:dyDescent="0.3">
      <c r="B30" s="947"/>
      <c r="C30" s="897"/>
      <c r="D30" s="895"/>
      <c r="E30" s="895"/>
      <c r="F30" s="895"/>
      <c r="G30" s="895"/>
      <c r="H30" s="197" t="s">
        <v>646</v>
      </c>
      <c r="I30" s="197" t="s">
        <v>647</v>
      </c>
      <c r="J30" s="895"/>
      <c r="K30" s="895"/>
      <c r="L30" s="895"/>
      <c r="P30" s="13"/>
    </row>
    <row r="31" spans="2:17" ht="76.5" customHeight="1" thickBot="1" x14ac:dyDescent="0.3">
      <c r="B31" s="947"/>
      <c r="C31" s="412">
        <v>1</v>
      </c>
      <c r="D31" s="405" t="s">
        <v>1477</v>
      </c>
      <c r="E31" s="405" t="s">
        <v>1478</v>
      </c>
      <c r="F31" s="405" t="s">
        <v>1479</v>
      </c>
      <c r="G31" s="29" t="s">
        <v>1480</v>
      </c>
      <c r="H31" s="183"/>
      <c r="I31" s="183"/>
      <c r="J31" s="183"/>
      <c r="K31" s="183"/>
      <c r="L31" s="183" t="s">
        <v>1489</v>
      </c>
      <c r="P31" s="13"/>
    </row>
    <row r="32" spans="2:17" ht="73.5" customHeight="1" thickBot="1" x14ac:dyDescent="0.3">
      <c r="B32" s="947"/>
      <c r="C32" s="412">
        <v>2</v>
      </c>
      <c r="D32" s="405" t="s">
        <v>1481</v>
      </c>
      <c r="E32" s="405" t="s">
        <v>1395</v>
      </c>
      <c r="F32" s="405" t="s">
        <v>1479</v>
      </c>
      <c r="G32" s="29" t="s">
        <v>1482</v>
      </c>
      <c r="H32" s="415">
        <v>1000000000</v>
      </c>
      <c r="I32" s="415">
        <v>1214113043</v>
      </c>
      <c r="J32" s="415">
        <v>1214113043</v>
      </c>
      <c r="K32" s="415">
        <v>838299901</v>
      </c>
      <c r="L32" s="183" t="s">
        <v>1483</v>
      </c>
      <c r="P32" s="13"/>
    </row>
    <row r="33" spans="2:16" ht="15.75" thickBot="1" x14ac:dyDescent="0.3">
      <c r="B33" s="947"/>
      <c r="C33" s="265"/>
      <c r="D33" s="29"/>
      <c r="E33" s="29"/>
      <c r="F33" s="29"/>
      <c r="G33" s="29"/>
      <c r="H33" s="183"/>
      <c r="I33" s="183"/>
      <c r="J33" s="183"/>
      <c r="K33" s="183"/>
      <c r="L33" s="183"/>
      <c r="P33" s="13"/>
    </row>
    <row r="34" spans="2:16" ht="15.75" thickBot="1" x14ac:dyDescent="0.3">
      <c r="B34" s="947"/>
      <c r="C34" s="265"/>
      <c r="D34" s="29"/>
      <c r="E34" s="29"/>
      <c r="F34" s="29"/>
      <c r="G34" s="29"/>
      <c r="H34" s="183"/>
      <c r="I34" s="183"/>
      <c r="J34" s="183"/>
      <c r="K34" s="183"/>
      <c r="L34" s="183"/>
      <c r="P34" s="13"/>
    </row>
    <row r="35" spans="2:16" ht="15.75" thickBot="1" x14ac:dyDescent="0.3">
      <c r="B35" s="947"/>
      <c r="C35" s="265"/>
      <c r="D35" s="29"/>
      <c r="E35" s="29"/>
      <c r="F35" s="29"/>
      <c r="G35" s="29"/>
      <c r="H35" s="183"/>
      <c r="I35" s="183"/>
      <c r="J35" s="183"/>
      <c r="K35" s="183"/>
      <c r="L35" s="183"/>
      <c r="P35" s="13"/>
    </row>
    <row r="36" spans="2:16" ht="15.75" thickBot="1" x14ac:dyDescent="0.3">
      <c r="B36" s="947"/>
      <c r="C36" s="265"/>
      <c r="D36" s="29"/>
      <c r="E36" s="29"/>
      <c r="F36" s="29"/>
      <c r="G36" s="29"/>
      <c r="H36" s="183"/>
      <c r="I36" s="183"/>
      <c r="J36" s="183"/>
      <c r="K36" s="183"/>
      <c r="L36" s="183"/>
      <c r="P36" s="13"/>
    </row>
    <row r="37" spans="2:16" ht="15.75" thickBot="1" x14ac:dyDescent="0.3">
      <c r="B37" s="947"/>
      <c r="C37" s="265"/>
      <c r="D37" s="29"/>
      <c r="E37" s="29"/>
      <c r="F37" s="29"/>
      <c r="G37" s="29"/>
      <c r="H37" s="183"/>
      <c r="I37" s="183"/>
      <c r="J37" s="183"/>
      <c r="K37" s="183"/>
      <c r="L37" s="183"/>
      <c r="P37" s="13"/>
    </row>
    <row r="38" spans="2:16" ht="15.75" thickBot="1" x14ac:dyDescent="0.3">
      <c r="B38" s="947"/>
      <c r="C38" s="265"/>
      <c r="D38" s="29"/>
      <c r="E38" s="29"/>
      <c r="F38" s="29"/>
      <c r="G38" s="29"/>
      <c r="H38" s="183"/>
      <c r="I38" s="183"/>
      <c r="J38" s="183"/>
      <c r="K38" s="183"/>
      <c r="L38" s="183"/>
      <c r="P38" s="13"/>
    </row>
    <row r="39" spans="2:16" ht="15.75" thickBot="1" x14ac:dyDescent="0.3">
      <c r="B39" s="947"/>
      <c r="C39" s="265"/>
      <c r="D39" s="29"/>
      <c r="E39" s="29"/>
      <c r="F39" s="29"/>
      <c r="G39" s="29"/>
      <c r="H39" s="183"/>
      <c r="I39" s="183"/>
      <c r="J39" s="183"/>
      <c r="K39" s="183"/>
      <c r="L39" s="183"/>
      <c r="P39" s="13"/>
    </row>
    <row r="40" spans="2:16" ht="15.75" thickBot="1" x14ac:dyDescent="0.3">
      <c r="B40" s="948"/>
      <c r="C40" s="106"/>
      <c r="D40" s="39" t="s">
        <v>280</v>
      </c>
      <c r="E40" s="26"/>
      <c r="F40" s="26"/>
      <c r="G40" s="26"/>
      <c r="H40" s="132">
        <f>SUM(H31:H39)</f>
        <v>1000000000</v>
      </c>
      <c r="I40" s="132">
        <f>SUM(I31:I39)</f>
        <v>1214113043</v>
      </c>
      <c r="J40" s="132">
        <f>SUM(J31:J39)</f>
        <v>1214113043</v>
      </c>
      <c r="K40" s="132">
        <f>SUM(K31:K39)</f>
        <v>838299901</v>
      </c>
      <c r="L40" s="183"/>
      <c r="M40" s="14"/>
      <c r="N40" s="14"/>
      <c r="P40" s="10"/>
    </row>
    <row r="41" spans="2:16" ht="24" customHeight="1" thickBot="1" x14ac:dyDescent="0.3">
      <c r="B41" s="69" t="s">
        <v>187</v>
      </c>
      <c r="C41" s="103"/>
      <c r="D41" s="848" t="s">
        <v>681</v>
      </c>
      <c r="E41" s="849"/>
      <c r="F41" s="849"/>
      <c r="G41" s="849"/>
      <c r="H41" s="849"/>
      <c r="I41" s="849"/>
      <c r="J41" s="849"/>
      <c r="K41" s="849"/>
      <c r="L41" s="940"/>
      <c r="M41" s="940"/>
      <c r="N41" s="940"/>
      <c r="O41" s="940"/>
      <c r="P41" s="918"/>
    </row>
    <row r="42" spans="2:16" ht="23.25" thickBot="1" x14ac:dyDescent="0.3">
      <c r="B42" s="69" t="s">
        <v>189</v>
      </c>
      <c r="C42" s="103"/>
      <c r="D42" s="848" t="s">
        <v>469</v>
      </c>
      <c r="E42" s="849"/>
      <c r="F42" s="849"/>
      <c r="G42" s="849"/>
      <c r="H42" s="849"/>
      <c r="I42" s="849"/>
      <c r="J42" s="849"/>
      <c r="K42" s="849"/>
      <c r="L42" s="940"/>
      <c r="M42" s="940"/>
      <c r="N42" s="940"/>
      <c r="O42" s="940"/>
      <c r="P42" s="918"/>
    </row>
    <row r="43" spans="2:16" ht="15.75" thickBot="1" x14ac:dyDescent="0.3">
      <c r="B43" s="1"/>
      <c r="C43" s="72"/>
      <c r="D43" s="5"/>
      <c r="E43" s="5"/>
      <c r="F43" s="5"/>
      <c r="G43" s="5"/>
      <c r="H43" s="5"/>
      <c r="I43" s="5"/>
      <c r="J43" s="5"/>
      <c r="K43" s="5"/>
    </row>
    <row r="44" spans="2:16" ht="24" customHeight="1" thickBot="1" x14ac:dyDescent="0.3">
      <c r="B44" s="854" t="s">
        <v>191</v>
      </c>
      <c r="C44" s="855"/>
      <c r="D44" s="855"/>
      <c r="E44" s="856"/>
      <c r="F44" s="5"/>
      <c r="G44" s="5"/>
      <c r="H44" s="5"/>
      <c r="I44" s="5"/>
      <c r="J44" s="5"/>
      <c r="K44" s="5"/>
    </row>
    <row r="45" spans="2:16" ht="15.75" thickBot="1" x14ac:dyDescent="0.3">
      <c r="B45" s="845">
        <v>1</v>
      </c>
      <c r="C45" s="90"/>
      <c r="D45" s="47" t="s">
        <v>192</v>
      </c>
      <c r="E45" s="30" t="s">
        <v>1366</v>
      </c>
      <c r="F45" s="5"/>
      <c r="G45" s="5"/>
      <c r="H45" s="5"/>
      <c r="I45" s="5"/>
      <c r="J45" s="5"/>
      <c r="K45" s="5"/>
    </row>
    <row r="46" spans="2:16" ht="15.75" thickBot="1" x14ac:dyDescent="0.3">
      <c r="B46" s="846"/>
      <c r="C46" s="90"/>
      <c r="D46" s="40" t="s">
        <v>45</v>
      </c>
      <c r="E46" s="30" t="s">
        <v>1374</v>
      </c>
      <c r="F46" s="5"/>
      <c r="G46" s="5"/>
      <c r="H46" s="5"/>
      <c r="I46" s="5"/>
      <c r="J46" s="5"/>
      <c r="K46" s="5"/>
    </row>
    <row r="47" spans="2:16" ht="15.75" thickBot="1" x14ac:dyDescent="0.3">
      <c r="B47" s="846"/>
      <c r="C47" s="90"/>
      <c r="D47" s="40" t="s">
        <v>193</v>
      </c>
      <c r="E47" s="30" t="s">
        <v>1375</v>
      </c>
      <c r="F47" s="5"/>
      <c r="G47" s="5"/>
      <c r="H47" s="5"/>
      <c r="I47" s="5"/>
      <c r="J47" s="5"/>
      <c r="K47" s="5"/>
    </row>
    <row r="48" spans="2:16" ht="15.75" thickBot="1" x14ac:dyDescent="0.3">
      <c r="B48" s="846"/>
      <c r="C48" s="90"/>
      <c r="D48" s="40" t="s">
        <v>47</v>
      </c>
      <c r="E48" s="30" t="s">
        <v>1441</v>
      </c>
      <c r="F48" s="5"/>
      <c r="G48" s="5"/>
      <c r="H48" s="5"/>
      <c r="I48" s="5"/>
      <c r="J48" s="5"/>
      <c r="K48" s="5"/>
    </row>
    <row r="49" spans="2:11" ht="15.75" thickBot="1" x14ac:dyDescent="0.3">
      <c r="B49" s="846"/>
      <c r="C49" s="90"/>
      <c r="D49" s="40" t="s">
        <v>49</v>
      </c>
      <c r="E49" s="30" t="s">
        <v>1376</v>
      </c>
      <c r="F49" s="5"/>
      <c r="G49" s="5"/>
      <c r="H49" s="5"/>
      <c r="I49" s="5"/>
      <c r="J49" s="5"/>
      <c r="K49" s="5"/>
    </row>
    <row r="50" spans="2:11" ht="15.75" thickBot="1" x14ac:dyDescent="0.3">
      <c r="B50" s="846"/>
      <c r="C50" s="90"/>
      <c r="D50" s="40" t="s">
        <v>51</v>
      </c>
      <c r="E50" s="30">
        <v>4380200</v>
      </c>
      <c r="F50" s="5"/>
      <c r="G50" s="5"/>
      <c r="H50" s="5"/>
      <c r="I50" s="5"/>
      <c r="J50" s="5"/>
      <c r="K50" s="5"/>
    </row>
    <row r="51" spans="2:11" ht="15.75" thickBot="1" x14ac:dyDescent="0.3">
      <c r="B51" s="847"/>
      <c r="C51" s="2"/>
      <c r="D51" s="40" t="s">
        <v>194</v>
      </c>
      <c r="E51" s="30" t="s">
        <v>1370</v>
      </c>
      <c r="F51" s="5"/>
      <c r="G51" s="5"/>
      <c r="H51" s="5"/>
      <c r="I51" s="5"/>
      <c r="J51" s="5"/>
      <c r="K51" s="5"/>
    </row>
    <row r="52" spans="2:11" ht="15.75" thickBot="1" x14ac:dyDescent="0.3">
      <c r="B52" s="1"/>
      <c r="C52" s="72"/>
      <c r="D52" s="5"/>
      <c r="E52" s="5"/>
      <c r="F52" s="5"/>
      <c r="G52" s="5"/>
      <c r="H52" s="5"/>
      <c r="I52" s="5"/>
      <c r="J52" s="5"/>
      <c r="K52" s="5"/>
    </row>
    <row r="53" spans="2:11" ht="15.75" thickBot="1" x14ac:dyDescent="0.3">
      <c r="B53" s="854" t="s">
        <v>195</v>
      </c>
      <c r="C53" s="855"/>
      <c r="D53" s="855"/>
      <c r="E53" s="856"/>
      <c r="F53" s="5"/>
      <c r="G53" s="5"/>
      <c r="H53" s="5"/>
      <c r="I53" s="5"/>
      <c r="J53" s="5"/>
      <c r="K53" s="5"/>
    </row>
    <row r="54" spans="2:11" ht="15.75" thickBot="1" x14ac:dyDescent="0.3">
      <c r="B54" s="845">
        <v>1</v>
      </c>
      <c r="C54" s="90"/>
      <c r="D54" s="47" t="s">
        <v>192</v>
      </c>
      <c r="E54" s="215" t="s">
        <v>682</v>
      </c>
      <c r="F54" s="5"/>
      <c r="G54" s="5"/>
      <c r="H54" s="5"/>
      <c r="I54" s="5"/>
      <c r="J54" s="5"/>
      <c r="K54" s="5"/>
    </row>
    <row r="55" spans="2:11" ht="15.75" thickBot="1" x14ac:dyDescent="0.3">
      <c r="B55" s="846"/>
      <c r="C55" s="90"/>
      <c r="D55" s="40" t="s">
        <v>45</v>
      </c>
      <c r="E55" s="215" t="s">
        <v>197</v>
      </c>
      <c r="F55" s="5"/>
      <c r="G55" s="5"/>
      <c r="H55" s="5"/>
      <c r="I55" s="5"/>
      <c r="J55" s="5"/>
      <c r="K55" s="5"/>
    </row>
    <row r="56" spans="2:11" ht="15.75" thickBot="1" x14ac:dyDescent="0.3">
      <c r="B56" s="846"/>
      <c r="C56" s="90"/>
      <c r="D56" s="40" t="s">
        <v>193</v>
      </c>
      <c r="E56" s="233"/>
      <c r="F56" s="5"/>
      <c r="G56" s="5"/>
      <c r="H56" s="5"/>
      <c r="I56" s="5"/>
      <c r="J56" s="5"/>
      <c r="K56" s="5"/>
    </row>
    <row r="57" spans="2:11" ht="15.75" thickBot="1" x14ac:dyDescent="0.3">
      <c r="B57" s="846"/>
      <c r="C57" s="90"/>
      <c r="D57" s="40" t="s">
        <v>47</v>
      </c>
      <c r="E57" s="233"/>
      <c r="F57" s="5"/>
      <c r="G57" s="5"/>
      <c r="H57" s="5"/>
      <c r="I57" s="5"/>
      <c r="J57" s="5"/>
      <c r="K57" s="5"/>
    </row>
    <row r="58" spans="2:11" ht="15.75" thickBot="1" x14ac:dyDescent="0.3">
      <c r="B58" s="846"/>
      <c r="C58" s="90"/>
      <c r="D58" s="40" t="s">
        <v>49</v>
      </c>
      <c r="E58" s="233"/>
      <c r="F58" s="5"/>
      <c r="G58" s="5"/>
      <c r="H58" s="5"/>
      <c r="I58" s="5"/>
      <c r="J58" s="5"/>
      <c r="K58" s="5"/>
    </row>
    <row r="59" spans="2:11" ht="15.75" thickBot="1" x14ac:dyDescent="0.3">
      <c r="B59" s="846"/>
      <c r="C59" s="90"/>
      <c r="D59" s="40" t="s">
        <v>51</v>
      </c>
      <c r="E59" s="233"/>
      <c r="F59" s="5"/>
      <c r="G59" s="5"/>
      <c r="H59" s="5"/>
      <c r="I59" s="5"/>
      <c r="J59" s="5"/>
      <c r="K59" s="5"/>
    </row>
    <row r="60" spans="2:11" ht="15.75" thickBot="1" x14ac:dyDescent="0.3">
      <c r="B60" s="847"/>
      <c r="C60" s="2"/>
      <c r="D60" s="40" t="s">
        <v>194</v>
      </c>
      <c r="E60" s="233"/>
      <c r="F60" s="5"/>
      <c r="G60" s="5"/>
      <c r="H60" s="5"/>
      <c r="I60" s="5"/>
      <c r="J60" s="5"/>
      <c r="K60" s="5"/>
    </row>
    <row r="61" spans="2:11" x14ac:dyDescent="0.25">
      <c r="B61" s="1"/>
      <c r="C61" s="72"/>
      <c r="D61" s="5"/>
      <c r="E61" s="5"/>
      <c r="F61" s="5"/>
      <c r="G61" s="5"/>
      <c r="H61" s="5"/>
      <c r="I61" s="5"/>
      <c r="J61" s="5"/>
      <c r="K61" s="5"/>
    </row>
    <row r="62" spans="2:11" ht="15.75" thickBot="1" x14ac:dyDescent="0.3">
      <c r="B62" s="1"/>
      <c r="C62" s="72"/>
      <c r="D62" s="5"/>
      <c r="E62" s="5"/>
      <c r="F62" s="5"/>
      <c r="G62" s="5"/>
      <c r="H62" s="5"/>
      <c r="I62" s="5"/>
      <c r="J62" s="5"/>
      <c r="K62" s="5"/>
    </row>
    <row r="63" spans="2:11" ht="15.75" thickBot="1" x14ac:dyDescent="0.3">
      <c r="B63" s="854" t="s">
        <v>198</v>
      </c>
      <c r="C63" s="855"/>
      <c r="D63" s="855"/>
      <c r="E63" s="855"/>
      <c r="F63" s="856"/>
      <c r="G63" s="5"/>
      <c r="H63" s="5"/>
      <c r="I63" s="5"/>
      <c r="J63" s="5"/>
      <c r="K63" s="5"/>
    </row>
    <row r="64" spans="2:11" ht="24.75" thickBot="1" x14ac:dyDescent="0.3">
      <c r="B64" s="46" t="s">
        <v>199</v>
      </c>
      <c r="C64" s="40" t="s">
        <v>200</v>
      </c>
      <c r="D64" s="40" t="s">
        <v>201</v>
      </c>
      <c r="E64" s="40" t="s">
        <v>202</v>
      </c>
      <c r="F64" s="5"/>
      <c r="G64" s="5"/>
      <c r="H64" s="5"/>
      <c r="I64" s="5"/>
      <c r="J64" s="5"/>
    </row>
    <row r="65" spans="2:11" ht="72.75" thickBot="1" x14ac:dyDescent="0.3">
      <c r="B65" s="48">
        <v>42401</v>
      </c>
      <c r="C65" s="40">
        <v>0.01</v>
      </c>
      <c r="D65" s="49" t="s">
        <v>683</v>
      </c>
      <c r="E65" s="40"/>
      <c r="F65" s="5"/>
      <c r="G65" s="5"/>
      <c r="H65" s="5"/>
      <c r="I65" s="5"/>
      <c r="J65" s="5"/>
    </row>
    <row r="66" spans="2:11" ht="15.75" thickBot="1" x14ac:dyDescent="0.3">
      <c r="B66" s="3"/>
      <c r="C66" s="91"/>
      <c r="D66" s="5"/>
      <c r="E66" s="5"/>
      <c r="F66" s="5"/>
      <c r="G66" s="5"/>
      <c r="H66" s="5"/>
      <c r="I66" s="5"/>
      <c r="J66" s="5"/>
      <c r="K66" s="5"/>
    </row>
    <row r="67" spans="2:11" ht="24.75" thickBot="1" x14ac:dyDescent="0.3">
      <c r="B67" s="4" t="s">
        <v>109</v>
      </c>
      <c r="C67" s="92"/>
      <c r="D67" s="5"/>
      <c r="E67" s="5"/>
      <c r="F67" s="5"/>
      <c r="G67" s="5"/>
      <c r="H67" s="5"/>
      <c r="I67" s="5"/>
      <c r="J67" s="5"/>
      <c r="K67" s="5"/>
    </row>
    <row r="68" spans="2:11" s="128" customFormat="1" x14ac:dyDescent="0.25">
      <c r="B68" s="911" t="s">
        <v>684</v>
      </c>
      <c r="C68" s="912"/>
      <c r="D68" s="912"/>
      <c r="E68" s="912"/>
      <c r="F68" s="912"/>
      <c r="G68" s="912"/>
      <c r="H68" s="127"/>
      <c r="I68" s="127"/>
      <c r="J68" s="127"/>
      <c r="K68" s="127"/>
    </row>
    <row r="69" spans="2:11" s="128" customFormat="1" x14ac:dyDescent="0.25">
      <c r="B69" s="911" t="s">
        <v>685</v>
      </c>
      <c r="C69" s="912"/>
      <c r="D69" s="912"/>
      <c r="E69" s="912"/>
      <c r="F69" s="912"/>
      <c r="G69" s="912"/>
      <c r="H69" s="127"/>
      <c r="I69" s="127"/>
      <c r="J69" s="127"/>
      <c r="K69" s="127"/>
    </row>
    <row r="70" spans="2:11" s="128" customFormat="1" ht="35.450000000000003" customHeight="1" x14ac:dyDescent="0.25">
      <c r="B70" s="934"/>
      <c r="C70" s="935"/>
      <c r="D70" s="935"/>
      <c r="E70" s="935"/>
      <c r="F70" s="935"/>
      <c r="G70" s="935"/>
      <c r="H70" s="127"/>
      <c r="I70" s="127"/>
      <c r="J70" s="127"/>
      <c r="K70" s="127"/>
    </row>
    <row r="71" spans="2:11" ht="15.75" thickBot="1" x14ac:dyDescent="0.3">
      <c r="B71" s="1"/>
      <c r="C71" s="72"/>
      <c r="D71" s="5"/>
      <c r="E71" s="5"/>
      <c r="F71" s="5"/>
      <c r="G71" s="5"/>
      <c r="H71" s="5"/>
      <c r="I71" s="5"/>
      <c r="J71" s="5"/>
      <c r="K71" s="5"/>
    </row>
    <row r="72" spans="2:11" ht="24.75" thickBot="1" x14ac:dyDescent="0.3">
      <c r="B72" s="50" t="s">
        <v>204</v>
      </c>
      <c r="C72" s="93"/>
      <c r="D72" s="5"/>
      <c r="E72" s="5"/>
      <c r="F72" s="5"/>
      <c r="G72" s="5"/>
      <c r="H72" s="5"/>
      <c r="I72" s="5"/>
      <c r="J72" s="5"/>
      <c r="K72" s="5"/>
    </row>
    <row r="73" spans="2:11" ht="15.75" thickBot="1" x14ac:dyDescent="0.3">
      <c r="B73" s="37"/>
      <c r="C73" s="84"/>
      <c r="D73" s="5"/>
      <c r="E73" s="5"/>
      <c r="F73" s="5"/>
      <c r="G73" s="5"/>
      <c r="H73" s="5"/>
      <c r="I73" s="5"/>
      <c r="J73" s="5"/>
      <c r="K73" s="5"/>
    </row>
    <row r="74" spans="2:11" ht="84.75" thickBot="1" x14ac:dyDescent="0.3">
      <c r="B74" s="51" t="s">
        <v>205</v>
      </c>
      <c r="C74" s="94"/>
      <c r="D74" s="43" t="s">
        <v>686</v>
      </c>
      <c r="E74" s="5"/>
      <c r="F74" s="5"/>
      <c r="G74" s="5"/>
      <c r="H74" s="5"/>
      <c r="I74" s="5"/>
      <c r="J74" s="5"/>
      <c r="K74" s="5"/>
    </row>
    <row r="75" spans="2:11" x14ac:dyDescent="0.25">
      <c r="B75" s="845" t="s">
        <v>207</v>
      </c>
      <c r="C75" s="90"/>
      <c r="D75" s="52" t="s">
        <v>208</v>
      </c>
      <c r="E75" s="5"/>
      <c r="F75" s="5"/>
      <c r="G75" s="5"/>
      <c r="H75" s="5"/>
      <c r="I75" s="5"/>
      <c r="J75" s="5"/>
      <c r="K75" s="5"/>
    </row>
    <row r="76" spans="2:11" ht="120" x14ac:dyDescent="0.25">
      <c r="B76" s="846"/>
      <c r="C76" s="90"/>
      <c r="D76" s="45" t="s">
        <v>687</v>
      </c>
      <c r="E76" s="5"/>
      <c r="F76" s="5"/>
      <c r="G76" s="5"/>
      <c r="H76" s="5"/>
      <c r="I76" s="5"/>
      <c r="J76" s="5"/>
      <c r="K76" s="5"/>
    </row>
    <row r="77" spans="2:11" x14ac:dyDescent="0.25">
      <c r="B77" s="846"/>
      <c r="C77" s="90"/>
      <c r="D77" s="52" t="s">
        <v>211</v>
      </c>
      <c r="E77" s="5"/>
      <c r="F77" s="5"/>
      <c r="G77" s="5"/>
      <c r="H77" s="5"/>
      <c r="I77" s="5"/>
      <c r="J77" s="5"/>
      <c r="K77" s="5"/>
    </row>
    <row r="78" spans="2:11" ht="72" x14ac:dyDescent="0.25">
      <c r="B78" s="846"/>
      <c r="C78" s="90"/>
      <c r="D78" s="45" t="s">
        <v>688</v>
      </c>
      <c r="E78" s="5"/>
      <c r="F78" s="5"/>
      <c r="G78" s="5"/>
      <c r="H78" s="5"/>
      <c r="I78" s="5"/>
      <c r="J78" s="5"/>
      <c r="K78" s="5"/>
    </row>
    <row r="79" spans="2:11" x14ac:dyDescent="0.25">
      <c r="B79" s="846"/>
      <c r="C79" s="90"/>
      <c r="D79" s="45" t="s">
        <v>213</v>
      </c>
      <c r="E79" s="5"/>
      <c r="F79" s="5"/>
      <c r="G79" s="5"/>
      <c r="H79" s="5"/>
      <c r="I79" s="5"/>
      <c r="J79" s="5"/>
      <c r="K79" s="5"/>
    </row>
    <row r="80" spans="2:11" x14ac:dyDescent="0.25">
      <c r="B80" s="846"/>
      <c r="C80" s="90"/>
      <c r="D80" s="45" t="s">
        <v>689</v>
      </c>
      <c r="E80" s="5"/>
      <c r="F80" s="5"/>
      <c r="G80" s="5"/>
      <c r="H80" s="5"/>
      <c r="I80" s="5"/>
      <c r="J80" s="5"/>
      <c r="K80" s="5"/>
    </row>
    <row r="81" spans="2:11" x14ac:dyDescent="0.25">
      <c r="B81" s="846"/>
      <c r="C81" s="90"/>
      <c r="D81" s="45" t="s">
        <v>690</v>
      </c>
      <c r="E81" s="5"/>
      <c r="F81" s="5"/>
      <c r="G81" s="5"/>
      <c r="H81" s="5"/>
      <c r="I81" s="5"/>
      <c r="J81" s="5"/>
      <c r="K81" s="5"/>
    </row>
    <row r="82" spans="2:11" x14ac:dyDescent="0.25">
      <c r="B82" s="846"/>
      <c r="C82" s="90"/>
      <c r="D82" s="52" t="s">
        <v>439</v>
      </c>
      <c r="E82" s="5"/>
      <c r="F82" s="5"/>
      <c r="G82" s="5"/>
      <c r="H82" s="5"/>
      <c r="I82" s="5"/>
      <c r="J82" s="5"/>
      <c r="K82" s="5"/>
    </row>
    <row r="83" spans="2:11" ht="36.75" thickBot="1" x14ac:dyDescent="0.3">
      <c r="B83" s="847"/>
      <c r="C83" s="2"/>
      <c r="D83" s="40" t="s">
        <v>654</v>
      </c>
      <c r="E83" s="5"/>
      <c r="F83" s="5"/>
      <c r="G83" s="5"/>
      <c r="H83" s="5"/>
      <c r="I83" s="5"/>
      <c r="J83" s="5"/>
      <c r="K83" s="5"/>
    </row>
    <row r="84" spans="2:11" ht="24.75" thickBot="1" x14ac:dyDescent="0.3">
      <c r="B84" s="46" t="s">
        <v>220</v>
      </c>
      <c r="C84" s="2"/>
      <c r="D84" s="40"/>
      <c r="E84" s="5"/>
      <c r="F84" s="5"/>
      <c r="G84" s="5"/>
      <c r="H84" s="5"/>
      <c r="I84" s="5"/>
      <c r="J84" s="5"/>
      <c r="K84" s="5"/>
    </row>
    <row r="85" spans="2:11" ht="48" x14ac:dyDescent="0.25">
      <c r="B85" s="845" t="s">
        <v>221</v>
      </c>
      <c r="C85" s="90"/>
      <c r="D85" s="45" t="s">
        <v>691</v>
      </c>
      <c r="E85" s="5"/>
      <c r="F85" s="5"/>
      <c r="G85" s="5"/>
      <c r="H85" s="5"/>
      <c r="I85" s="5"/>
      <c r="J85" s="5"/>
      <c r="K85" s="5"/>
    </row>
    <row r="86" spans="2:11" ht="60" x14ac:dyDescent="0.25">
      <c r="B86" s="846"/>
      <c r="C86" s="90"/>
      <c r="D86" s="25" t="s">
        <v>692</v>
      </c>
      <c r="E86" s="5"/>
      <c r="F86" s="5"/>
      <c r="G86" s="5"/>
      <c r="H86" s="5"/>
      <c r="I86" s="5"/>
      <c r="J86" s="5"/>
      <c r="K86" s="5"/>
    </row>
    <row r="87" spans="2:11" ht="36" x14ac:dyDescent="0.25">
      <c r="B87" s="846"/>
      <c r="C87" s="90"/>
      <c r="D87" s="25" t="s">
        <v>693</v>
      </c>
      <c r="E87" s="5"/>
      <c r="F87" s="5"/>
      <c r="G87" s="5"/>
      <c r="H87" s="5"/>
      <c r="I87" s="5"/>
      <c r="J87" s="5"/>
      <c r="K87" s="5"/>
    </row>
    <row r="88" spans="2:11" ht="48" x14ac:dyDescent="0.25">
      <c r="B88" s="846"/>
      <c r="C88" s="90"/>
      <c r="D88" s="25" t="s">
        <v>694</v>
      </c>
      <c r="E88" s="5"/>
      <c r="F88" s="5"/>
      <c r="G88" s="5"/>
      <c r="H88" s="5"/>
      <c r="I88" s="5"/>
      <c r="J88" s="5"/>
      <c r="K88" s="5"/>
    </row>
    <row r="89" spans="2:11" ht="36" x14ac:dyDescent="0.25">
      <c r="B89" s="846"/>
      <c r="C89" s="90"/>
      <c r="D89" s="25" t="s">
        <v>695</v>
      </c>
      <c r="E89" s="5"/>
      <c r="F89" s="5"/>
      <c r="G89" s="5"/>
      <c r="H89" s="5"/>
      <c r="I89" s="5"/>
      <c r="J89" s="5"/>
      <c r="K89" s="5"/>
    </row>
    <row r="90" spans="2:11" ht="96" x14ac:dyDescent="0.25">
      <c r="B90" s="846"/>
      <c r="C90" s="90"/>
      <c r="D90" s="45" t="s">
        <v>696</v>
      </c>
      <c r="E90" s="5"/>
      <c r="F90" s="5"/>
      <c r="G90" s="5"/>
      <c r="H90" s="5"/>
      <c r="I90" s="5"/>
      <c r="J90" s="5"/>
      <c r="K90" s="5"/>
    </row>
    <row r="91" spans="2:11" ht="48" x14ac:dyDescent="0.25">
      <c r="B91" s="846"/>
      <c r="C91" s="90"/>
      <c r="D91" s="45" t="s">
        <v>697</v>
      </c>
      <c r="E91" s="5"/>
      <c r="F91" s="5"/>
      <c r="G91" s="5"/>
      <c r="H91" s="5"/>
      <c r="I91" s="5"/>
      <c r="J91" s="5"/>
      <c r="K91" s="5"/>
    </row>
    <row r="92" spans="2:11" ht="36" x14ac:dyDescent="0.25">
      <c r="B92" s="846"/>
      <c r="C92" s="90"/>
      <c r="D92" s="45" t="s">
        <v>698</v>
      </c>
      <c r="E92" s="5"/>
      <c r="F92" s="5"/>
      <c r="G92" s="5"/>
      <c r="H92" s="5"/>
      <c r="I92" s="5"/>
      <c r="J92" s="5"/>
      <c r="K92" s="5"/>
    </row>
    <row r="93" spans="2:11" ht="36" x14ac:dyDescent="0.25">
      <c r="B93" s="846"/>
      <c r="C93" s="90"/>
      <c r="D93" s="45" t="s">
        <v>699</v>
      </c>
      <c r="E93" s="5"/>
      <c r="F93" s="5"/>
      <c r="G93" s="5"/>
      <c r="H93" s="5"/>
      <c r="I93" s="5"/>
      <c r="J93" s="5"/>
      <c r="K93" s="5"/>
    </row>
    <row r="94" spans="2:11" ht="96.75" thickBot="1" x14ac:dyDescent="0.3">
      <c r="B94" s="847"/>
      <c r="C94" s="2"/>
      <c r="D94" s="40" t="s">
        <v>700</v>
      </c>
      <c r="E94" s="5"/>
      <c r="F94" s="5"/>
      <c r="G94" s="5"/>
      <c r="H94" s="5"/>
      <c r="I94" s="5"/>
      <c r="J94" s="5"/>
      <c r="K94" s="5"/>
    </row>
    <row r="95" spans="2:11" ht="24" x14ac:dyDescent="0.25">
      <c r="B95" s="845" t="s">
        <v>238</v>
      </c>
      <c r="C95" s="90"/>
      <c r="D95" s="52" t="s">
        <v>701</v>
      </c>
      <c r="E95" s="5"/>
      <c r="F95" s="5"/>
      <c r="G95" s="5"/>
      <c r="H95" s="5"/>
      <c r="I95" s="5"/>
      <c r="J95" s="5"/>
      <c r="K95" s="5"/>
    </row>
    <row r="96" spans="2:11" x14ac:dyDescent="0.25">
      <c r="B96" s="846"/>
      <c r="C96" s="90"/>
      <c r="D96" s="45" t="s">
        <v>702</v>
      </c>
      <c r="E96" s="5"/>
      <c r="F96" s="5"/>
      <c r="G96" s="5"/>
      <c r="H96" s="5"/>
      <c r="I96" s="5"/>
      <c r="J96" s="5"/>
      <c r="K96" s="5"/>
    </row>
    <row r="97" spans="2:11" x14ac:dyDescent="0.25">
      <c r="B97" s="846"/>
      <c r="C97" s="90"/>
      <c r="D97" s="45" t="s">
        <v>239</v>
      </c>
      <c r="E97" s="5"/>
      <c r="F97" s="5"/>
      <c r="G97" s="5"/>
      <c r="H97" s="5"/>
      <c r="I97" s="5"/>
      <c r="J97" s="5"/>
      <c r="K97" s="5"/>
    </row>
    <row r="98" spans="2:11" ht="49.5" x14ac:dyDescent="0.25">
      <c r="B98" s="846"/>
      <c r="C98" s="90"/>
      <c r="D98" s="45" t="s">
        <v>703</v>
      </c>
      <c r="E98" s="5"/>
      <c r="F98" s="5"/>
      <c r="G98" s="5"/>
      <c r="H98" s="5"/>
      <c r="I98" s="5"/>
      <c r="J98" s="5"/>
      <c r="K98" s="5"/>
    </row>
    <row r="99" spans="2:11" ht="49.5" x14ac:dyDescent="0.25">
      <c r="B99" s="846"/>
      <c r="C99" s="90"/>
      <c r="D99" s="45" t="s">
        <v>704</v>
      </c>
      <c r="E99" s="5"/>
      <c r="F99" s="5"/>
      <c r="G99" s="5"/>
      <c r="H99" s="5"/>
      <c r="I99" s="5"/>
      <c r="J99" s="5"/>
      <c r="K99" s="5"/>
    </row>
    <row r="100" spans="2:11" ht="49.5" x14ac:dyDescent="0.25">
      <c r="B100" s="846"/>
      <c r="C100" s="90"/>
      <c r="D100" s="45" t="s">
        <v>705</v>
      </c>
      <c r="E100" s="5"/>
      <c r="F100" s="5"/>
      <c r="G100" s="5"/>
      <c r="H100" s="5"/>
      <c r="I100" s="5"/>
      <c r="J100" s="5"/>
      <c r="K100" s="5"/>
    </row>
    <row r="101" spans="2:11" x14ac:dyDescent="0.25">
      <c r="B101" s="846"/>
      <c r="C101" s="90"/>
      <c r="D101" s="52" t="s">
        <v>382</v>
      </c>
      <c r="E101" s="5"/>
      <c r="F101" s="5"/>
      <c r="G101" s="5"/>
      <c r="H101" s="5"/>
      <c r="I101" s="5"/>
      <c r="J101" s="5"/>
      <c r="K101" s="5"/>
    </row>
    <row r="102" spans="2:11" ht="36" x14ac:dyDescent="0.25">
      <c r="B102" s="846"/>
      <c r="C102" s="90"/>
      <c r="D102" s="52" t="s">
        <v>706</v>
      </c>
      <c r="E102" s="5"/>
      <c r="F102" s="5"/>
      <c r="G102" s="5"/>
      <c r="H102" s="5"/>
      <c r="I102" s="5"/>
      <c r="J102" s="5"/>
      <c r="K102" s="5"/>
    </row>
    <row r="103" spans="2:11" x14ac:dyDescent="0.25">
      <c r="B103" s="846"/>
      <c r="C103" s="90"/>
      <c r="D103" s="16"/>
      <c r="E103" s="5"/>
      <c r="F103" s="5"/>
      <c r="G103" s="5"/>
      <c r="H103" s="5"/>
      <c r="I103" s="5"/>
      <c r="J103" s="5"/>
      <c r="K103" s="5"/>
    </row>
    <row r="104" spans="2:11" x14ac:dyDescent="0.25">
      <c r="B104" s="846"/>
      <c r="C104" s="90"/>
      <c r="D104" s="45" t="s">
        <v>239</v>
      </c>
      <c r="E104" s="5"/>
      <c r="F104" s="5"/>
      <c r="G104" s="5"/>
      <c r="H104" s="5"/>
      <c r="I104" s="5"/>
      <c r="J104" s="5"/>
      <c r="K104" s="5"/>
    </row>
    <row r="105" spans="2:11" ht="49.5" x14ac:dyDescent="0.25">
      <c r="B105" s="846"/>
      <c r="C105" s="90"/>
      <c r="D105" s="45" t="s">
        <v>707</v>
      </c>
      <c r="E105" s="5"/>
      <c r="F105" s="5"/>
      <c r="G105" s="5"/>
      <c r="H105" s="5"/>
      <c r="I105" s="5"/>
      <c r="J105" s="5"/>
      <c r="K105" s="5"/>
    </row>
    <row r="106" spans="2:11" ht="50.25" thickBot="1" x14ac:dyDescent="0.3">
      <c r="B106" s="847"/>
      <c r="C106" s="2"/>
      <c r="D106" s="40" t="s">
        <v>708</v>
      </c>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47">
    <mergeCell ref="B10:D10"/>
    <mergeCell ref="F10:S10"/>
    <mergeCell ref="F11:S11"/>
    <mergeCell ref="E12:R12"/>
    <mergeCell ref="E13:R13"/>
    <mergeCell ref="E29:E30"/>
    <mergeCell ref="F29:F30"/>
    <mergeCell ref="G29:G30"/>
    <mergeCell ref="J29:J30"/>
    <mergeCell ref="L29:L30"/>
    <mergeCell ref="B95:B106"/>
    <mergeCell ref="D16:D18"/>
    <mergeCell ref="E16:J16"/>
    <mergeCell ref="E17:G17"/>
    <mergeCell ref="H17:J17"/>
    <mergeCell ref="B15:B40"/>
    <mergeCell ref="D15:P15"/>
    <mergeCell ref="D23:P23"/>
    <mergeCell ref="D24:P24"/>
    <mergeCell ref="D25:P25"/>
    <mergeCell ref="D26:P26"/>
    <mergeCell ref="K16:P16"/>
    <mergeCell ref="B63:F63"/>
    <mergeCell ref="D41:P41"/>
    <mergeCell ref="B68:G68"/>
    <mergeCell ref="B69:G69"/>
    <mergeCell ref="Q15:Q18"/>
    <mergeCell ref="B75:B83"/>
    <mergeCell ref="B85:B94"/>
    <mergeCell ref="B70:G70"/>
    <mergeCell ref="B45:B51"/>
    <mergeCell ref="B53:E53"/>
    <mergeCell ref="B54:B60"/>
    <mergeCell ref="K17:M17"/>
    <mergeCell ref="N17:P17"/>
    <mergeCell ref="K29:K30"/>
    <mergeCell ref="D42:P42"/>
    <mergeCell ref="B44:E44"/>
    <mergeCell ref="D27:P27"/>
    <mergeCell ref="D28:P28"/>
    <mergeCell ref="C29:C30"/>
    <mergeCell ref="D29:D30"/>
    <mergeCell ref="A1:P1"/>
    <mergeCell ref="A2:P2"/>
    <mergeCell ref="A3:P3"/>
    <mergeCell ref="A4:D4"/>
    <mergeCell ref="A5:P5"/>
  </mergeCells>
  <conditionalFormatting sqref="F10">
    <cfRule type="notContainsBlanks" dxfId="79" priority="5">
      <formula>LEN(TRIM(F10))&gt;0</formula>
    </cfRule>
  </conditionalFormatting>
  <conditionalFormatting sqref="F11:S11">
    <cfRule type="expression" dxfId="78" priority="3">
      <formula>E11="NO SE REPORTA"</formula>
    </cfRule>
    <cfRule type="expression" dxfId="77" priority="4">
      <formula>E10="NO APLICA"</formula>
    </cfRule>
  </conditionalFormatting>
  <conditionalFormatting sqref="E12:R12">
    <cfRule type="expression" dxfId="76"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whole" operator="greaterThanOrEqual" allowBlank="1" showInputMessage="1" showErrorMessage="1" errorTitle="ERROR" error="Valor en PESOS (sin centavos)" sqref="H31:K39">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U180"/>
  <sheetViews>
    <sheetView showGridLines="0" zoomScale="98" zoomScaleNormal="98" workbookViewId="0">
      <selection activeCell="P24" sqref="P24"/>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23</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INFORMACION",+K21))</f>
        <v>1</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1442</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75" thickBot="1" x14ac:dyDescent="0.3">
      <c r="B15" s="946" t="s">
        <v>152</v>
      </c>
      <c r="C15" s="98"/>
      <c r="D15" s="836" t="s">
        <v>456</v>
      </c>
      <c r="E15" s="837"/>
      <c r="F15" s="837"/>
      <c r="G15" s="837"/>
      <c r="H15" s="837"/>
      <c r="I15" s="837"/>
      <c r="J15" s="837"/>
      <c r="K15" s="837"/>
      <c r="L15" s="932"/>
    </row>
    <row r="16" spans="1:21" ht="15.75" thickBot="1" x14ac:dyDescent="0.3">
      <c r="B16" s="947"/>
      <c r="C16" s="104"/>
      <c r="D16" s="838"/>
      <c r="E16" s="950" t="s">
        <v>709</v>
      </c>
      <c r="F16" s="951"/>
      <c r="G16" s="952"/>
      <c r="H16" s="950" t="s">
        <v>710</v>
      </c>
      <c r="I16" s="951"/>
      <c r="J16" s="952"/>
      <c r="K16" s="894" t="s">
        <v>637</v>
      </c>
      <c r="L16" s="13"/>
    </row>
    <row r="17" spans="2:12" ht="15.75" thickBot="1" x14ac:dyDescent="0.3">
      <c r="B17" s="947"/>
      <c r="C17" s="104"/>
      <c r="D17" s="853"/>
      <c r="E17" s="199" t="s">
        <v>666</v>
      </c>
      <c r="F17" s="199" t="s">
        <v>667</v>
      </c>
      <c r="G17" s="199" t="s">
        <v>711</v>
      </c>
      <c r="H17" s="199" t="s">
        <v>666</v>
      </c>
      <c r="I17" s="199" t="s">
        <v>667</v>
      </c>
      <c r="J17" s="199" t="s">
        <v>711</v>
      </c>
      <c r="K17" s="895"/>
      <c r="L17" s="13"/>
    </row>
    <row r="18" spans="2:12" ht="24.75" thickBot="1" x14ac:dyDescent="0.3">
      <c r="B18" s="947"/>
      <c r="C18" s="104"/>
      <c r="D18" s="40" t="s">
        <v>712</v>
      </c>
      <c r="E18" s="422">
        <v>0</v>
      </c>
      <c r="F18" s="422">
        <v>1</v>
      </c>
      <c r="G18" s="447">
        <f>+E18+F18</f>
        <v>1</v>
      </c>
      <c r="H18" s="422">
        <v>0</v>
      </c>
      <c r="I18" s="422">
        <v>1</v>
      </c>
      <c r="J18" s="447">
        <f>+H18+I18</f>
        <v>1</v>
      </c>
      <c r="K18" s="447">
        <f>+G18+J18</f>
        <v>2</v>
      </c>
      <c r="L18" s="13"/>
    </row>
    <row r="19" spans="2:12" ht="36.75" thickBot="1" x14ac:dyDescent="0.3">
      <c r="B19" s="947"/>
      <c r="C19" s="104"/>
      <c r="D19" s="40" t="s">
        <v>713</v>
      </c>
      <c r="E19" s="422">
        <v>0</v>
      </c>
      <c r="F19" s="422">
        <v>1</v>
      </c>
      <c r="G19" s="447">
        <f>+E19+F19</f>
        <v>1</v>
      </c>
      <c r="H19" s="422">
        <v>0</v>
      </c>
      <c r="I19" s="422">
        <v>1</v>
      </c>
      <c r="J19" s="447">
        <f>+H19+I19</f>
        <v>1</v>
      </c>
      <c r="K19" s="447">
        <f>+G19+J19</f>
        <v>2</v>
      </c>
      <c r="L19" s="13"/>
    </row>
    <row r="20" spans="2:12" ht="36.75" thickBot="1" x14ac:dyDescent="0.3">
      <c r="B20" s="947"/>
      <c r="C20" s="104"/>
      <c r="D20" s="40" t="s">
        <v>714</v>
      </c>
      <c r="E20" s="422">
        <v>0</v>
      </c>
      <c r="F20" s="422">
        <v>1</v>
      </c>
      <c r="G20" s="447">
        <f>+E20+F20</f>
        <v>1</v>
      </c>
      <c r="H20" s="422">
        <v>0</v>
      </c>
      <c r="I20" s="422">
        <v>1</v>
      </c>
      <c r="J20" s="447">
        <f>+H20+I20</f>
        <v>1</v>
      </c>
      <c r="K20" s="447">
        <f>+G20+J20</f>
        <v>2</v>
      </c>
      <c r="L20" s="13"/>
    </row>
    <row r="21" spans="2:12" ht="36.75" thickBot="1" x14ac:dyDescent="0.3">
      <c r="B21" s="947"/>
      <c r="C21" s="104"/>
      <c r="D21" s="40" t="s">
        <v>23</v>
      </c>
      <c r="E21" s="457" t="str">
        <f>IFERROR(E20/E19,"N.A.")</f>
        <v>N.A.</v>
      </c>
      <c r="F21" s="457">
        <f t="shared" ref="F21:K21" si="0">IFERROR(F20/F19,"N.A.")</f>
        <v>1</v>
      </c>
      <c r="G21" s="457">
        <f t="shared" si="0"/>
        <v>1</v>
      </c>
      <c r="H21" s="457" t="str">
        <f t="shared" si="0"/>
        <v>N.A.</v>
      </c>
      <c r="I21" s="457">
        <f t="shared" si="0"/>
        <v>1</v>
      </c>
      <c r="J21" s="144">
        <f t="shared" si="0"/>
        <v>1</v>
      </c>
      <c r="K21" s="144">
        <f t="shared" si="0"/>
        <v>1</v>
      </c>
      <c r="L21" s="13"/>
    </row>
    <row r="22" spans="2:12" x14ac:dyDescent="0.25">
      <c r="B22" s="947"/>
      <c r="C22" s="99"/>
      <c r="D22" s="827"/>
      <c r="E22" s="828"/>
      <c r="F22" s="828"/>
      <c r="G22" s="828"/>
      <c r="H22" s="828"/>
      <c r="I22" s="828"/>
      <c r="J22" s="828"/>
      <c r="K22" s="828"/>
      <c r="L22" s="919"/>
    </row>
    <row r="23" spans="2:12" x14ac:dyDescent="0.25">
      <c r="B23" s="947"/>
      <c r="C23" s="99"/>
      <c r="D23" s="839" t="s">
        <v>382</v>
      </c>
      <c r="E23" s="840"/>
      <c r="F23" s="840"/>
      <c r="G23" s="840"/>
      <c r="H23" s="840"/>
      <c r="I23" s="840"/>
      <c r="J23" s="840"/>
      <c r="K23" s="840"/>
      <c r="L23" s="920"/>
    </row>
    <row r="24" spans="2:12" x14ac:dyDescent="0.25">
      <c r="B24" s="947"/>
      <c r="C24" s="99"/>
      <c r="D24" s="839" t="s">
        <v>715</v>
      </c>
      <c r="E24" s="840"/>
      <c r="F24" s="840"/>
      <c r="G24" s="840"/>
      <c r="H24" s="840"/>
      <c r="I24" s="840"/>
      <c r="J24" s="840"/>
      <c r="K24" s="840"/>
      <c r="L24" s="920"/>
    </row>
    <row r="25" spans="2:12" ht="15.75" thickBot="1" x14ac:dyDescent="0.3">
      <c r="B25" s="947"/>
      <c r="C25" s="99"/>
      <c r="D25" s="851" t="s">
        <v>463</v>
      </c>
      <c r="E25" s="852"/>
      <c r="F25" s="852"/>
      <c r="G25" s="852"/>
      <c r="H25" s="852"/>
      <c r="I25" s="852"/>
      <c r="J25" s="852"/>
      <c r="K25" s="852"/>
      <c r="L25" s="921"/>
    </row>
    <row r="26" spans="2:12" ht="21" customHeight="1" x14ac:dyDescent="0.25">
      <c r="B26" s="947"/>
      <c r="C26" s="896" t="s">
        <v>101</v>
      </c>
      <c r="D26" s="894" t="s">
        <v>384</v>
      </c>
      <c r="E26" s="905" t="s">
        <v>678</v>
      </c>
      <c r="F26" s="905" t="s">
        <v>679</v>
      </c>
      <c r="G26" s="905" t="s">
        <v>680</v>
      </c>
      <c r="H26" s="198" t="s">
        <v>644</v>
      </c>
      <c r="I26" s="198" t="s">
        <v>645</v>
      </c>
      <c r="J26" s="905" t="s">
        <v>388</v>
      </c>
      <c r="K26" s="905" t="s">
        <v>389</v>
      </c>
      <c r="L26" s="905" t="s">
        <v>109</v>
      </c>
    </row>
    <row r="27" spans="2:12" ht="15.75" thickBot="1" x14ac:dyDescent="0.3">
      <c r="B27" s="947"/>
      <c r="C27" s="897"/>
      <c r="D27" s="895"/>
      <c r="E27" s="906"/>
      <c r="F27" s="906"/>
      <c r="G27" s="906"/>
      <c r="H27" s="199" t="s">
        <v>646</v>
      </c>
      <c r="I27" s="199" t="s">
        <v>647</v>
      </c>
      <c r="J27" s="906"/>
      <c r="K27" s="906"/>
      <c r="L27" s="906"/>
    </row>
    <row r="28" spans="2:12" ht="80.25" customHeight="1" thickBot="1" x14ac:dyDescent="0.3">
      <c r="B28" s="947"/>
      <c r="C28" s="424">
        <v>1</v>
      </c>
      <c r="D28" s="405" t="s">
        <v>1484</v>
      </c>
      <c r="E28" s="424" t="s">
        <v>1485</v>
      </c>
      <c r="F28" s="424" t="s">
        <v>667</v>
      </c>
      <c r="G28" s="415" t="s">
        <v>1486</v>
      </c>
      <c r="H28" s="204"/>
      <c r="I28" s="204"/>
      <c r="J28" s="204"/>
      <c r="K28" s="204"/>
      <c r="L28" s="183" t="s">
        <v>1907</v>
      </c>
    </row>
    <row r="29" spans="2:12" ht="60" customHeight="1" thickBot="1" x14ac:dyDescent="0.3">
      <c r="B29" s="947"/>
      <c r="C29" s="424">
        <v>2</v>
      </c>
      <c r="D29" s="405" t="s">
        <v>1487</v>
      </c>
      <c r="E29" s="424" t="s">
        <v>1395</v>
      </c>
      <c r="F29" s="424" t="s">
        <v>667</v>
      </c>
      <c r="G29" s="415" t="s">
        <v>1488</v>
      </c>
      <c r="H29" s="204"/>
      <c r="I29" s="204"/>
      <c r="J29" s="204"/>
      <c r="K29" s="204"/>
      <c r="L29" s="183" t="s">
        <v>1908</v>
      </c>
    </row>
    <row r="30" spans="2:12" ht="15.75" thickBot="1" x14ac:dyDescent="0.3">
      <c r="B30" s="947"/>
      <c r="C30" s="264"/>
      <c r="D30" s="30"/>
      <c r="E30" s="30"/>
      <c r="F30" s="30"/>
      <c r="G30" s="30"/>
      <c r="H30" s="204"/>
      <c r="I30" s="204"/>
      <c r="J30" s="204"/>
      <c r="K30" s="204"/>
      <c r="L30" s="204"/>
    </row>
    <row r="31" spans="2:12" ht="15.75" thickBot="1" x14ac:dyDescent="0.3">
      <c r="B31" s="947"/>
      <c r="C31" s="264"/>
      <c r="D31" s="30"/>
      <c r="E31" s="30"/>
      <c r="F31" s="30"/>
      <c r="G31" s="30"/>
      <c r="H31" s="204"/>
      <c r="I31" s="204"/>
      <c r="J31" s="204"/>
      <c r="K31" s="204"/>
      <c r="L31" s="204"/>
    </row>
    <row r="32" spans="2:12" ht="15.75" thickBot="1" x14ac:dyDescent="0.3">
      <c r="B32" s="947"/>
      <c r="C32" s="264"/>
      <c r="D32" s="30"/>
      <c r="E32" s="30"/>
      <c r="F32" s="30"/>
      <c r="G32" s="30"/>
      <c r="H32" s="204"/>
      <c r="I32" s="204"/>
      <c r="J32" s="204"/>
      <c r="K32" s="204"/>
      <c r="L32" s="204"/>
    </row>
    <row r="33" spans="2:12" ht="15.75" thickBot="1" x14ac:dyDescent="0.3">
      <c r="B33" s="947"/>
      <c r="C33" s="264"/>
      <c r="D33" s="30"/>
      <c r="E33" s="30"/>
      <c r="F33" s="30"/>
      <c r="G33" s="30"/>
      <c r="H33" s="204"/>
      <c r="I33" s="204"/>
      <c r="J33" s="204"/>
      <c r="K33" s="204"/>
      <c r="L33" s="204"/>
    </row>
    <row r="34" spans="2:12" ht="15.75" thickBot="1" x14ac:dyDescent="0.3">
      <c r="B34" s="947"/>
      <c r="C34" s="264"/>
      <c r="D34" s="30"/>
      <c r="E34" s="30"/>
      <c r="F34" s="30"/>
      <c r="G34" s="30"/>
      <c r="H34" s="204"/>
      <c r="I34" s="204"/>
      <c r="J34" s="204"/>
      <c r="K34" s="204"/>
      <c r="L34" s="204"/>
    </row>
    <row r="35" spans="2:12" ht="15.75" thickBot="1" x14ac:dyDescent="0.3">
      <c r="B35" s="947"/>
      <c r="C35" s="264"/>
      <c r="D35" s="30"/>
      <c r="E35" s="30"/>
      <c r="F35" s="30"/>
      <c r="G35" s="30"/>
      <c r="H35" s="204"/>
      <c r="I35" s="204"/>
      <c r="J35" s="204"/>
      <c r="K35" s="204"/>
      <c r="L35" s="204"/>
    </row>
    <row r="36" spans="2:12" ht="15.75" thickBot="1" x14ac:dyDescent="0.3">
      <c r="B36" s="947"/>
      <c r="C36" s="264"/>
      <c r="D36" s="30"/>
      <c r="E36" s="30"/>
      <c r="F36" s="30"/>
      <c r="G36" s="30"/>
      <c r="H36" s="204"/>
      <c r="I36" s="204"/>
      <c r="J36" s="204"/>
      <c r="K36" s="204"/>
      <c r="L36" s="204"/>
    </row>
    <row r="37" spans="2:12" ht="15.75" thickBot="1" x14ac:dyDescent="0.3">
      <c r="B37" s="948"/>
      <c r="C37" s="105"/>
      <c r="D37" s="26"/>
      <c r="E37" s="39" t="s">
        <v>280</v>
      </c>
      <c r="F37" s="26"/>
      <c r="G37" s="26"/>
      <c r="H37" s="187">
        <f>SUM(H28:H36)</f>
        <v>0</v>
      </c>
      <c r="I37" s="187">
        <f>SUM(I28:I36)</f>
        <v>0</v>
      </c>
      <c r="J37" s="187">
        <f>SUM(J28:J36)</f>
        <v>0</v>
      </c>
      <c r="K37" s="187">
        <f>SUM(K28:K36)</f>
        <v>0</v>
      </c>
      <c r="L37" s="204"/>
    </row>
    <row r="38" spans="2:12" ht="36" customHeight="1" thickBot="1" x14ac:dyDescent="0.3">
      <c r="B38" s="69" t="s">
        <v>187</v>
      </c>
      <c r="C38" s="103"/>
      <c r="D38" s="848" t="s">
        <v>716</v>
      </c>
      <c r="E38" s="849"/>
      <c r="F38" s="849"/>
      <c r="G38" s="849"/>
      <c r="H38" s="849"/>
      <c r="I38" s="849"/>
      <c r="J38" s="849"/>
      <c r="K38" s="849"/>
      <c r="L38" s="918"/>
    </row>
    <row r="39" spans="2:12" ht="24" customHeight="1" thickBot="1" x14ac:dyDescent="0.3">
      <c r="B39" s="69" t="s">
        <v>189</v>
      </c>
      <c r="C39" s="103"/>
      <c r="D39" s="848" t="s">
        <v>717</v>
      </c>
      <c r="E39" s="849"/>
      <c r="F39" s="849"/>
      <c r="G39" s="849"/>
      <c r="H39" s="849"/>
      <c r="I39" s="849"/>
      <c r="J39" s="849"/>
      <c r="K39" s="849"/>
      <c r="L39" s="918"/>
    </row>
    <row r="40" spans="2:12" ht="15.75" thickBot="1" x14ac:dyDescent="0.3">
      <c r="B40" s="1"/>
      <c r="C40" s="72"/>
      <c r="D40" s="5"/>
      <c r="E40" s="5"/>
      <c r="F40" s="5"/>
      <c r="G40" s="5"/>
      <c r="H40" s="5"/>
      <c r="I40" s="5"/>
      <c r="J40" s="5"/>
      <c r="K40" s="5"/>
    </row>
    <row r="41" spans="2:12" ht="24" customHeight="1" thickBot="1" x14ac:dyDescent="0.3">
      <c r="B41" s="854" t="s">
        <v>191</v>
      </c>
      <c r="C41" s="855"/>
      <c r="D41" s="855"/>
      <c r="E41" s="856"/>
      <c r="F41" s="5"/>
      <c r="G41" s="5"/>
      <c r="H41" s="5"/>
      <c r="I41" s="5"/>
      <c r="J41" s="5"/>
      <c r="K41" s="5"/>
    </row>
    <row r="42" spans="2:12" ht="15.75" thickBot="1" x14ac:dyDescent="0.3">
      <c r="B42" s="845">
        <v>1</v>
      </c>
      <c r="C42" s="90"/>
      <c r="D42" s="47" t="s">
        <v>192</v>
      </c>
      <c r="E42" s="30" t="s">
        <v>1366</v>
      </c>
      <c r="F42" s="5"/>
      <c r="G42" s="5"/>
      <c r="H42" s="5"/>
      <c r="I42" s="5"/>
      <c r="J42" s="5"/>
      <c r="K42" s="5"/>
    </row>
    <row r="43" spans="2:12" ht="15.75" thickBot="1" x14ac:dyDescent="0.3">
      <c r="B43" s="846"/>
      <c r="C43" s="90"/>
      <c r="D43" s="40" t="s">
        <v>45</v>
      </c>
      <c r="E43" s="30" t="s">
        <v>1374</v>
      </c>
      <c r="F43" s="5"/>
      <c r="G43" s="5"/>
      <c r="H43" s="5"/>
      <c r="I43" s="5"/>
      <c r="J43" s="5"/>
      <c r="K43" s="5"/>
    </row>
    <row r="44" spans="2:12" ht="15.75" thickBot="1" x14ac:dyDescent="0.3">
      <c r="B44" s="846"/>
      <c r="C44" s="90"/>
      <c r="D44" s="40" t="s">
        <v>193</v>
      </c>
      <c r="E44" s="30" t="s">
        <v>1375</v>
      </c>
      <c r="F44" s="5"/>
      <c r="G44" s="5"/>
      <c r="H44" s="5"/>
      <c r="I44" s="5"/>
      <c r="J44" s="5"/>
      <c r="K44" s="5"/>
    </row>
    <row r="45" spans="2:12" ht="15.75" thickBot="1" x14ac:dyDescent="0.3">
      <c r="B45" s="846"/>
      <c r="C45" s="90"/>
      <c r="D45" s="40" t="s">
        <v>47</v>
      </c>
      <c r="E45" s="30" t="s">
        <v>1441</v>
      </c>
      <c r="F45" s="5"/>
      <c r="G45" s="5"/>
      <c r="H45" s="5"/>
      <c r="I45" s="5"/>
      <c r="J45" s="5"/>
      <c r="K45" s="5"/>
    </row>
    <row r="46" spans="2:12" ht="15.75" thickBot="1" x14ac:dyDescent="0.3">
      <c r="B46" s="846"/>
      <c r="C46" s="90"/>
      <c r="D46" s="40" t="s">
        <v>49</v>
      </c>
      <c r="E46" s="30" t="s">
        <v>1376</v>
      </c>
      <c r="F46" s="5"/>
      <c r="G46" s="5"/>
      <c r="H46" s="5"/>
      <c r="I46" s="5"/>
      <c r="J46" s="5"/>
      <c r="K46" s="5"/>
    </row>
    <row r="47" spans="2:12" ht="15.75" thickBot="1" x14ac:dyDescent="0.3">
      <c r="B47" s="846"/>
      <c r="C47" s="90"/>
      <c r="D47" s="40" t="s">
        <v>51</v>
      </c>
      <c r="E47" s="30">
        <v>4380200</v>
      </c>
      <c r="F47" s="5"/>
      <c r="G47" s="5"/>
      <c r="H47" s="5"/>
      <c r="I47" s="5"/>
      <c r="J47" s="5"/>
      <c r="K47" s="5"/>
    </row>
    <row r="48" spans="2:12" ht="15.75" thickBot="1" x14ac:dyDescent="0.3">
      <c r="B48" s="847"/>
      <c r="C48" s="2"/>
      <c r="D48" s="40" t="s">
        <v>194</v>
      </c>
      <c r="E48" s="30" t="s">
        <v>1370</v>
      </c>
      <c r="F48" s="5"/>
      <c r="G48" s="5"/>
      <c r="H48" s="5"/>
      <c r="I48" s="5"/>
      <c r="J48" s="5"/>
      <c r="K48" s="5"/>
    </row>
    <row r="49" spans="2:11" ht="15.75" thickBot="1" x14ac:dyDescent="0.3">
      <c r="B49" s="1"/>
      <c r="C49" s="72"/>
      <c r="D49" s="5"/>
      <c r="E49" s="5"/>
      <c r="F49" s="5"/>
      <c r="G49" s="5"/>
      <c r="H49" s="5"/>
      <c r="I49" s="5"/>
      <c r="J49" s="5"/>
      <c r="K49" s="5"/>
    </row>
    <row r="50" spans="2:11" ht="15.75" thickBot="1" x14ac:dyDescent="0.3">
      <c r="B50" s="854" t="s">
        <v>195</v>
      </c>
      <c r="C50" s="855"/>
      <c r="D50" s="855"/>
      <c r="E50" s="856"/>
      <c r="F50" s="5"/>
      <c r="G50" s="5"/>
      <c r="H50" s="5"/>
      <c r="I50" s="5"/>
      <c r="J50" s="5"/>
      <c r="K50" s="5"/>
    </row>
    <row r="51" spans="2:11" ht="15.75" thickBot="1" x14ac:dyDescent="0.3">
      <c r="B51" s="845">
        <v>1</v>
      </c>
      <c r="C51" s="90"/>
      <c r="D51" s="47" t="s">
        <v>192</v>
      </c>
      <c r="E51" s="215" t="s">
        <v>196</v>
      </c>
      <c r="F51" s="5"/>
      <c r="G51" s="5"/>
      <c r="H51" s="5"/>
      <c r="I51" s="5"/>
      <c r="J51" s="5"/>
      <c r="K51" s="5"/>
    </row>
    <row r="52" spans="2:11" ht="15.75" thickBot="1" x14ac:dyDescent="0.3">
      <c r="B52" s="846"/>
      <c r="C52" s="90"/>
      <c r="D52" s="40" t="s">
        <v>45</v>
      </c>
      <c r="E52" s="215" t="s">
        <v>197</v>
      </c>
      <c r="F52" s="5"/>
      <c r="G52" s="5"/>
      <c r="H52" s="5"/>
      <c r="I52" s="5"/>
      <c r="J52" s="5"/>
      <c r="K52" s="5"/>
    </row>
    <row r="53" spans="2:11" ht="15.75" thickBot="1" x14ac:dyDescent="0.3">
      <c r="B53" s="846"/>
      <c r="C53" s="90"/>
      <c r="D53" s="40" t="s">
        <v>193</v>
      </c>
      <c r="E53" s="233"/>
      <c r="F53" s="5"/>
      <c r="G53" s="5"/>
      <c r="H53" s="5"/>
      <c r="I53" s="5"/>
      <c r="J53" s="5"/>
      <c r="K53" s="5"/>
    </row>
    <row r="54" spans="2:11" ht="15.75" thickBot="1" x14ac:dyDescent="0.3">
      <c r="B54" s="846"/>
      <c r="C54" s="90"/>
      <c r="D54" s="40" t="s">
        <v>47</v>
      </c>
      <c r="E54" s="233"/>
      <c r="F54" s="5"/>
      <c r="G54" s="5"/>
      <c r="H54" s="5"/>
      <c r="I54" s="5"/>
      <c r="J54" s="5"/>
      <c r="K54" s="5"/>
    </row>
    <row r="55" spans="2:11" ht="15.75" thickBot="1" x14ac:dyDescent="0.3">
      <c r="B55" s="846"/>
      <c r="C55" s="90"/>
      <c r="D55" s="40" t="s">
        <v>49</v>
      </c>
      <c r="E55" s="233"/>
      <c r="F55" s="5"/>
      <c r="G55" s="5"/>
      <c r="H55" s="5"/>
      <c r="I55" s="5"/>
      <c r="J55" s="5"/>
      <c r="K55" s="5"/>
    </row>
    <row r="56" spans="2:11" ht="15.75" thickBot="1" x14ac:dyDescent="0.3">
      <c r="B56" s="846"/>
      <c r="C56" s="90"/>
      <c r="D56" s="40" t="s">
        <v>51</v>
      </c>
      <c r="E56" s="233"/>
      <c r="F56" s="5"/>
      <c r="G56" s="5"/>
      <c r="H56" s="5"/>
      <c r="I56" s="5"/>
      <c r="J56" s="5"/>
      <c r="K56" s="5"/>
    </row>
    <row r="57" spans="2:11" ht="15.75" thickBot="1" x14ac:dyDescent="0.3">
      <c r="B57" s="847"/>
      <c r="C57" s="2"/>
      <c r="D57" s="40" t="s">
        <v>194</v>
      </c>
      <c r="E57" s="233"/>
      <c r="F57" s="5"/>
      <c r="G57" s="5"/>
      <c r="H57" s="5"/>
      <c r="I57" s="5"/>
      <c r="J57" s="5"/>
      <c r="K57" s="5"/>
    </row>
    <row r="58" spans="2:11" ht="15.75" thickBot="1" x14ac:dyDescent="0.3">
      <c r="B58" s="1"/>
      <c r="C58" s="72"/>
      <c r="D58" s="5"/>
      <c r="E58" s="5"/>
      <c r="F58" s="5"/>
      <c r="G58" s="5"/>
      <c r="H58" s="5"/>
      <c r="I58" s="5"/>
      <c r="J58" s="5"/>
      <c r="K58" s="5"/>
    </row>
    <row r="59" spans="2:11" ht="15" customHeight="1" thickBot="1" x14ac:dyDescent="0.3">
      <c r="B59" s="115" t="s">
        <v>198</v>
      </c>
      <c r="C59" s="116"/>
      <c r="D59" s="116"/>
      <c r="E59" s="117"/>
      <c r="G59" s="5"/>
      <c r="H59" s="5"/>
      <c r="I59" s="5"/>
      <c r="J59" s="5"/>
      <c r="K59" s="5"/>
    </row>
    <row r="60" spans="2:11" ht="24.75" thickBot="1" x14ac:dyDescent="0.3">
      <c r="B60" s="46" t="s">
        <v>199</v>
      </c>
      <c r="C60" s="40" t="s">
        <v>200</v>
      </c>
      <c r="D60" s="40" t="s">
        <v>201</v>
      </c>
      <c r="E60" s="40" t="s">
        <v>202</v>
      </c>
      <c r="F60" s="5"/>
      <c r="G60" s="5"/>
      <c r="H60" s="5"/>
      <c r="I60" s="5"/>
      <c r="J60" s="5"/>
    </row>
    <row r="61" spans="2:11" ht="72.75" thickBot="1" x14ac:dyDescent="0.3">
      <c r="B61" s="48">
        <v>42401</v>
      </c>
      <c r="C61" s="40">
        <v>0.01</v>
      </c>
      <c r="D61" s="49" t="s">
        <v>718</v>
      </c>
      <c r="E61" s="40"/>
      <c r="F61" s="5"/>
      <c r="G61" s="5"/>
      <c r="H61" s="5"/>
      <c r="I61" s="5"/>
      <c r="J61" s="5"/>
    </row>
    <row r="62" spans="2:11" ht="15.75" thickBot="1" x14ac:dyDescent="0.3">
      <c r="B62" s="3"/>
      <c r="C62" s="91"/>
      <c r="D62" s="5"/>
      <c r="E62" s="5"/>
      <c r="F62" s="5"/>
      <c r="G62" s="5"/>
      <c r="H62" s="5"/>
      <c r="I62" s="5"/>
      <c r="J62" s="5"/>
      <c r="K62" s="5"/>
    </row>
    <row r="63" spans="2:11" x14ac:dyDescent="0.25">
      <c r="B63" s="125" t="s">
        <v>109</v>
      </c>
      <c r="C63" s="92"/>
      <c r="D63" s="5"/>
      <c r="E63" s="5"/>
      <c r="F63" s="5"/>
      <c r="G63" s="5"/>
      <c r="H63" s="5"/>
      <c r="I63" s="5"/>
      <c r="J63" s="5"/>
      <c r="K63" s="5"/>
    </row>
    <row r="64" spans="2:11" ht="81" customHeight="1" x14ac:dyDescent="0.25">
      <c r="B64" s="953" t="s">
        <v>719</v>
      </c>
      <c r="C64" s="954"/>
      <c r="D64" s="955"/>
      <c r="E64" s="5"/>
      <c r="F64" s="5"/>
      <c r="G64" s="5"/>
      <c r="H64" s="5"/>
      <c r="I64" s="5"/>
      <c r="J64" s="5"/>
      <c r="K64" s="5"/>
    </row>
    <row r="65" spans="2:11" x14ac:dyDescent="0.25">
      <c r="B65" s="956"/>
      <c r="C65" s="957"/>
      <c r="D65" s="958"/>
      <c r="E65" s="5"/>
      <c r="F65" s="5"/>
      <c r="G65" s="5"/>
      <c r="H65" s="5"/>
      <c r="I65" s="5"/>
      <c r="J65" s="5"/>
      <c r="K65" s="5"/>
    </row>
    <row r="66" spans="2:11" x14ac:dyDescent="0.25">
      <c r="B66" s="1"/>
      <c r="C66" s="72"/>
      <c r="D66" s="5"/>
      <c r="E66" s="5"/>
      <c r="F66" s="5"/>
      <c r="G66" s="5"/>
      <c r="H66" s="5"/>
      <c r="I66" s="5"/>
      <c r="J66" s="5"/>
      <c r="K66" s="5"/>
    </row>
    <row r="67" spans="2:11" ht="15.75" thickBot="1" x14ac:dyDescent="0.3">
      <c r="B67" s="5"/>
      <c r="D67" s="5"/>
      <c r="E67" s="5"/>
      <c r="F67" s="5"/>
      <c r="G67" s="5"/>
      <c r="H67" s="5"/>
      <c r="I67" s="5"/>
      <c r="J67" s="5"/>
      <c r="K67" s="5"/>
    </row>
    <row r="68" spans="2:11" ht="24.75" thickBot="1" x14ac:dyDescent="0.3">
      <c r="B68" s="50" t="s">
        <v>651</v>
      </c>
      <c r="C68" s="93"/>
      <c r="D68" s="5"/>
      <c r="E68" s="5"/>
      <c r="F68" s="5"/>
      <c r="G68" s="5"/>
      <c r="H68" s="5"/>
      <c r="I68" s="5"/>
      <c r="J68" s="5"/>
      <c r="K68" s="5"/>
    </row>
    <row r="69" spans="2:11" ht="15.75" thickBot="1" x14ac:dyDescent="0.3">
      <c r="B69" s="37"/>
      <c r="C69" s="84"/>
      <c r="D69" s="5"/>
      <c r="E69" s="5"/>
      <c r="F69" s="5"/>
      <c r="G69" s="5"/>
      <c r="H69" s="5"/>
      <c r="I69" s="5"/>
      <c r="J69" s="5"/>
      <c r="K69" s="5"/>
    </row>
    <row r="70" spans="2:11" ht="84.75" thickBot="1" x14ac:dyDescent="0.3">
      <c r="B70" s="51" t="s">
        <v>205</v>
      </c>
      <c r="C70" s="94"/>
      <c r="D70" s="43" t="s">
        <v>720</v>
      </c>
      <c r="E70" s="5"/>
      <c r="F70" s="5"/>
      <c r="G70" s="5"/>
      <c r="H70" s="5"/>
      <c r="I70" s="5"/>
      <c r="J70" s="5"/>
      <c r="K70" s="5"/>
    </row>
    <row r="71" spans="2:11" x14ac:dyDescent="0.25">
      <c r="B71" s="845" t="s">
        <v>207</v>
      </c>
      <c r="C71" s="90"/>
      <c r="D71" s="52" t="s">
        <v>208</v>
      </c>
      <c r="E71" s="5"/>
      <c r="F71" s="5"/>
      <c r="G71" s="5"/>
      <c r="H71" s="5"/>
      <c r="I71" s="5"/>
      <c r="J71" s="5"/>
      <c r="K71" s="5"/>
    </row>
    <row r="72" spans="2:11" ht="120" x14ac:dyDescent="0.25">
      <c r="B72" s="846"/>
      <c r="C72" s="90"/>
      <c r="D72" s="45" t="s">
        <v>721</v>
      </c>
      <c r="E72" s="5"/>
      <c r="F72" s="5"/>
      <c r="G72" s="5"/>
      <c r="H72" s="5"/>
      <c r="I72" s="5"/>
      <c r="J72" s="5"/>
      <c r="K72" s="5"/>
    </row>
    <row r="73" spans="2:11" x14ac:dyDescent="0.25">
      <c r="B73" s="846"/>
      <c r="C73" s="90"/>
      <c r="D73" s="52" t="s">
        <v>211</v>
      </c>
      <c r="E73" s="5"/>
      <c r="F73" s="5"/>
      <c r="G73" s="5"/>
      <c r="H73" s="5"/>
      <c r="I73" s="5"/>
      <c r="J73" s="5"/>
      <c r="K73" s="5"/>
    </row>
    <row r="74" spans="2:11" x14ac:dyDescent="0.25">
      <c r="B74" s="846"/>
      <c r="C74" s="90"/>
      <c r="D74" s="45" t="s">
        <v>316</v>
      </c>
      <c r="E74" s="5"/>
      <c r="F74" s="5"/>
      <c r="G74" s="5"/>
      <c r="H74" s="5"/>
      <c r="I74" s="5"/>
      <c r="J74" s="5"/>
      <c r="K74" s="5"/>
    </row>
    <row r="75" spans="2:11" ht="24" x14ac:dyDescent="0.25">
      <c r="B75" s="846"/>
      <c r="C75" s="90"/>
      <c r="D75" s="45" t="s">
        <v>722</v>
      </c>
      <c r="E75" s="5"/>
      <c r="F75" s="5"/>
      <c r="G75" s="5"/>
      <c r="H75" s="5"/>
      <c r="I75" s="5"/>
      <c r="J75" s="5"/>
      <c r="K75" s="5"/>
    </row>
    <row r="76" spans="2:11" x14ac:dyDescent="0.25">
      <c r="B76" s="846"/>
      <c r="C76" s="90"/>
      <c r="D76" s="45" t="s">
        <v>723</v>
      </c>
      <c r="E76" s="5"/>
      <c r="F76" s="5"/>
      <c r="G76" s="5"/>
      <c r="H76" s="5"/>
      <c r="I76" s="5"/>
      <c r="J76" s="5"/>
      <c r="K76" s="5"/>
    </row>
    <row r="77" spans="2:11" ht="24" x14ac:dyDescent="0.25">
      <c r="B77" s="846"/>
      <c r="C77" s="90"/>
      <c r="D77" s="45" t="s">
        <v>724</v>
      </c>
      <c r="E77" s="5"/>
      <c r="F77" s="5"/>
      <c r="G77" s="5"/>
      <c r="H77" s="5"/>
      <c r="I77" s="5"/>
      <c r="J77" s="5"/>
      <c r="K77" s="5"/>
    </row>
    <row r="78" spans="2:11" ht="24" x14ac:dyDescent="0.25">
      <c r="B78" s="846"/>
      <c r="C78" s="90"/>
      <c r="D78" s="45" t="s">
        <v>725</v>
      </c>
      <c r="E78" s="5"/>
      <c r="F78" s="5"/>
      <c r="G78" s="5"/>
      <c r="H78" s="5"/>
      <c r="I78" s="5"/>
      <c r="J78" s="5"/>
      <c r="K78" s="5"/>
    </row>
    <row r="79" spans="2:11" ht="24" x14ac:dyDescent="0.25">
      <c r="B79" s="846"/>
      <c r="C79" s="90"/>
      <c r="D79" s="45" t="s">
        <v>726</v>
      </c>
      <c r="E79" s="5"/>
      <c r="F79" s="5"/>
      <c r="G79" s="5"/>
      <c r="H79" s="5"/>
      <c r="I79" s="5"/>
      <c r="J79" s="5"/>
      <c r="K79" s="5"/>
    </row>
    <row r="80" spans="2:11" x14ac:dyDescent="0.25">
      <c r="B80" s="846"/>
      <c r="C80" s="90"/>
      <c r="D80" s="52" t="s">
        <v>439</v>
      </c>
      <c r="E80" s="5"/>
      <c r="F80" s="5"/>
      <c r="G80" s="5"/>
      <c r="H80" s="5"/>
      <c r="I80" s="5"/>
      <c r="J80" s="5"/>
      <c r="K80" s="5"/>
    </row>
    <row r="81" spans="2:11" ht="36" x14ac:dyDescent="0.25">
      <c r="B81" s="846"/>
      <c r="C81" s="90"/>
      <c r="D81" s="45" t="s">
        <v>538</v>
      </c>
      <c r="E81" s="5"/>
      <c r="F81" s="5"/>
      <c r="G81" s="5"/>
      <c r="H81" s="5"/>
      <c r="I81" s="5"/>
      <c r="J81" s="5"/>
      <c r="K81" s="5"/>
    </row>
    <row r="82" spans="2:11" ht="36" x14ac:dyDescent="0.25">
      <c r="B82" s="846"/>
      <c r="C82" s="90"/>
      <c r="D82" s="45" t="s">
        <v>727</v>
      </c>
      <c r="E82" s="5"/>
      <c r="F82" s="5"/>
      <c r="G82" s="5"/>
      <c r="H82" s="5"/>
      <c r="I82" s="5"/>
      <c r="J82" s="5"/>
      <c r="K82" s="5"/>
    </row>
    <row r="83" spans="2:11" ht="84.75" thickBot="1" x14ac:dyDescent="0.3">
      <c r="B83" s="847"/>
      <c r="C83" s="2"/>
      <c r="D83" s="40" t="s">
        <v>728</v>
      </c>
      <c r="E83" s="5"/>
      <c r="F83" s="5"/>
      <c r="G83" s="5"/>
      <c r="H83" s="5"/>
      <c r="I83" s="5"/>
      <c r="J83" s="5"/>
      <c r="K83" s="5"/>
    </row>
    <row r="84" spans="2:11" ht="24.75" thickBot="1" x14ac:dyDescent="0.3">
      <c r="B84" s="46" t="s">
        <v>220</v>
      </c>
      <c r="C84" s="2"/>
      <c r="D84" s="40"/>
      <c r="E84" s="5"/>
      <c r="F84" s="5"/>
      <c r="G84" s="5"/>
      <c r="H84" s="5"/>
      <c r="I84" s="5"/>
      <c r="J84" s="5"/>
      <c r="K84" s="5"/>
    </row>
    <row r="85" spans="2:11" ht="84" x14ac:dyDescent="0.25">
      <c r="B85" s="845" t="s">
        <v>221</v>
      </c>
      <c r="C85" s="90"/>
      <c r="D85" s="45" t="s">
        <v>729</v>
      </c>
      <c r="E85" s="5"/>
      <c r="F85" s="5"/>
      <c r="G85" s="5"/>
      <c r="H85" s="5"/>
      <c r="I85" s="5"/>
      <c r="J85" s="5"/>
      <c r="K85" s="5"/>
    </row>
    <row r="86" spans="2:11" ht="96" x14ac:dyDescent="0.25">
      <c r="B86" s="846"/>
      <c r="C86" s="90"/>
      <c r="D86" s="45" t="s">
        <v>730</v>
      </c>
      <c r="E86" s="5"/>
      <c r="F86" s="5"/>
      <c r="G86" s="5"/>
      <c r="H86" s="5"/>
      <c r="I86" s="5"/>
      <c r="J86" s="5"/>
      <c r="K86" s="5"/>
    </row>
    <row r="87" spans="2:11" ht="132" x14ac:dyDescent="0.25">
      <c r="B87" s="846"/>
      <c r="C87" s="90"/>
      <c r="D87" s="45" t="s">
        <v>731</v>
      </c>
      <c r="E87" s="5"/>
      <c r="F87" s="5"/>
      <c r="G87" s="5"/>
      <c r="H87" s="5"/>
      <c r="I87" s="5"/>
      <c r="J87" s="5"/>
      <c r="K87" s="5"/>
    </row>
    <row r="88" spans="2:11" ht="144.75" thickBot="1" x14ac:dyDescent="0.3">
      <c r="B88" s="847"/>
      <c r="C88" s="2"/>
      <c r="D88" s="40" t="s">
        <v>732</v>
      </c>
      <c r="E88" s="5"/>
      <c r="F88" s="5"/>
      <c r="G88" s="5"/>
      <c r="H88" s="5"/>
      <c r="I88" s="5"/>
      <c r="J88" s="5"/>
      <c r="K88" s="5"/>
    </row>
    <row r="89" spans="2:11" ht="24" x14ac:dyDescent="0.25">
      <c r="B89" s="845" t="s">
        <v>238</v>
      </c>
      <c r="C89" s="90"/>
      <c r="D89" s="52" t="s">
        <v>23</v>
      </c>
      <c r="E89" s="5"/>
      <c r="F89" s="5"/>
      <c r="G89" s="5"/>
      <c r="H89" s="5"/>
      <c r="I89" s="5"/>
      <c r="J89" s="5"/>
      <c r="K89" s="5"/>
    </row>
    <row r="90" spans="2:11" x14ac:dyDescent="0.25">
      <c r="B90" s="846"/>
      <c r="C90" s="90"/>
      <c r="D90" s="45" t="s">
        <v>702</v>
      </c>
      <c r="E90" s="5"/>
      <c r="F90" s="5"/>
      <c r="G90" s="5"/>
      <c r="H90" s="5"/>
      <c r="I90" s="5"/>
      <c r="J90" s="5"/>
      <c r="K90" s="5"/>
    </row>
    <row r="91" spans="2:11" x14ac:dyDescent="0.25">
      <c r="B91" s="846"/>
      <c r="C91" s="90"/>
      <c r="D91" s="45" t="s">
        <v>239</v>
      </c>
      <c r="E91" s="5"/>
      <c r="F91" s="5"/>
      <c r="G91" s="5"/>
      <c r="H91" s="5"/>
      <c r="I91" s="5"/>
      <c r="J91" s="5"/>
      <c r="K91" s="5"/>
    </row>
    <row r="92" spans="2:11" ht="37.5" x14ac:dyDescent="0.25">
      <c r="B92" s="846"/>
      <c r="C92" s="90"/>
      <c r="D92" s="45" t="s">
        <v>733</v>
      </c>
      <c r="E92" s="5"/>
      <c r="F92" s="5"/>
      <c r="G92" s="5"/>
      <c r="H92" s="5"/>
      <c r="I92" s="5"/>
      <c r="J92" s="5"/>
      <c r="K92" s="5"/>
    </row>
    <row r="93" spans="2:11" ht="37.5" x14ac:dyDescent="0.25">
      <c r="B93" s="846"/>
      <c r="C93" s="90"/>
      <c r="D93" s="45" t="s">
        <v>734</v>
      </c>
      <c r="E93" s="5"/>
      <c r="F93" s="5"/>
      <c r="G93" s="5"/>
      <c r="H93" s="5"/>
      <c r="I93" s="5"/>
      <c r="J93" s="5"/>
      <c r="K93" s="5"/>
    </row>
    <row r="94" spans="2:11" ht="37.5" x14ac:dyDescent="0.25">
      <c r="B94" s="846"/>
      <c r="C94" s="90"/>
      <c r="D94" s="45" t="s">
        <v>735</v>
      </c>
      <c r="E94" s="5"/>
      <c r="F94" s="5"/>
      <c r="G94" s="5"/>
      <c r="H94" s="5"/>
      <c r="I94" s="5"/>
      <c r="J94" s="5"/>
      <c r="K94" s="5"/>
    </row>
    <row r="95" spans="2:11" ht="84" x14ac:dyDescent="0.25">
      <c r="B95" s="846"/>
      <c r="C95" s="90"/>
      <c r="D95" s="53" t="s">
        <v>408</v>
      </c>
      <c r="E95" s="5"/>
      <c r="F95" s="5"/>
      <c r="G95" s="5"/>
      <c r="H95" s="5"/>
      <c r="I95" s="5"/>
      <c r="J95" s="5"/>
      <c r="K95" s="5"/>
    </row>
    <row r="96" spans="2:11" x14ac:dyDescent="0.25">
      <c r="B96" s="846"/>
      <c r="C96" s="90"/>
      <c r="D96" s="52" t="s">
        <v>382</v>
      </c>
      <c r="E96" s="5"/>
      <c r="F96" s="5"/>
      <c r="G96" s="5"/>
      <c r="H96" s="5"/>
      <c r="I96" s="5"/>
      <c r="J96" s="5"/>
      <c r="K96" s="5"/>
    </row>
    <row r="97" spans="2:11" ht="24" x14ac:dyDescent="0.25">
      <c r="B97" s="846"/>
      <c r="C97" s="90"/>
      <c r="D97" s="52" t="s">
        <v>736</v>
      </c>
      <c r="E97" s="5"/>
      <c r="F97" s="5"/>
      <c r="G97" s="5"/>
      <c r="H97" s="5"/>
      <c r="I97" s="5"/>
      <c r="J97" s="5"/>
      <c r="K97" s="5"/>
    </row>
    <row r="98" spans="2:11" x14ac:dyDescent="0.25">
      <c r="B98" s="846"/>
      <c r="C98" s="90"/>
      <c r="D98" s="16"/>
      <c r="E98" s="5"/>
      <c r="F98" s="5"/>
      <c r="G98" s="5"/>
      <c r="H98" s="5"/>
      <c r="I98" s="5"/>
      <c r="J98" s="5"/>
      <c r="K98" s="5"/>
    </row>
    <row r="99" spans="2:11" x14ac:dyDescent="0.25">
      <c r="B99" s="846"/>
      <c r="C99" s="90"/>
      <c r="D99" s="45" t="s">
        <v>239</v>
      </c>
      <c r="E99" s="5"/>
      <c r="F99" s="5"/>
      <c r="G99" s="5"/>
      <c r="H99" s="5"/>
      <c r="I99" s="5"/>
      <c r="J99" s="5"/>
      <c r="K99" s="5"/>
    </row>
    <row r="100" spans="2:11" ht="49.5" x14ac:dyDescent="0.25">
      <c r="B100" s="846"/>
      <c r="C100" s="90"/>
      <c r="D100" s="45" t="s">
        <v>737</v>
      </c>
      <c r="E100" s="5"/>
      <c r="F100" s="5"/>
      <c r="G100" s="5"/>
      <c r="H100" s="5"/>
      <c r="I100" s="5"/>
      <c r="J100" s="5"/>
      <c r="K100" s="5"/>
    </row>
    <row r="101" spans="2:11" ht="50.25" thickBot="1" x14ac:dyDescent="0.3">
      <c r="B101" s="847"/>
      <c r="C101" s="2"/>
      <c r="D101" s="40" t="s">
        <v>738</v>
      </c>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38">
    <mergeCell ref="B10:D10"/>
    <mergeCell ref="F10:S10"/>
    <mergeCell ref="F11:S11"/>
    <mergeCell ref="E12:R12"/>
    <mergeCell ref="E13:R13"/>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s>
  <conditionalFormatting sqref="F10">
    <cfRule type="notContainsBlanks" dxfId="75" priority="6">
      <formula>LEN(TRIM(F10))&gt;0</formula>
    </cfRule>
  </conditionalFormatting>
  <conditionalFormatting sqref="F11:S11">
    <cfRule type="expression" dxfId="74" priority="4">
      <formula>E11="NO SE REPORTA"</formula>
    </cfRule>
    <cfRule type="expression" dxfId="73" priority="5">
      <formula>E10="NO APLICA"</formula>
    </cfRule>
  </conditionalFormatting>
  <conditionalFormatting sqref="E12:R12">
    <cfRule type="expression" dxfId="7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workbookViewId="0">
      <selection activeCell="B14" sqref="B14"/>
    </sheetView>
  </sheetViews>
  <sheetFormatPr baseColWidth="10" defaultRowHeight="15" x14ac:dyDescent="0.25"/>
  <cols>
    <col min="1" max="1" width="5.85546875" customWidth="1"/>
    <col min="2" max="2" width="44.28515625" customWidth="1"/>
    <col min="3" max="3" width="68.5703125" customWidth="1"/>
    <col min="7" max="7" width="0" hidden="1" customWidth="1"/>
    <col min="8" max="8" width="15.5703125" hidden="1" customWidth="1"/>
    <col min="9" max="9" width="11.42578125" hidden="1" customWidth="1"/>
  </cols>
  <sheetData>
    <row r="1" spans="1:18" s="368" customFormat="1" ht="130.5" customHeight="1" thickBot="1" x14ac:dyDescent="0.3">
      <c r="A1" s="466"/>
      <c r="B1" s="465"/>
      <c r="C1" s="464"/>
      <c r="D1"/>
      <c r="E1"/>
      <c r="F1"/>
      <c r="G1"/>
      <c r="H1"/>
      <c r="I1"/>
      <c r="J1"/>
      <c r="K1"/>
      <c r="L1"/>
      <c r="M1"/>
      <c r="N1"/>
      <c r="O1"/>
      <c r="P1"/>
      <c r="Q1"/>
      <c r="R1"/>
    </row>
    <row r="2" spans="1:18" s="369" customFormat="1" ht="39.75" customHeight="1" thickBot="1" x14ac:dyDescent="0.3">
      <c r="A2" s="717" t="s">
        <v>1880</v>
      </c>
      <c r="B2" s="718"/>
      <c r="C2" s="719"/>
      <c r="D2"/>
      <c r="E2"/>
      <c r="F2"/>
      <c r="G2"/>
      <c r="H2"/>
      <c r="I2"/>
      <c r="J2"/>
      <c r="K2"/>
      <c r="L2"/>
      <c r="M2"/>
      <c r="N2"/>
      <c r="O2"/>
      <c r="P2"/>
      <c r="Q2"/>
      <c r="R2"/>
    </row>
    <row r="4" spans="1:18" ht="15.75" thickBot="1" x14ac:dyDescent="0.3"/>
    <row r="5" spans="1:18" s="370" customFormat="1" ht="23.25" customHeight="1" x14ac:dyDescent="0.25">
      <c r="B5" s="371" t="s">
        <v>39</v>
      </c>
      <c r="C5" s="372" t="s">
        <v>58</v>
      </c>
      <c r="H5" s="370" t="s">
        <v>40</v>
      </c>
    </row>
    <row r="6" spans="1:18" s="370" customFormat="1" ht="23.25" customHeight="1" x14ac:dyDescent="0.25">
      <c r="B6" s="373" t="s">
        <v>41</v>
      </c>
      <c r="C6" s="374" t="s">
        <v>98</v>
      </c>
      <c r="H6" s="370" t="s">
        <v>42</v>
      </c>
    </row>
    <row r="7" spans="1:18" s="370" customFormat="1" ht="23.25" customHeight="1" x14ac:dyDescent="0.25">
      <c r="B7" s="373" t="s">
        <v>43</v>
      </c>
      <c r="C7" s="374" t="s">
        <v>1358</v>
      </c>
      <c r="H7" s="370" t="s">
        <v>44</v>
      </c>
    </row>
    <row r="8" spans="1:18" s="370" customFormat="1" ht="23.25" customHeight="1" x14ac:dyDescent="0.25">
      <c r="B8" s="373" t="s">
        <v>45</v>
      </c>
      <c r="C8" s="374" t="s">
        <v>1359</v>
      </c>
      <c r="H8" s="370" t="s">
        <v>46</v>
      </c>
    </row>
    <row r="9" spans="1:18" s="370" customFormat="1" ht="23.25" customHeight="1" x14ac:dyDescent="0.25">
      <c r="B9" s="373" t="s">
        <v>47</v>
      </c>
      <c r="C9" s="374" t="s">
        <v>1360</v>
      </c>
      <c r="H9" s="370" t="s">
        <v>48</v>
      </c>
    </row>
    <row r="10" spans="1:18" s="370" customFormat="1" ht="23.25" customHeight="1" x14ac:dyDescent="0.25">
      <c r="B10" s="373" t="s">
        <v>49</v>
      </c>
      <c r="C10" s="374" t="s">
        <v>1361</v>
      </c>
      <c r="H10" s="370" t="s">
        <v>50</v>
      </c>
    </row>
    <row r="11" spans="1:18" s="370" customFormat="1" ht="23.25" customHeight="1" thickBot="1" x14ac:dyDescent="0.3">
      <c r="B11" s="375" t="s">
        <v>51</v>
      </c>
      <c r="C11" s="376" t="s">
        <v>1362</v>
      </c>
      <c r="H11" s="370" t="s">
        <v>52</v>
      </c>
    </row>
    <row r="12" spans="1:18" x14ac:dyDescent="0.25">
      <c r="H12" t="s">
        <v>53</v>
      </c>
    </row>
    <row r="13" spans="1:18" x14ac:dyDescent="0.25">
      <c r="H13" t="s">
        <v>54</v>
      </c>
    </row>
    <row r="14" spans="1:18" x14ac:dyDescent="0.25">
      <c r="H14" t="s">
        <v>55</v>
      </c>
    </row>
    <row r="15" spans="1:18" x14ac:dyDescent="0.25">
      <c r="H15" t="s">
        <v>56</v>
      </c>
    </row>
    <row r="16" spans="1:18" x14ac:dyDescent="0.25">
      <c r="H16" t="s">
        <v>57</v>
      </c>
    </row>
    <row r="17" spans="8:8" x14ac:dyDescent="0.25">
      <c r="H17" t="s">
        <v>58</v>
      </c>
    </row>
    <row r="18" spans="8:8" x14ac:dyDescent="0.25">
      <c r="H18" t="s">
        <v>59</v>
      </c>
    </row>
    <row r="19" spans="8:8" x14ac:dyDescent="0.25">
      <c r="H19" t="s">
        <v>60</v>
      </c>
    </row>
    <row r="20" spans="8:8" x14ac:dyDescent="0.25">
      <c r="H20" t="s">
        <v>61</v>
      </c>
    </row>
    <row r="21" spans="8:8" x14ac:dyDescent="0.25">
      <c r="H21" t="s">
        <v>62</v>
      </c>
    </row>
    <row r="22" spans="8:8" x14ac:dyDescent="0.25">
      <c r="H22" t="s">
        <v>63</v>
      </c>
    </row>
    <row r="23" spans="8:8" x14ac:dyDescent="0.25">
      <c r="H23" t="s">
        <v>64</v>
      </c>
    </row>
    <row r="24" spans="8:8" x14ac:dyDescent="0.25">
      <c r="H24" t="s">
        <v>65</v>
      </c>
    </row>
    <row r="25" spans="8:8" x14ac:dyDescent="0.25">
      <c r="H25" t="s">
        <v>66</v>
      </c>
    </row>
    <row r="26" spans="8:8" x14ac:dyDescent="0.25">
      <c r="H26" t="s">
        <v>67</v>
      </c>
    </row>
    <row r="27" spans="8:8" x14ac:dyDescent="0.25">
      <c r="H27" t="s">
        <v>68</v>
      </c>
    </row>
    <row r="28" spans="8:8" x14ac:dyDescent="0.25">
      <c r="H28" t="s">
        <v>69</v>
      </c>
    </row>
    <row r="29" spans="8:8" x14ac:dyDescent="0.25">
      <c r="H29" t="s">
        <v>70</v>
      </c>
    </row>
    <row r="30" spans="8:8" x14ac:dyDescent="0.25">
      <c r="H30" t="s">
        <v>71</v>
      </c>
    </row>
    <row r="31" spans="8:8" x14ac:dyDescent="0.25">
      <c r="H31" t="s">
        <v>72</v>
      </c>
    </row>
    <row r="32" spans="8:8" x14ac:dyDescent="0.25">
      <c r="H32" t="s">
        <v>73</v>
      </c>
    </row>
    <row r="33" spans="8:8" x14ac:dyDescent="0.25">
      <c r="H33" t="s">
        <v>74</v>
      </c>
    </row>
    <row r="34" spans="8:8" x14ac:dyDescent="0.25">
      <c r="H34" t="s">
        <v>75</v>
      </c>
    </row>
    <row r="35" spans="8:8" x14ac:dyDescent="0.25">
      <c r="H35" t="s">
        <v>76</v>
      </c>
    </row>
    <row r="36" spans="8:8" x14ac:dyDescent="0.25">
      <c r="H36" t="s">
        <v>77</v>
      </c>
    </row>
    <row r="37" spans="8:8" x14ac:dyDescent="0.25">
      <c r="H37" t="s">
        <v>78</v>
      </c>
    </row>
    <row r="39" spans="8:8" x14ac:dyDescent="0.25">
      <c r="H39" t="s">
        <v>79</v>
      </c>
    </row>
    <row r="40" spans="8:8" x14ac:dyDescent="0.25">
      <c r="H40" t="s">
        <v>80</v>
      </c>
    </row>
    <row r="41" spans="8:8" x14ac:dyDescent="0.25">
      <c r="H41" t="s">
        <v>81</v>
      </c>
    </row>
    <row r="42" spans="8:8" x14ac:dyDescent="0.25">
      <c r="H42" t="s">
        <v>82</v>
      </c>
    </row>
    <row r="43" spans="8:8" x14ac:dyDescent="0.25">
      <c r="H43" t="s">
        <v>83</v>
      </c>
    </row>
    <row r="44" spans="8:8" x14ac:dyDescent="0.25">
      <c r="H44" t="s">
        <v>84</v>
      </c>
    </row>
    <row r="45" spans="8:8" x14ac:dyDescent="0.25">
      <c r="H45" t="s">
        <v>85</v>
      </c>
    </row>
    <row r="46" spans="8:8" x14ac:dyDescent="0.25">
      <c r="H46" t="s">
        <v>86</v>
      </c>
    </row>
    <row r="47" spans="8:8" x14ac:dyDescent="0.25">
      <c r="H47" t="s">
        <v>87</v>
      </c>
    </row>
    <row r="48" spans="8:8" x14ac:dyDescent="0.25">
      <c r="H48" t="s">
        <v>88</v>
      </c>
    </row>
    <row r="49" spans="8:8" x14ac:dyDescent="0.25">
      <c r="H49" t="s">
        <v>89</v>
      </c>
    </row>
    <row r="50" spans="8:8" x14ac:dyDescent="0.25">
      <c r="H50" t="s">
        <v>90</v>
      </c>
    </row>
    <row r="51" spans="8:8" x14ac:dyDescent="0.25">
      <c r="H51" t="s">
        <v>91</v>
      </c>
    </row>
    <row r="52" spans="8:8" x14ac:dyDescent="0.25">
      <c r="H52" t="s">
        <v>92</v>
      </c>
    </row>
    <row r="53" spans="8:8" x14ac:dyDescent="0.25">
      <c r="H53" t="s">
        <v>93</v>
      </c>
    </row>
    <row r="54" spans="8:8" x14ac:dyDescent="0.25">
      <c r="H54" t="s">
        <v>94</v>
      </c>
    </row>
    <row r="55" spans="8:8" x14ac:dyDescent="0.25">
      <c r="H55" t="s">
        <v>95</v>
      </c>
    </row>
    <row r="56" spans="8:8" x14ac:dyDescent="0.25">
      <c r="H56" t="s">
        <v>96</v>
      </c>
    </row>
    <row r="57" spans="8:8" x14ac:dyDescent="0.25">
      <c r="H57" t="s">
        <v>97</v>
      </c>
    </row>
    <row r="58" spans="8:8" x14ac:dyDescent="0.25">
      <c r="H58" t="s">
        <v>98</v>
      </c>
    </row>
  </sheetData>
  <mergeCells count="1">
    <mergeCell ref="A2:C2"/>
  </mergeCells>
  <dataValidations count="2">
    <dataValidation type="list" allowBlank="1" showInputMessage="1" showErrorMessage="1" prompt="Seleccione el perido a reportar" sqref="C6">
      <formula1>$H$39:$H$58</formula1>
    </dataValidation>
    <dataValidation type="list" allowBlank="1" showInputMessage="1" showErrorMessage="1" prompt="Seleccione la CAR de la cual incorporara la información" sqref="C5">
      <formula1>Lista_CAR</formula1>
    </dataValidation>
  </dataValidations>
  <pageMargins left="0.7" right="0.7" top="0.75" bottom="0.75" header="0.3" footer="0.3"/>
  <pageSetup paperSize="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U179"/>
  <sheetViews>
    <sheetView showGridLines="0" zoomScale="98" zoomScaleNormal="98" workbookViewId="0">
      <selection activeCell="M43" sqref="M43"/>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24</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2"/>
      <c r="D7" s="5"/>
      <c r="E7" s="17"/>
      <c r="F7" s="5" t="s">
        <v>144</v>
      </c>
      <c r="G7" s="5"/>
      <c r="H7" s="5"/>
      <c r="I7" s="5"/>
      <c r="J7" s="5"/>
      <c r="K7" s="5"/>
    </row>
    <row r="8" spans="1:21" ht="15.75" thickBot="1" x14ac:dyDescent="0.3">
      <c r="B8" s="169" t="s">
        <v>145</v>
      </c>
      <c r="C8" s="208">
        <v>2025</v>
      </c>
      <c r="D8" s="298">
        <f>IF(E10="NO APLICA","NO APLICA",IF(E11="NO SE REPORTA","SIN INFORMACION",+F22))</f>
        <v>0.46</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1399</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6" customHeight="1" thickTop="1" thickBot="1" x14ac:dyDescent="0.3">
      <c r="B15" s="922" t="s">
        <v>152</v>
      </c>
      <c r="C15" s="85"/>
      <c r="D15" s="836" t="s">
        <v>456</v>
      </c>
      <c r="E15" s="837"/>
      <c r="F15" s="837"/>
      <c r="G15" s="837"/>
      <c r="H15" s="837"/>
      <c r="I15" s="837"/>
      <c r="J15" s="837"/>
      <c r="K15" s="838"/>
    </row>
    <row r="16" spans="1:21" ht="15.75" thickBot="1" x14ac:dyDescent="0.3">
      <c r="B16" s="923"/>
      <c r="C16" s="90"/>
      <c r="D16" s="43" t="s">
        <v>279</v>
      </c>
      <c r="E16" s="64" t="s">
        <v>103</v>
      </c>
      <c r="F16" s="64" t="s">
        <v>104</v>
      </c>
      <c r="G16" s="64" t="s">
        <v>105</v>
      </c>
      <c r="H16" s="297" t="s">
        <v>106</v>
      </c>
      <c r="I16" s="296"/>
      <c r="J16" s="5"/>
      <c r="K16" s="21"/>
    </row>
    <row r="17" spans="2:11" ht="36.75" thickBot="1" x14ac:dyDescent="0.3">
      <c r="B17" s="923"/>
      <c r="C17" s="90"/>
      <c r="D17" s="40" t="s">
        <v>739</v>
      </c>
      <c r="E17" s="415">
        <v>0</v>
      </c>
      <c r="F17" s="415">
        <v>50</v>
      </c>
      <c r="G17" s="415">
        <v>50</v>
      </c>
      <c r="H17" s="415">
        <v>50</v>
      </c>
      <c r="I17" s="296"/>
      <c r="J17" s="5"/>
      <c r="K17" s="21"/>
    </row>
    <row r="18" spans="2:11" ht="24.75" thickBot="1" x14ac:dyDescent="0.3">
      <c r="B18" s="923"/>
      <c r="C18" s="90"/>
      <c r="D18" s="40" t="s">
        <v>740</v>
      </c>
      <c r="E18" s="415"/>
      <c r="F18" s="415">
        <v>23</v>
      </c>
      <c r="G18" s="415"/>
      <c r="H18" s="416"/>
      <c r="I18" s="296"/>
      <c r="J18" s="5"/>
      <c r="K18" s="21"/>
    </row>
    <row r="19" spans="2:11" ht="15.75" thickBot="1" x14ac:dyDescent="0.3">
      <c r="B19" s="923"/>
      <c r="C19" s="90"/>
      <c r="D19" s="40" t="s">
        <v>741</v>
      </c>
      <c r="E19" s="415"/>
      <c r="F19" s="415"/>
      <c r="G19" s="415"/>
      <c r="H19" s="416"/>
      <c r="I19" s="296"/>
      <c r="J19" s="5"/>
      <c r="K19" s="21"/>
    </row>
    <row r="20" spans="2:11" ht="15.75" thickBot="1" x14ac:dyDescent="0.3">
      <c r="B20" s="923"/>
      <c r="C20" s="90"/>
      <c r="D20" s="40" t="s">
        <v>742</v>
      </c>
      <c r="E20" s="415"/>
      <c r="F20" s="415"/>
      <c r="G20" s="415"/>
      <c r="H20" s="416"/>
      <c r="I20" s="296"/>
      <c r="J20" s="5"/>
      <c r="K20" s="21"/>
    </row>
    <row r="21" spans="2:11" ht="15.75" thickBot="1" x14ac:dyDescent="0.3">
      <c r="B21" s="923"/>
      <c r="C21" s="90"/>
      <c r="D21" s="40" t="s">
        <v>280</v>
      </c>
      <c r="E21" s="136">
        <f>SUM(E18:E20)</f>
        <v>0</v>
      </c>
      <c r="F21" s="136">
        <f>SUM(F18:F20)</f>
        <v>23</v>
      </c>
      <c r="G21" s="136">
        <f>SUM(G18:G20)</f>
        <v>0</v>
      </c>
      <c r="H21" s="136">
        <f>SUM(H18:H20)</f>
        <v>0</v>
      </c>
      <c r="I21" s="296"/>
      <c r="J21" s="5"/>
      <c r="K21" s="21"/>
    </row>
    <row r="22" spans="2:11" ht="36.75" thickBot="1" x14ac:dyDescent="0.3">
      <c r="B22" s="923"/>
      <c r="C22" s="97"/>
      <c r="D22" s="51" t="s">
        <v>24</v>
      </c>
      <c r="E22" s="137" t="e">
        <f>+E21/E17</f>
        <v>#DIV/0!</v>
      </c>
      <c r="F22" s="137">
        <f>+F21/F17</f>
        <v>0.46</v>
      </c>
      <c r="G22" s="137">
        <f>+G21/G17</f>
        <v>0</v>
      </c>
      <c r="H22" s="137">
        <f>+H21/H17</f>
        <v>0</v>
      </c>
      <c r="I22" s="296"/>
      <c r="J22" s="5"/>
      <c r="K22" s="21"/>
    </row>
    <row r="23" spans="2:11" x14ac:dyDescent="0.25">
      <c r="B23" s="923"/>
      <c r="C23" s="88"/>
      <c r="D23" s="839" t="s">
        <v>382</v>
      </c>
      <c r="E23" s="840"/>
      <c r="F23" s="840"/>
      <c r="G23" s="840"/>
      <c r="H23" s="840"/>
      <c r="I23" s="840"/>
      <c r="J23" s="840"/>
      <c r="K23" s="841"/>
    </row>
    <row r="24" spans="2:11" x14ac:dyDescent="0.25">
      <c r="B24" s="923"/>
      <c r="C24" s="88"/>
      <c r="D24" s="839" t="s">
        <v>743</v>
      </c>
      <c r="E24" s="840"/>
      <c r="F24" s="840"/>
      <c r="G24" s="840"/>
      <c r="H24" s="840"/>
      <c r="I24" s="840"/>
      <c r="J24" s="840"/>
      <c r="K24" s="841"/>
    </row>
    <row r="25" spans="2:11" ht="15.75" thickBot="1" x14ac:dyDescent="0.3">
      <c r="B25" s="923"/>
      <c r="C25" s="88"/>
      <c r="D25" s="851" t="s">
        <v>463</v>
      </c>
      <c r="E25" s="852"/>
      <c r="F25" s="852"/>
      <c r="G25" s="852"/>
      <c r="H25" s="852"/>
      <c r="I25" s="852"/>
      <c r="J25" s="852"/>
      <c r="K25" s="853"/>
    </row>
    <row r="26" spans="2:11" ht="57" thickBot="1" x14ac:dyDescent="0.3">
      <c r="B26" s="214"/>
      <c r="C26" s="94" t="s">
        <v>101</v>
      </c>
      <c r="D26" s="417" t="s">
        <v>384</v>
      </c>
      <c r="E26" s="417" t="s">
        <v>744</v>
      </c>
      <c r="F26" s="417" t="s">
        <v>745</v>
      </c>
      <c r="G26" s="417" t="s">
        <v>466</v>
      </c>
      <c r="H26" s="417" t="s">
        <v>467</v>
      </c>
      <c r="I26" s="417" t="s">
        <v>388</v>
      </c>
      <c r="J26" s="417" t="s">
        <v>389</v>
      </c>
      <c r="K26" s="417" t="s">
        <v>109</v>
      </c>
    </row>
    <row r="27" spans="2:11" ht="31.5" customHeight="1" thickBot="1" x14ac:dyDescent="0.3">
      <c r="B27" s="214"/>
      <c r="C27" s="2">
        <v>1</v>
      </c>
      <c r="D27" s="29" t="s">
        <v>1400</v>
      </c>
      <c r="E27" s="328" t="s">
        <v>1909</v>
      </c>
      <c r="F27" s="204">
        <v>23</v>
      </c>
      <c r="G27" s="204">
        <v>7499178197</v>
      </c>
      <c r="H27" s="204">
        <v>7499178197</v>
      </c>
      <c r="I27" s="204">
        <v>7499178197</v>
      </c>
      <c r="J27" s="204">
        <v>3865490935.7400002</v>
      </c>
      <c r="K27" s="183" t="s">
        <v>1910</v>
      </c>
    </row>
    <row r="28" spans="2:11" ht="15.75" thickBot="1" x14ac:dyDescent="0.3">
      <c r="B28" s="214"/>
      <c r="C28" s="2">
        <v>2</v>
      </c>
      <c r="D28" s="30"/>
      <c r="E28" s="328"/>
      <c r="F28" s="204"/>
      <c r="G28" s="204"/>
      <c r="H28" s="204"/>
      <c r="I28" s="204"/>
      <c r="J28" s="204"/>
      <c r="K28" s="204"/>
    </row>
    <row r="29" spans="2:11" ht="15.75" thickBot="1" x14ac:dyDescent="0.3">
      <c r="B29" s="214"/>
      <c r="C29" s="2">
        <v>3</v>
      </c>
      <c r="D29" s="30"/>
      <c r="E29" s="328"/>
      <c r="F29" s="204"/>
      <c r="G29" s="204"/>
      <c r="H29" s="204"/>
      <c r="I29" s="204"/>
      <c r="J29" s="204"/>
      <c r="K29" s="204"/>
    </row>
    <row r="30" spans="2:11" ht="15.75" thickBot="1" x14ac:dyDescent="0.3">
      <c r="B30" s="214"/>
      <c r="C30" s="2">
        <v>4</v>
      </c>
      <c r="D30" s="30"/>
      <c r="E30" s="30"/>
      <c r="F30" s="204"/>
      <c r="G30" s="204"/>
      <c r="H30" s="204"/>
      <c r="I30" s="204"/>
      <c r="J30" s="204"/>
      <c r="K30" s="204"/>
    </row>
    <row r="31" spans="2:11" ht="15.75" thickBot="1" x14ac:dyDescent="0.3">
      <c r="B31" s="214"/>
      <c r="C31" s="2">
        <v>5</v>
      </c>
      <c r="D31" s="30"/>
      <c r="E31" s="30"/>
      <c r="F31" s="204"/>
      <c r="G31" s="204"/>
      <c r="H31" s="204"/>
      <c r="I31" s="204"/>
      <c r="J31" s="204"/>
      <c r="K31" s="204"/>
    </row>
    <row r="32" spans="2:11" ht="15.75" thickBot="1" x14ac:dyDescent="0.3">
      <c r="B32" s="214"/>
      <c r="C32" s="2">
        <v>6</v>
      </c>
      <c r="D32" s="30"/>
      <c r="E32" s="30"/>
      <c r="F32" s="204"/>
      <c r="G32" s="204"/>
      <c r="H32" s="204"/>
      <c r="I32" s="204"/>
      <c r="J32" s="204"/>
      <c r="K32" s="204"/>
    </row>
    <row r="33" spans="2:11" ht="15.75" thickBot="1" x14ac:dyDescent="0.3">
      <c r="B33" s="46"/>
      <c r="C33" s="2"/>
      <c r="D33" s="40" t="s">
        <v>280</v>
      </c>
      <c r="E33" s="40"/>
      <c r="F33" s="132">
        <f>SUM(F27:F32)</f>
        <v>23</v>
      </c>
      <c r="G33" s="132">
        <f>SUM(G27:G32)</f>
        <v>7499178197</v>
      </c>
      <c r="H33" s="132">
        <f>SUM(H27:H32)</f>
        <v>7499178197</v>
      </c>
      <c r="I33" s="132">
        <f>SUM(I27:I32)</f>
        <v>7499178197</v>
      </c>
      <c r="J33" s="132">
        <f>SUM(J27:J32)</f>
        <v>3865490935.7400002</v>
      </c>
      <c r="K33" s="204"/>
    </row>
    <row r="34" spans="2:11" ht="24" customHeight="1" thickBot="1" x14ac:dyDescent="0.3">
      <c r="B34" s="69" t="s">
        <v>187</v>
      </c>
      <c r="C34" s="103"/>
      <c r="D34" s="848" t="s">
        <v>746</v>
      </c>
      <c r="E34" s="849"/>
      <c r="F34" s="849"/>
      <c r="G34" s="849"/>
      <c r="H34" s="849"/>
      <c r="I34" s="849"/>
      <c r="J34" s="849"/>
      <c r="K34" s="850"/>
    </row>
    <row r="35" spans="2:11" ht="24" customHeight="1" thickBot="1" x14ac:dyDescent="0.3">
      <c r="B35" s="69" t="s">
        <v>189</v>
      </c>
      <c r="C35" s="103"/>
      <c r="D35" s="848" t="s">
        <v>469</v>
      </c>
      <c r="E35" s="849"/>
      <c r="F35" s="849"/>
      <c r="G35" s="849"/>
      <c r="H35" s="849"/>
      <c r="I35" s="849"/>
      <c r="J35" s="849"/>
      <c r="K35" s="850"/>
    </row>
    <row r="36" spans="2:11" ht="15.75" thickBot="1" x14ac:dyDescent="0.3">
      <c r="B36" s="1"/>
      <c r="C36" s="72"/>
      <c r="D36" s="5"/>
      <c r="E36" s="5"/>
      <c r="F36" s="5"/>
      <c r="G36" s="5"/>
      <c r="H36" s="5"/>
      <c r="I36" s="5"/>
      <c r="J36" s="5"/>
      <c r="K36" s="5"/>
    </row>
    <row r="37" spans="2:11" ht="24" customHeight="1" thickBot="1" x14ac:dyDescent="0.3">
      <c r="B37" s="854" t="s">
        <v>191</v>
      </c>
      <c r="C37" s="855"/>
      <c r="D37" s="855"/>
      <c r="E37" s="856"/>
      <c r="F37" s="5"/>
      <c r="G37" s="5"/>
      <c r="H37" s="5"/>
      <c r="I37" s="5"/>
      <c r="J37" s="5"/>
      <c r="K37" s="5"/>
    </row>
    <row r="38" spans="2:11" ht="15.75" thickBot="1" x14ac:dyDescent="0.3">
      <c r="B38" s="845">
        <v>1</v>
      </c>
      <c r="C38" s="90"/>
      <c r="D38" s="47" t="s">
        <v>192</v>
      </c>
      <c r="E38" s="30" t="s">
        <v>1366</v>
      </c>
      <c r="F38" s="5"/>
      <c r="G38" s="5"/>
      <c r="H38" s="5"/>
      <c r="I38" s="5"/>
      <c r="J38" s="5"/>
      <c r="K38" s="5"/>
    </row>
    <row r="39" spans="2:11" ht="15.75" thickBot="1" x14ac:dyDescent="0.3">
      <c r="B39" s="846"/>
      <c r="C39" s="90"/>
      <c r="D39" s="40" t="s">
        <v>45</v>
      </c>
      <c r="E39" s="30" t="s">
        <v>1374</v>
      </c>
      <c r="F39" s="5"/>
      <c r="G39" s="5"/>
      <c r="H39" s="5"/>
      <c r="I39" s="5"/>
      <c r="J39" s="5"/>
      <c r="K39" s="5"/>
    </row>
    <row r="40" spans="2:11" ht="15.75" thickBot="1" x14ac:dyDescent="0.3">
      <c r="B40" s="846"/>
      <c r="C40" s="90"/>
      <c r="D40" s="40" t="s">
        <v>193</v>
      </c>
      <c r="E40" s="30" t="s">
        <v>1375</v>
      </c>
      <c r="F40" s="5"/>
      <c r="G40" s="5"/>
      <c r="H40" s="5"/>
      <c r="I40" s="5"/>
      <c r="J40" s="5"/>
      <c r="K40" s="5"/>
    </row>
    <row r="41" spans="2:11" ht="15.75" thickBot="1" x14ac:dyDescent="0.3">
      <c r="B41" s="846"/>
      <c r="C41" s="90"/>
      <c r="D41" s="40" t="s">
        <v>47</v>
      </c>
      <c r="E41" s="30" t="s">
        <v>1441</v>
      </c>
      <c r="F41" s="5"/>
      <c r="G41" s="5"/>
      <c r="H41" s="5"/>
      <c r="I41" s="5"/>
      <c r="J41" s="5"/>
      <c r="K41" s="5"/>
    </row>
    <row r="42" spans="2:11" ht="15.75" thickBot="1" x14ac:dyDescent="0.3">
      <c r="B42" s="846"/>
      <c r="C42" s="90"/>
      <c r="D42" s="40" t="s">
        <v>49</v>
      </c>
      <c r="E42" s="30" t="s">
        <v>1376</v>
      </c>
      <c r="F42" s="5"/>
      <c r="G42" s="5"/>
      <c r="H42" s="5"/>
      <c r="I42" s="5"/>
      <c r="J42" s="5"/>
      <c r="K42" s="5"/>
    </row>
    <row r="43" spans="2:11" ht="15.75" thickBot="1" x14ac:dyDescent="0.3">
      <c r="B43" s="846"/>
      <c r="C43" s="90"/>
      <c r="D43" s="40" t="s">
        <v>51</v>
      </c>
      <c r="E43" s="30">
        <v>4380200</v>
      </c>
      <c r="F43" s="5"/>
      <c r="G43" s="5"/>
      <c r="H43" s="5"/>
      <c r="I43" s="5"/>
      <c r="J43" s="5"/>
      <c r="K43" s="5"/>
    </row>
    <row r="44" spans="2:11" ht="15.75" thickBot="1" x14ac:dyDescent="0.3">
      <c r="B44" s="847"/>
      <c r="C44" s="2"/>
      <c r="D44" s="40" t="s">
        <v>194</v>
      </c>
      <c r="E44" s="30" t="s">
        <v>1370</v>
      </c>
      <c r="F44" s="5"/>
      <c r="G44" s="5"/>
      <c r="H44" s="5"/>
      <c r="I44" s="5"/>
      <c r="J44" s="5"/>
      <c r="K44" s="5"/>
    </row>
    <row r="45" spans="2:11" ht="15.75" thickBot="1" x14ac:dyDescent="0.3">
      <c r="B45" s="1"/>
      <c r="C45" s="72"/>
      <c r="D45" s="5"/>
      <c r="E45" s="5"/>
      <c r="F45" s="5"/>
      <c r="G45" s="5"/>
      <c r="H45" s="5"/>
      <c r="I45" s="5"/>
      <c r="J45" s="5"/>
      <c r="K45" s="5"/>
    </row>
    <row r="46" spans="2:11" ht="15.75" thickBot="1" x14ac:dyDescent="0.3">
      <c r="B46" s="854" t="s">
        <v>195</v>
      </c>
      <c r="C46" s="855"/>
      <c r="D46" s="855"/>
      <c r="E46" s="856"/>
      <c r="F46" s="5"/>
      <c r="G46" s="5"/>
      <c r="H46" s="5"/>
      <c r="I46" s="5"/>
      <c r="J46" s="5"/>
      <c r="K46" s="5"/>
    </row>
    <row r="47" spans="2:11" ht="15.75" thickBot="1" x14ac:dyDescent="0.3">
      <c r="B47" s="845">
        <v>1</v>
      </c>
      <c r="C47" s="90"/>
      <c r="D47" s="47" t="s">
        <v>192</v>
      </c>
      <c r="E47" s="215" t="s">
        <v>196</v>
      </c>
      <c r="F47" s="5"/>
      <c r="G47" s="5"/>
      <c r="H47" s="5"/>
      <c r="I47" s="5"/>
      <c r="J47" s="5"/>
      <c r="K47" s="5"/>
    </row>
    <row r="48" spans="2:11" ht="15.75" thickBot="1" x14ac:dyDescent="0.3">
      <c r="B48" s="846"/>
      <c r="C48" s="90"/>
      <c r="D48" s="40" t="s">
        <v>45</v>
      </c>
      <c r="E48" s="215" t="s">
        <v>289</v>
      </c>
      <c r="F48" s="5"/>
      <c r="G48" s="5"/>
      <c r="H48" s="5"/>
      <c r="I48" s="5"/>
      <c r="J48" s="5"/>
      <c r="K48" s="5"/>
    </row>
    <row r="49" spans="2:11" ht="15.75" thickBot="1" x14ac:dyDescent="0.3">
      <c r="B49" s="846"/>
      <c r="C49" s="90"/>
      <c r="D49" s="40" t="s">
        <v>193</v>
      </c>
      <c r="E49" s="233"/>
      <c r="F49" s="5"/>
      <c r="G49" s="5"/>
      <c r="H49" s="5"/>
      <c r="I49" s="5"/>
      <c r="J49" s="5"/>
      <c r="K49" s="5"/>
    </row>
    <row r="50" spans="2:11" ht="15.75" thickBot="1" x14ac:dyDescent="0.3">
      <c r="B50" s="846"/>
      <c r="C50" s="90"/>
      <c r="D50" s="40" t="s">
        <v>47</v>
      </c>
      <c r="E50" s="233"/>
      <c r="F50" s="5"/>
      <c r="G50" s="5"/>
      <c r="H50" s="5"/>
      <c r="I50" s="5"/>
      <c r="J50" s="5"/>
      <c r="K50" s="5"/>
    </row>
    <row r="51" spans="2:11" ht="15.75" thickBot="1" x14ac:dyDescent="0.3">
      <c r="B51" s="846"/>
      <c r="C51" s="90"/>
      <c r="D51" s="40" t="s">
        <v>49</v>
      </c>
      <c r="E51" s="233"/>
      <c r="F51" s="5"/>
      <c r="G51" s="5"/>
      <c r="H51" s="5"/>
      <c r="I51" s="5"/>
      <c r="J51" s="5"/>
      <c r="K51" s="5"/>
    </row>
    <row r="52" spans="2:11" ht="15.75" thickBot="1" x14ac:dyDescent="0.3">
      <c r="B52" s="846"/>
      <c r="C52" s="90"/>
      <c r="D52" s="40" t="s">
        <v>51</v>
      </c>
      <c r="E52" s="233"/>
      <c r="F52" s="5"/>
      <c r="G52" s="5"/>
      <c r="H52" s="5"/>
      <c r="I52" s="5"/>
      <c r="J52" s="5"/>
      <c r="K52" s="5"/>
    </row>
    <row r="53" spans="2:11" ht="15.75" thickBot="1" x14ac:dyDescent="0.3">
      <c r="B53" s="847"/>
      <c r="C53" s="2"/>
      <c r="D53" s="40" t="s">
        <v>194</v>
      </c>
      <c r="E53" s="233"/>
      <c r="F53" s="5"/>
      <c r="G53" s="5"/>
      <c r="H53" s="5"/>
      <c r="I53" s="5"/>
      <c r="J53" s="5"/>
      <c r="K53" s="5"/>
    </row>
    <row r="54" spans="2:11" ht="15.75" thickBot="1" x14ac:dyDescent="0.3">
      <c r="B54" s="1"/>
      <c r="C54" s="72"/>
      <c r="D54" s="5"/>
      <c r="E54" s="5"/>
      <c r="F54" s="5"/>
      <c r="G54" s="5"/>
      <c r="H54" s="5"/>
      <c r="I54" s="5"/>
      <c r="J54" s="5"/>
      <c r="K54" s="5"/>
    </row>
    <row r="55" spans="2:11" ht="15" customHeight="1" thickBot="1" x14ac:dyDescent="0.3">
      <c r="B55" s="118" t="s">
        <v>198</v>
      </c>
      <c r="C55" s="119"/>
      <c r="D55" s="119"/>
      <c r="E55" s="120"/>
      <c r="F55" s="5"/>
      <c r="G55" s="5"/>
      <c r="H55" s="5"/>
      <c r="I55" s="5"/>
      <c r="J55" s="5"/>
      <c r="K55" s="5"/>
    </row>
    <row r="56" spans="2:11" ht="24.75" thickBot="1" x14ac:dyDescent="0.3">
      <c r="B56" s="46" t="s">
        <v>199</v>
      </c>
      <c r="C56" s="40" t="s">
        <v>200</v>
      </c>
      <c r="D56" s="40" t="s">
        <v>201</v>
      </c>
      <c r="E56" s="40" t="s">
        <v>202</v>
      </c>
      <c r="F56" s="5"/>
      <c r="G56" s="5"/>
      <c r="H56" s="5"/>
      <c r="I56" s="5"/>
      <c r="J56" s="5"/>
    </row>
    <row r="57" spans="2:11" ht="72.75" thickBot="1" x14ac:dyDescent="0.3">
      <c r="B57" s="48">
        <v>42401</v>
      </c>
      <c r="C57" s="40">
        <v>0.01</v>
      </c>
      <c r="D57" s="49" t="s">
        <v>747</v>
      </c>
      <c r="E57" s="40"/>
      <c r="F57" s="5"/>
      <c r="G57" s="5"/>
      <c r="H57" s="5"/>
      <c r="I57" s="5"/>
      <c r="J57" s="5"/>
    </row>
    <row r="58" spans="2:11" ht="15.75" thickBot="1" x14ac:dyDescent="0.3">
      <c r="B58" s="3"/>
      <c r="C58" s="91"/>
      <c r="D58" s="5"/>
      <c r="E58" s="5"/>
      <c r="F58" s="5"/>
      <c r="G58" s="5"/>
      <c r="H58" s="5"/>
      <c r="I58" s="5"/>
      <c r="J58" s="5"/>
      <c r="K58" s="5"/>
    </row>
    <row r="59" spans="2:11" x14ac:dyDescent="0.25">
      <c r="B59" s="125" t="s">
        <v>109</v>
      </c>
      <c r="C59" s="92"/>
      <c r="D59" s="5"/>
      <c r="E59" s="5"/>
      <c r="F59" s="5"/>
      <c r="G59" s="5"/>
      <c r="H59" s="5"/>
      <c r="I59" s="5"/>
      <c r="J59" s="5"/>
      <c r="K59" s="5"/>
    </row>
    <row r="60" spans="2:11" x14ac:dyDescent="0.25">
      <c r="B60" s="875"/>
      <c r="C60" s="876"/>
      <c r="D60" s="876"/>
      <c r="E60" s="877"/>
      <c r="F60" s="5"/>
      <c r="G60" s="5"/>
      <c r="H60" s="5"/>
      <c r="I60" s="5"/>
      <c r="J60" s="5"/>
      <c r="K60" s="5"/>
    </row>
    <row r="61" spans="2:11" x14ac:dyDescent="0.25">
      <c r="B61" s="878"/>
      <c r="C61" s="879"/>
      <c r="D61" s="879"/>
      <c r="E61" s="880"/>
      <c r="F61" s="5"/>
      <c r="G61" s="5"/>
      <c r="H61" s="5"/>
      <c r="I61" s="5"/>
      <c r="J61" s="5"/>
      <c r="K61" s="5"/>
    </row>
    <row r="62" spans="2:11" x14ac:dyDescent="0.25">
      <c r="B62" s="1"/>
      <c r="C62" s="72"/>
      <c r="D62" s="5"/>
      <c r="E62" s="5"/>
      <c r="F62" s="5"/>
      <c r="G62" s="5"/>
      <c r="H62" s="5"/>
      <c r="I62" s="5"/>
      <c r="J62" s="5"/>
      <c r="K62" s="5"/>
    </row>
    <row r="63" spans="2:11" ht="15.75" thickBot="1" x14ac:dyDescent="0.3">
      <c r="B63" s="5"/>
      <c r="D63" s="5"/>
      <c r="E63" s="5"/>
      <c r="F63" s="5"/>
      <c r="G63" s="5"/>
      <c r="H63" s="5"/>
      <c r="I63" s="5"/>
      <c r="J63" s="5"/>
      <c r="K63" s="5"/>
    </row>
    <row r="64" spans="2:11" ht="24.75" thickBot="1" x14ac:dyDescent="0.3">
      <c r="B64" s="50" t="s">
        <v>651</v>
      </c>
      <c r="C64" s="93"/>
      <c r="D64" s="5"/>
      <c r="E64" s="5"/>
      <c r="F64" s="5"/>
      <c r="G64" s="5"/>
      <c r="H64" s="5"/>
      <c r="I64" s="5"/>
      <c r="J64" s="5"/>
      <c r="K64" s="5"/>
    </row>
    <row r="65" spans="2:11" ht="15.75" thickBot="1" x14ac:dyDescent="0.3">
      <c r="B65" s="37"/>
      <c r="C65" s="84"/>
      <c r="D65" s="5"/>
      <c r="E65" s="5"/>
      <c r="F65" s="5"/>
      <c r="G65" s="5"/>
      <c r="H65" s="5"/>
      <c r="I65" s="5"/>
      <c r="J65" s="5"/>
      <c r="K65" s="5"/>
    </row>
    <row r="66" spans="2:11" ht="72.75" thickBot="1" x14ac:dyDescent="0.3">
      <c r="B66" s="51" t="s">
        <v>205</v>
      </c>
      <c r="C66" s="94"/>
      <c r="D66" s="43" t="s">
        <v>748</v>
      </c>
      <c r="E66" s="5"/>
      <c r="F66" s="5"/>
      <c r="G66" s="5"/>
      <c r="H66" s="5"/>
      <c r="I66" s="5"/>
      <c r="J66" s="5"/>
      <c r="K66" s="5"/>
    </row>
    <row r="67" spans="2:11" x14ac:dyDescent="0.25">
      <c r="B67" s="845" t="s">
        <v>207</v>
      </c>
      <c r="C67" s="90"/>
      <c r="D67" s="52" t="s">
        <v>208</v>
      </c>
      <c r="E67" s="5"/>
      <c r="F67" s="5"/>
      <c r="G67" s="5"/>
      <c r="H67" s="5"/>
      <c r="I67" s="5"/>
      <c r="J67" s="5"/>
      <c r="K67" s="5"/>
    </row>
    <row r="68" spans="2:11" ht="96" x14ac:dyDescent="0.25">
      <c r="B68" s="846"/>
      <c r="C68" s="90"/>
      <c r="D68" s="45" t="s">
        <v>749</v>
      </c>
      <c r="E68" s="5"/>
      <c r="F68" s="5"/>
      <c r="G68" s="5"/>
      <c r="H68" s="5"/>
      <c r="I68" s="5"/>
      <c r="J68" s="5"/>
      <c r="K68" s="5"/>
    </row>
    <row r="69" spans="2:11" ht="36" x14ac:dyDescent="0.25">
      <c r="B69" s="846"/>
      <c r="C69" s="90"/>
      <c r="D69" s="45" t="s">
        <v>750</v>
      </c>
      <c r="E69" s="5"/>
      <c r="F69" s="5"/>
      <c r="G69" s="5"/>
      <c r="H69" s="5"/>
      <c r="I69" s="5"/>
      <c r="J69" s="5"/>
      <c r="K69" s="5"/>
    </row>
    <row r="70" spans="2:11" x14ac:dyDescent="0.25">
      <c r="B70" s="846"/>
      <c r="C70" s="90"/>
      <c r="D70" s="52" t="s">
        <v>211</v>
      </c>
      <c r="E70" s="5"/>
      <c r="F70" s="5"/>
      <c r="G70" s="5"/>
      <c r="H70" s="5"/>
      <c r="I70" s="5"/>
      <c r="J70" s="5"/>
      <c r="K70" s="5"/>
    </row>
    <row r="71" spans="2:11" x14ac:dyDescent="0.25">
      <c r="B71" s="846"/>
      <c r="C71" s="90"/>
      <c r="D71" s="45" t="s">
        <v>213</v>
      </c>
      <c r="E71" s="5"/>
      <c r="F71" s="5"/>
      <c r="G71" s="5"/>
      <c r="H71" s="5"/>
      <c r="I71" s="5"/>
      <c r="J71" s="5"/>
      <c r="K71" s="5"/>
    </row>
    <row r="72" spans="2:11" x14ac:dyDescent="0.25">
      <c r="B72" s="846"/>
      <c r="C72" s="90"/>
      <c r="D72" s="52" t="s">
        <v>439</v>
      </c>
      <c r="E72" s="5"/>
      <c r="F72" s="5"/>
      <c r="G72" s="5"/>
      <c r="H72" s="5"/>
      <c r="I72" s="5"/>
      <c r="J72" s="5"/>
      <c r="K72" s="5"/>
    </row>
    <row r="73" spans="2:11" ht="36" x14ac:dyDescent="0.25">
      <c r="B73" s="846"/>
      <c r="C73" s="90"/>
      <c r="D73" s="45" t="s">
        <v>654</v>
      </c>
      <c r="E73" s="5"/>
      <c r="F73" s="5"/>
      <c r="G73" s="5"/>
      <c r="H73" s="5"/>
      <c r="I73" s="5"/>
      <c r="J73" s="5"/>
      <c r="K73" s="5"/>
    </row>
    <row r="74" spans="2:11" x14ac:dyDescent="0.25">
      <c r="B74" s="846"/>
      <c r="C74" s="90"/>
      <c r="D74" s="45" t="s">
        <v>751</v>
      </c>
      <c r="E74" s="5"/>
      <c r="F74" s="5"/>
      <c r="G74" s="5"/>
      <c r="H74" s="5"/>
      <c r="I74" s="5"/>
      <c r="J74" s="5"/>
      <c r="K74" s="5"/>
    </row>
    <row r="75" spans="2:11" ht="15.75" thickBot="1" x14ac:dyDescent="0.3">
      <c r="B75" s="847"/>
      <c r="C75" s="2"/>
      <c r="D75" s="66"/>
      <c r="E75" s="5"/>
      <c r="F75" s="5"/>
      <c r="G75" s="5"/>
      <c r="H75" s="5"/>
      <c r="I75" s="5"/>
      <c r="J75" s="5"/>
      <c r="K75" s="5"/>
    </row>
    <row r="76" spans="2:11" ht="24.75" thickBot="1" x14ac:dyDescent="0.3">
      <c r="B76" s="46" t="s">
        <v>220</v>
      </c>
      <c r="C76" s="2"/>
      <c r="D76" s="40"/>
      <c r="E76" s="5"/>
      <c r="F76" s="5"/>
      <c r="G76" s="5"/>
      <c r="H76" s="5"/>
      <c r="I76" s="5"/>
      <c r="J76" s="5"/>
      <c r="K76" s="5"/>
    </row>
    <row r="77" spans="2:11" ht="72" x14ac:dyDescent="0.25">
      <c r="B77" s="845" t="s">
        <v>221</v>
      </c>
      <c r="C77" s="90"/>
      <c r="D77" s="45" t="s">
        <v>752</v>
      </c>
      <c r="E77" s="5"/>
      <c r="F77" s="5"/>
      <c r="G77" s="5"/>
      <c r="H77" s="5"/>
      <c r="I77" s="5"/>
      <c r="J77" s="5"/>
      <c r="K77" s="5"/>
    </row>
    <row r="78" spans="2:11" ht="132" x14ac:dyDescent="0.25">
      <c r="B78" s="846"/>
      <c r="C78" s="90"/>
      <c r="D78" s="45" t="s">
        <v>753</v>
      </c>
      <c r="E78" s="5"/>
      <c r="F78" s="5"/>
      <c r="G78" s="5"/>
      <c r="H78" s="5"/>
      <c r="I78" s="5"/>
      <c r="J78" s="5"/>
      <c r="K78" s="5"/>
    </row>
    <row r="79" spans="2:11" ht="108" x14ac:dyDescent="0.25">
      <c r="B79" s="846"/>
      <c r="C79" s="90"/>
      <c r="D79" s="45" t="s">
        <v>754</v>
      </c>
      <c r="E79" s="5"/>
      <c r="F79" s="5"/>
      <c r="G79" s="5"/>
      <c r="H79" s="5"/>
      <c r="I79" s="5"/>
      <c r="J79" s="5"/>
      <c r="K79" s="5"/>
    </row>
    <row r="80" spans="2:11" ht="84" x14ac:dyDescent="0.25">
      <c r="B80" s="846"/>
      <c r="C80" s="90"/>
      <c r="D80" s="45" t="s">
        <v>755</v>
      </c>
      <c r="E80" s="5"/>
      <c r="F80" s="5"/>
      <c r="G80" s="5"/>
      <c r="H80" s="5"/>
      <c r="I80" s="5"/>
      <c r="J80" s="5"/>
      <c r="K80" s="5"/>
    </row>
    <row r="81" spans="2:11" ht="108" x14ac:dyDescent="0.25">
      <c r="B81" s="846"/>
      <c r="C81" s="90"/>
      <c r="D81" s="45" t="s">
        <v>756</v>
      </c>
      <c r="E81" s="5"/>
      <c r="F81" s="5"/>
      <c r="G81" s="5"/>
      <c r="H81" s="5"/>
      <c r="I81" s="5"/>
      <c r="J81" s="5"/>
      <c r="K81" s="5"/>
    </row>
    <row r="82" spans="2:11" ht="60" x14ac:dyDescent="0.25">
      <c r="B82" s="846"/>
      <c r="C82" s="90"/>
      <c r="D82" s="45" t="s">
        <v>757</v>
      </c>
      <c r="E82" s="5"/>
      <c r="F82" s="5"/>
      <c r="G82" s="5"/>
      <c r="H82" s="5"/>
      <c r="I82" s="5"/>
      <c r="J82" s="5"/>
      <c r="K82" s="5"/>
    </row>
    <row r="83" spans="2:11" ht="84.75" thickBot="1" x14ac:dyDescent="0.3">
      <c r="B83" s="847"/>
      <c r="C83" s="2"/>
      <c r="D83" s="40" t="s">
        <v>758</v>
      </c>
      <c r="E83" s="5"/>
      <c r="F83" s="5"/>
      <c r="G83" s="5"/>
      <c r="H83" s="5"/>
      <c r="I83" s="5"/>
      <c r="J83" s="5"/>
      <c r="K83" s="5"/>
    </row>
    <row r="84" spans="2:11" ht="24" x14ac:dyDescent="0.25">
      <c r="B84" s="845" t="s">
        <v>238</v>
      </c>
      <c r="C84" s="90"/>
      <c r="D84" s="52" t="s">
        <v>24</v>
      </c>
      <c r="E84" s="5"/>
      <c r="F84" s="5"/>
      <c r="G84" s="5"/>
      <c r="H84" s="5"/>
      <c r="I84" s="5"/>
      <c r="J84" s="5"/>
      <c r="K84" s="5"/>
    </row>
    <row r="85" spans="2:11" x14ac:dyDescent="0.25">
      <c r="B85" s="846"/>
      <c r="C85" s="90"/>
      <c r="D85" s="16"/>
      <c r="E85" s="5"/>
      <c r="F85" s="5"/>
      <c r="G85" s="5"/>
      <c r="H85" s="5"/>
      <c r="I85" s="5"/>
      <c r="J85" s="5"/>
      <c r="K85" s="5"/>
    </row>
    <row r="86" spans="2:11" x14ac:dyDescent="0.25">
      <c r="B86" s="846"/>
      <c r="C86" s="90"/>
      <c r="D86" s="45" t="s">
        <v>239</v>
      </c>
      <c r="E86" s="5"/>
      <c r="F86" s="5"/>
      <c r="G86" s="5"/>
      <c r="H86" s="5"/>
      <c r="I86" s="5"/>
      <c r="J86" s="5"/>
      <c r="K86" s="5"/>
    </row>
    <row r="87" spans="2:11" ht="49.5" x14ac:dyDescent="0.25">
      <c r="B87" s="846"/>
      <c r="C87" s="90"/>
      <c r="D87" s="45" t="s">
        <v>759</v>
      </c>
      <c r="E87" s="5"/>
      <c r="F87" s="5"/>
      <c r="G87" s="5"/>
      <c r="H87" s="5"/>
      <c r="I87" s="5"/>
      <c r="J87" s="5"/>
      <c r="K87" s="5"/>
    </row>
    <row r="88" spans="2:11" ht="37.5" x14ac:dyDescent="0.25">
      <c r="B88" s="846"/>
      <c r="C88" s="90"/>
      <c r="D88" s="45" t="s">
        <v>760</v>
      </c>
      <c r="E88" s="5"/>
      <c r="F88" s="5"/>
      <c r="G88" s="5"/>
      <c r="H88" s="5"/>
      <c r="I88" s="5"/>
      <c r="J88" s="5"/>
      <c r="K88" s="5"/>
    </row>
    <row r="89" spans="2:11" ht="37.5" x14ac:dyDescent="0.25">
      <c r="B89" s="846"/>
      <c r="C89" s="90"/>
      <c r="D89" s="45" t="s">
        <v>761</v>
      </c>
      <c r="E89" s="5"/>
      <c r="F89" s="5"/>
      <c r="G89" s="5"/>
      <c r="H89" s="5"/>
      <c r="I89" s="5"/>
      <c r="J89" s="5"/>
      <c r="K89" s="5"/>
    </row>
    <row r="90" spans="2:11" ht="84" x14ac:dyDescent="0.25">
      <c r="B90" s="846"/>
      <c r="C90" s="90"/>
      <c r="D90" s="53" t="s">
        <v>408</v>
      </c>
      <c r="E90" s="5"/>
      <c r="F90" s="5"/>
      <c r="G90" s="5"/>
      <c r="H90" s="5"/>
      <c r="I90" s="5"/>
      <c r="J90" s="5"/>
      <c r="K90" s="5"/>
    </row>
    <row r="91" spans="2:11" x14ac:dyDescent="0.25">
      <c r="B91" s="846"/>
      <c r="C91" s="90"/>
      <c r="D91" s="52" t="s">
        <v>382</v>
      </c>
      <c r="E91" s="5"/>
      <c r="F91" s="5"/>
      <c r="G91" s="5"/>
      <c r="H91" s="5"/>
      <c r="I91" s="5"/>
      <c r="J91" s="5"/>
      <c r="K91" s="5"/>
    </row>
    <row r="92" spans="2:11" ht="36" x14ac:dyDescent="0.25">
      <c r="B92" s="846"/>
      <c r="C92" s="90"/>
      <c r="D92" s="52" t="s">
        <v>762</v>
      </c>
      <c r="E92" s="5"/>
      <c r="F92" s="5"/>
      <c r="G92" s="5"/>
      <c r="H92" s="5"/>
      <c r="I92" s="5"/>
      <c r="J92" s="5"/>
      <c r="K92" s="5"/>
    </row>
    <row r="93" spans="2:11" x14ac:dyDescent="0.25">
      <c r="B93" s="846"/>
      <c r="C93" s="90"/>
      <c r="D93" s="52" t="s">
        <v>763</v>
      </c>
      <c r="E93" s="5"/>
      <c r="F93" s="5"/>
      <c r="G93" s="5"/>
      <c r="H93" s="5"/>
      <c r="I93" s="5"/>
      <c r="J93" s="5"/>
      <c r="K93" s="5"/>
    </row>
    <row r="94" spans="2:11" x14ac:dyDescent="0.25">
      <c r="B94" s="846"/>
      <c r="C94" s="90"/>
      <c r="D94" s="16"/>
      <c r="E94" s="5"/>
      <c r="F94" s="5"/>
      <c r="G94" s="5"/>
      <c r="H94" s="5"/>
      <c r="I94" s="5"/>
      <c r="J94" s="5"/>
      <c r="K94" s="5"/>
    </row>
    <row r="95" spans="2:11" x14ac:dyDescent="0.25">
      <c r="B95" s="846"/>
      <c r="C95" s="90"/>
      <c r="D95" s="45" t="s">
        <v>239</v>
      </c>
      <c r="E95" s="5"/>
      <c r="F95" s="5"/>
      <c r="G95" s="5"/>
      <c r="H95" s="5"/>
      <c r="I95" s="5"/>
      <c r="J95" s="5"/>
      <c r="K95" s="5"/>
    </row>
    <row r="96" spans="2:11" ht="37.5" x14ac:dyDescent="0.25">
      <c r="B96" s="846"/>
      <c r="C96" s="90"/>
      <c r="D96" s="45" t="s">
        <v>764</v>
      </c>
      <c r="E96" s="5"/>
      <c r="F96" s="5"/>
      <c r="G96" s="5"/>
      <c r="H96" s="5"/>
      <c r="I96" s="5"/>
      <c r="J96" s="5"/>
      <c r="K96" s="5"/>
    </row>
    <row r="97" spans="2:11" ht="62.25" thickBot="1" x14ac:dyDescent="0.3">
      <c r="B97" s="847"/>
      <c r="C97" s="2"/>
      <c r="D97" s="40" t="s">
        <v>765</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sheetProtection insertRows="0"/>
  <mergeCells count="25">
    <mergeCell ref="B10:D10"/>
    <mergeCell ref="F10:S10"/>
    <mergeCell ref="F11:S11"/>
    <mergeCell ref="E12:R12"/>
    <mergeCell ref="E13:R13"/>
    <mergeCell ref="B60:E61"/>
    <mergeCell ref="B67:B75"/>
    <mergeCell ref="B77:B83"/>
    <mergeCell ref="B84:B97"/>
    <mergeCell ref="D15:K15"/>
    <mergeCell ref="D23:K23"/>
    <mergeCell ref="D24:K24"/>
    <mergeCell ref="D25:K25"/>
    <mergeCell ref="D34:K34"/>
    <mergeCell ref="D35:K35"/>
    <mergeCell ref="B37:E37"/>
    <mergeCell ref="B38:B44"/>
    <mergeCell ref="B46:E46"/>
    <mergeCell ref="B47:B53"/>
    <mergeCell ref="B15:B25"/>
    <mergeCell ref="A1:P1"/>
    <mergeCell ref="A2:P2"/>
    <mergeCell ref="A3:P3"/>
    <mergeCell ref="A4:D4"/>
    <mergeCell ref="A5:P5"/>
  </mergeCells>
  <conditionalFormatting sqref="F10">
    <cfRule type="notContainsBlanks" dxfId="71" priority="5">
      <formula>LEN(TRIM(F10))&gt;0</formula>
    </cfRule>
  </conditionalFormatting>
  <conditionalFormatting sqref="F11:S11">
    <cfRule type="expression" dxfId="70" priority="3">
      <formula>E11="NO SE REPORTA"</formula>
    </cfRule>
    <cfRule type="expression" dxfId="69" priority="4">
      <formula>E10="NO APLICA"</formula>
    </cfRule>
  </conditionalFormatting>
  <conditionalFormatting sqref="E12:R12">
    <cfRule type="expression" dxfId="68" priority="1">
      <formula>E11="SI SE REPORTA"</formula>
    </cfRule>
  </conditionalFormatting>
  <dataValidations count="4">
    <dataValidation type="whole" operator="greaterThanOrEqual" allowBlank="1" showInputMessage="1" showErrorMessage="1" errorTitle="ERROR" error="Valor en PESOS (sin centavos)" sqref="G27:J32">
      <formula1>0</formula1>
    </dataValidation>
    <dataValidation type="whole" operator="greaterThanOrEqual" allowBlank="1" showInputMessage="1" showErrorMessage="1" errorTitle="ERROR" error="Valor en HECTAREAS (sin decimales)" sqref="F27:F32 E17: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U178"/>
  <sheetViews>
    <sheetView showGridLines="0" zoomScale="98" zoomScaleNormal="98" workbookViewId="0">
      <selection activeCell="D24" sqref="D24"/>
    </sheetView>
  </sheetViews>
  <sheetFormatPr baseColWidth="10" defaultColWidth="11.42578125" defaultRowHeight="15" x14ac:dyDescent="0.25"/>
  <cols>
    <col min="1" max="1" width="1.85546875" customWidth="1"/>
    <col min="2" max="2" width="12.85546875" customWidth="1"/>
    <col min="3" max="3" width="5" style="83" bestFit="1" customWidth="1"/>
    <col min="4" max="4" width="36.140625" customWidth="1"/>
    <col min="5" max="5" width="15" customWidth="1"/>
    <col min="10" max="10" width="33.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25</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INFORMACION",+I30))</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1401</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 customHeight="1" thickTop="1" x14ac:dyDescent="0.25">
      <c r="B15" s="893" t="s">
        <v>152</v>
      </c>
      <c r="C15" s="85"/>
      <c r="D15" s="836" t="s">
        <v>456</v>
      </c>
      <c r="E15" s="837"/>
      <c r="F15" s="837"/>
      <c r="G15" s="837"/>
      <c r="H15" s="837"/>
      <c r="I15" s="837"/>
      <c r="J15" s="837"/>
      <c r="K15" s="838"/>
    </row>
    <row r="16" spans="1:21" ht="15.75" thickBot="1" x14ac:dyDescent="0.3">
      <c r="B16" s="864"/>
      <c r="C16" s="88"/>
      <c r="D16" s="965" t="s">
        <v>766</v>
      </c>
      <c r="E16" s="966"/>
      <c r="F16" s="966"/>
      <c r="G16" s="966"/>
      <c r="H16" s="966"/>
      <c r="I16" s="966"/>
      <c r="J16" s="966"/>
      <c r="K16" s="967"/>
    </row>
    <row r="17" spans="2:11" ht="15.75" thickBot="1" x14ac:dyDescent="0.3">
      <c r="B17" s="864"/>
      <c r="C17" s="86" t="s">
        <v>101</v>
      </c>
      <c r="D17" s="38" t="s">
        <v>365</v>
      </c>
      <c r="E17" s="38" t="s">
        <v>103</v>
      </c>
      <c r="F17" s="38" t="s">
        <v>104</v>
      </c>
      <c r="G17" s="38" t="s">
        <v>105</v>
      </c>
      <c r="H17" s="38" t="s">
        <v>106</v>
      </c>
      <c r="I17" s="38" t="s">
        <v>767</v>
      </c>
      <c r="K17" s="21"/>
    </row>
    <row r="18" spans="2:11" ht="24.75" thickBot="1" x14ac:dyDescent="0.3">
      <c r="B18" s="864"/>
      <c r="C18" s="87" t="s">
        <v>281</v>
      </c>
      <c r="D18" s="40" t="s">
        <v>768</v>
      </c>
      <c r="E18" s="6">
        <v>2</v>
      </c>
      <c r="F18" s="6">
        <v>3</v>
      </c>
      <c r="G18" s="6">
        <v>4</v>
      </c>
      <c r="H18" s="6">
        <v>3</v>
      </c>
      <c r="I18" s="42">
        <f>SUM(E18:H18)</f>
        <v>12</v>
      </c>
      <c r="K18" s="21"/>
    </row>
    <row r="19" spans="2:11" ht="15.75" thickBot="1" x14ac:dyDescent="0.3">
      <c r="B19" s="864"/>
      <c r="C19" s="88"/>
      <c r="D19" s="851" t="s">
        <v>769</v>
      </c>
      <c r="E19" s="852"/>
      <c r="F19" s="852"/>
      <c r="G19" s="852"/>
      <c r="H19" s="852"/>
      <c r="I19" s="852"/>
      <c r="J19" s="852"/>
      <c r="K19" s="853"/>
    </row>
    <row r="20" spans="2:11" ht="15" customHeight="1" thickBot="1" x14ac:dyDescent="0.3">
      <c r="B20" s="214"/>
      <c r="C20" s="903" t="s">
        <v>101</v>
      </c>
      <c r="D20" s="894" t="s">
        <v>384</v>
      </c>
      <c r="E20" s="894" t="s">
        <v>770</v>
      </c>
      <c r="F20" s="950" t="s">
        <v>771</v>
      </c>
      <c r="G20" s="951"/>
      <c r="H20" s="951"/>
      <c r="I20" s="951"/>
      <c r="J20" s="952"/>
      <c r="K20" s="110"/>
    </row>
    <row r="21" spans="2:11" ht="34.5" thickBot="1" x14ac:dyDescent="0.3">
      <c r="B21" s="214"/>
      <c r="C21" s="904"/>
      <c r="D21" s="895"/>
      <c r="E21" s="895"/>
      <c r="F21" s="199" t="s">
        <v>772</v>
      </c>
      <c r="G21" s="199" t="s">
        <v>773</v>
      </c>
      <c r="H21" s="199" t="s">
        <v>774</v>
      </c>
      <c r="I21" s="199" t="s">
        <v>775</v>
      </c>
      <c r="J21" s="199" t="s">
        <v>109</v>
      </c>
      <c r="K21" s="111"/>
    </row>
    <row r="22" spans="2:11" ht="90.75" customHeight="1" thickBot="1" x14ac:dyDescent="0.3">
      <c r="B22" s="214"/>
      <c r="C22" s="30"/>
      <c r="D22" s="458" t="s">
        <v>1915</v>
      </c>
      <c r="E22" s="412" t="s">
        <v>776</v>
      </c>
      <c r="F22" s="429">
        <v>0.33</v>
      </c>
      <c r="G22" s="429">
        <v>1</v>
      </c>
      <c r="H22" s="429">
        <v>0.34</v>
      </c>
      <c r="I22" s="430">
        <f>+G22*H22</f>
        <v>0.34</v>
      </c>
      <c r="J22" s="431" t="s">
        <v>1914</v>
      </c>
      <c r="K22" s="111"/>
    </row>
    <row r="23" spans="2:11" ht="40.5" customHeight="1" thickBot="1" x14ac:dyDescent="0.3">
      <c r="B23" s="214"/>
      <c r="C23" s="264"/>
      <c r="D23" s="458" t="s">
        <v>1439</v>
      </c>
      <c r="E23" s="265" t="s">
        <v>777</v>
      </c>
      <c r="F23" s="429">
        <v>0.5</v>
      </c>
      <c r="G23" s="429">
        <v>1</v>
      </c>
      <c r="H23" s="429">
        <v>0.33</v>
      </c>
      <c r="I23" s="430">
        <f t="shared" ref="I23:I29" si="0">+G23*H23</f>
        <v>0.33</v>
      </c>
      <c r="J23" s="29" t="s">
        <v>1438</v>
      </c>
      <c r="K23" s="111"/>
    </row>
    <row r="24" spans="2:11" ht="70.5" customHeight="1" thickBot="1" x14ac:dyDescent="0.3">
      <c r="B24" s="214"/>
      <c r="C24" s="264"/>
      <c r="D24" s="458" t="s">
        <v>1440</v>
      </c>
      <c r="E24" s="265" t="s">
        <v>778</v>
      </c>
      <c r="F24" s="429">
        <v>0.5</v>
      </c>
      <c r="G24" s="429">
        <v>1</v>
      </c>
      <c r="H24" s="429">
        <v>0.33</v>
      </c>
      <c r="I24" s="430">
        <f t="shared" si="0"/>
        <v>0.33</v>
      </c>
      <c r="J24" s="428" t="s">
        <v>1437</v>
      </c>
      <c r="K24" s="111"/>
    </row>
    <row r="25" spans="2:11" ht="36.75" thickBot="1" x14ac:dyDescent="0.3">
      <c r="B25" s="214"/>
      <c r="C25" s="264"/>
      <c r="D25" s="431"/>
      <c r="E25" s="265" t="s">
        <v>779</v>
      </c>
      <c r="F25" s="429"/>
      <c r="G25" s="429"/>
      <c r="H25" s="429"/>
      <c r="I25" s="430">
        <f t="shared" si="0"/>
        <v>0</v>
      </c>
      <c r="J25" s="29"/>
      <c r="K25" s="111"/>
    </row>
    <row r="26" spans="2:11" ht="36.75" thickBot="1" x14ac:dyDescent="0.3">
      <c r="B26" s="214"/>
      <c r="C26" s="264"/>
      <c r="D26" s="431"/>
      <c r="E26" s="265" t="s">
        <v>780</v>
      </c>
      <c r="F26" s="429"/>
      <c r="G26" s="429"/>
      <c r="H26" s="429"/>
      <c r="I26" s="430">
        <f t="shared" si="0"/>
        <v>0</v>
      </c>
      <c r="J26" s="29"/>
      <c r="K26" s="111"/>
    </row>
    <row r="27" spans="2:11" ht="15.75" thickBot="1" x14ac:dyDescent="0.3">
      <c r="B27" s="214"/>
      <c r="C27" s="264"/>
      <c r="D27" s="30"/>
      <c r="E27" s="30"/>
      <c r="F27" s="31"/>
      <c r="G27" s="31"/>
      <c r="H27" s="31"/>
      <c r="I27" s="430">
        <f t="shared" si="0"/>
        <v>0</v>
      </c>
      <c r="J27" s="29"/>
      <c r="K27" s="111"/>
    </row>
    <row r="28" spans="2:11" ht="15.75" thickBot="1" x14ac:dyDescent="0.3">
      <c r="B28" s="214"/>
      <c r="C28" s="264"/>
      <c r="D28" s="30"/>
      <c r="E28" s="30"/>
      <c r="F28" s="31"/>
      <c r="G28" s="31"/>
      <c r="H28" s="31"/>
      <c r="I28" s="430">
        <f t="shared" si="0"/>
        <v>0</v>
      </c>
      <c r="J28" s="29"/>
      <c r="K28" s="111"/>
    </row>
    <row r="29" spans="2:11" ht="15.75" thickBot="1" x14ac:dyDescent="0.3">
      <c r="B29" s="214"/>
      <c r="C29" s="264"/>
      <c r="D29" s="30"/>
      <c r="E29" s="30"/>
      <c r="F29" s="31"/>
      <c r="G29" s="31"/>
      <c r="H29" s="31"/>
      <c r="I29" s="430">
        <f t="shared" si="0"/>
        <v>0</v>
      </c>
      <c r="J29" s="29"/>
      <c r="K29" s="111"/>
    </row>
    <row r="30" spans="2:11" ht="15.75" thickBot="1" x14ac:dyDescent="0.3">
      <c r="B30" s="214"/>
      <c r="C30" s="87"/>
      <c r="D30" s="39" t="s">
        <v>280</v>
      </c>
      <c r="E30" s="39"/>
      <c r="F30" s="39"/>
      <c r="G30" s="39"/>
      <c r="H30" s="193">
        <f>Formulas!D20</f>
        <v>1</v>
      </c>
      <c r="I30" s="137">
        <f>Formulas!E20</f>
        <v>1</v>
      </c>
      <c r="J30" s="40"/>
      <c r="K30" s="112"/>
    </row>
    <row r="31" spans="2:11" ht="15.75" thickBot="1" x14ac:dyDescent="0.3">
      <c r="B31" s="46"/>
      <c r="C31" s="89"/>
      <c r="D31" s="848" t="s">
        <v>781</v>
      </c>
      <c r="E31" s="849"/>
      <c r="F31" s="849"/>
      <c r="G31" s="849"/>
      <c r="H31" s="849"/>
      <c r="I31" s="849"/>
      <c r="J31" s="849"/>
      <c r="K31" s="850"/>
    </row>
    <row r="32" spans="2:11" ht="24" customHeight="1" thickBot="1" x14ac:dyDescent="0.3">
      <c r="B32" s="46" t="s">
        <v>187</v>
      </c>
      <c r="C32" s="89"/>
      <c r="D32" s="848" t="s">
        <v>782</v>
      </c>
      <c r="E32" s="849"/>
      <c r="F32" s="849"/>
      <c r="G32" s="849"/>
      <c r="H32" s="849"/>
      <c r="I32" s="849"/>
      <c r="J32" s="849"/>
      <c r="K32" s="850"/>
    </row>
    <row r="33" spans="2:11" ht="36" customHeight="1" thickBot="1" x14ac:dyDescent="0.3">
      <c r="B33" s="46" t="s">
        <v>189</v>
      </c>
      <c r="C33" s="89"/>
      <c r="D33" s="848" t="s">
        <v>783</v>
      </c>
      <c r="E33" s="849"/>
      <c r="F33" s="849"/>
      <c r="G33" s="849"/>
      <c r="H33" s="849"/>
      <c r="I33" s="849"/>
      <c r="J33" s="849"/>
      <c r="K33" s="850"/>
    </row>
    <row r="34" spans="2:11" ht="15.75" thickBot="1" x14ac:dyDescent="0.3">
      <c r="B34" s="1"/>
      <c r="C34" s="72"/>
      <c r="D34" s="5"/>
      <c r="E34" s="5"/>
      <c r="F34" s="5"/>
      <c r="G34" s="5"/>
      <c r="H34" s="5"/>
      <c r="I34" s="5"/>
      <c r="J34" s="5"/>
      <c r="K34" s="5"/>
    </row>
    <row r="35" spans="2:11" ht="24" customHeight="1" thickBot="1" x14ac:dyDescent="0.3">
      <c r="B35" s="854" t="s">
        <v>191</v>
      </c>
      <c r="C35" s="855"/>
      <c r="D35" s="855"/>
      <c r="E35" s="856"/>
      <c r="F35" s="5"/>
      <c r="G35" s="5"/>
      <c r="H35" s="5"/>
      <c r="I35" s="5"/>
      <c r="J35" s="5"/>
      <c r="K35" s="5"/>
    </row>
    <row r="36" spans="2:11" ht="15.75" thickBot="1" x14ac:dyDescent="0.3">
      <c r="B36" s="845">
        <v>1</v>
      </c>
      <c r="C36" s="90"/>
      <c r="D36" s="47" t="s">
        <v>192</v>
      </c>
      <c r="E36" s="30" t="s">
        <v>1366</v>
      </c>
      <c r="F36" s="5"/>
      <c r="G36" s="5"/>
      <c r="H36" s="5"/>
      <c r="I36" s="5"/>
      <c r="J36" s="5"/>
      <c r="K36" s="5"/>
    </row>
    <row r="37" spans="2:11" ht="15.75" thickBot="1" x14ac:dyDescent="0.3">
      <c r="B37" s="846"/>
      <c r="C37" s="90"/>
      <c r="D37" s="40" t="s">
        <v>45</v>
      </c>
      <c r="E37" s="30" t="s">
        <v>1367</v>
      </c>
      <c r="F37" s="5"/>
      <c r="G37" s="5"/>
      <c r="H37" s="5"/>
      <c r="I37" s="5"/>
      <c r="J37" s="5"/>
      <c r="K37" s="5"/>
    </row>
    <row r="38" spans="2:11" ht="15.75" thickBot="1" x14ac:dyDescent="0.3">
      <c r="B38" s="846"/>
      <c r="C38" s="90"/>
      <c r="D38" s="40" t="s">
        <v>193</v>
      </c>
      <c r="E38" s="30" t="s">
        <v>1368</v>
      </c>
      <c r="F38" s="5"/>
      <c r="G38" s="5"/>
      <c r="H38" s="5"/>
      <c r="I38" s="5"/>
      <c r="J38" s="5"/>
      <c r="K38" s="5"/>
    </row>
    <row r="39" spans="2:11" ht="15.75" thickBot="1" x14ac:dyDescent="0.3">
      <c r="B39" s="846"/>
      <c r="C39" s="90"/>
      <c r="D39" s="40" t="s">
        <v>47</v>
      </c>
      <c r="E39" s="30" t="s">
        <v>1360</v>
      </c>
      <c r="F39" s="5"/>
      <c r="G39" s="5"/>
      <c r="H39" s="5"/>
      <c r="I39" s="5"/>
      <c r="J39" s="5"/>
      <c r="K39" s="5"/>
    </row>
    <row r="40" spans="2:11" ht="15.75" thickBot="1" x14ac:dyDescent="0.3">
      <c r="B40" s="846"/>
      <c r="C40" s="90"/>
      <c r="D40" s="40" t="s">
        <v>49</v>
      </c>
      <c r="E40" s="406" t="s">
        <v>1369</v>
      </c>
      <c r="F40" s="5"/>
      <c r="G40" s="5"/>
      <c r="H40" s="5"/>
      <c r="I40" s="5"/>
      <c r="J40" s="5"/>
      <c r="K40" s="5"/>
    </row>
    <row r="41" spans="2:11" ht="15.75" thickBot="1" x14ac:dyDescent="0.3">
      <c r="B41" s="846"/>
      <c r="C41" s="90"/>
      <c r="D41" s="40" t="s">
        <v>51</v>
      </c>
      <c r="E41" s="30">
        <v>4380200</v>
      </c>
      <c r="F41" s="5"/>
      <c r="G41" s="5"/>
      <c r="H41" s="5"/>
      <c r="I41" s="5"/>
      <c r="J41" s="5"/>
      <c r="K41" s="5"/>
    </row>
    <row r="42" spans="2:11" ht="15.75" thickBot="1" x14ac:dyDescent="0.3">
      <c r="B42" s="847"/>
      <c r="C42" s="2"/>
      <c r="D42" s="40" t="s">
        <v>194</v>
      </c>
      <c r="E42" s="30" t="s">
        <v>1370</v>
      </c>
      <c r="F42" s="5"/>
      <c r="G42" s="5"/>
      <c r="H42" s="5"/>
      <c r="I42" s="5"/>
      <c r="J42" s="5"/>
      <c r="K42" s="5"/>
    </row>
    <row r="43" spans="2:11" ht="15.75" thickBot="1" x14ac:dyDescent="0.3">
      <c r="B43" s="1"/>
      <c r="C43" s="72"/>
      <c r="D43" s="5"/>
      <c r="E43" s="5"/>
      <c r="F43" s="5"/>
      <c r="G43" s="5"/>
      <c r="H43" s="5"/>
      <c r="I43" s="5"/>
      <c r="J43" s="5"/>
      <c r="K43" s="5"/>
    </row>
    <row r="44" spans="2:11" ht="15.75" thickBot="1" x14ac:dyDescent="0.3">
      <c r="B44" s="854" t="s">
        <v>195</v>
      </c>
      <c r="C44" s="855"/>
      <c r="D44" s="855"/>
      <c r="E44" s="856"/>
      <c r="F44" s="5"/>
      <c r="G44" s="5"/>
      <c r="H44" s="5"/>
      <c r="I44" s="5"/>
      <c r="J44" s="5"/>
      <c r="K44" s="5"/>
    </row>
    <row r="45" spans="2:11" ht="15.75" thickBot="1" x14ac:dyDescent="0.3">
      <c r="B45" s="845">
        <v>1</v>
      </c>
      <c r="C45" s="90"/>
      <c r="D45" s="47" t="s">
        <v>192</v>
      </c>
      <c r="E45" s="215" t="s">
        <v>196</v>
      </c>
      <c r="F45" s="5"/>
      <c r="G45" s="5"/>
      <c r="H45" s="5"/>
      <c r="I45" s="5"/>
      <c r="J45" s="5"/>
      <c r="K45" s="5"/>
    </row>
    <row r="46" spans="2:11" ht="15.75" thickBot="1" x14ac:dyDescent="0.3">
      <c r="B46" s="846"/>
      <c r="C46" s="90"/>
      <c r="D46" s="40" t="s">
        <v>45</v>
      </c>
      <c r="E46" s="215" t="s">
        <v>197</v>
      </c>
      <c r="F46" s="5"/>
      <c r="G46" s="5"/>
      <c r="H46" s="5"/>
      <c r="I46" s="5"/>
      <c r="J46" s="5"/>
      <c r="K46" s="5"/>
    </row>
    <row r="47" spans="2:11" ht="15.75" thickBot="1" x14ac:dyDescent="0.3">
      <c r="B47" s="846"/>
      <c r="C47" s="90"/>
      <c r="D47" s="40" t="s">
        <v>193</v>
      </c>
      <c r="E47" s="233"/>
      <c r="F47" s="5"/>
      <c r="G47" s="5"/>
      <c r="H47" s="5"/>
      <c r="I47" s="5"/>
      <c r="J47" s="5"/>
      <c r="K47" s="5"/>
    </row>
    <row r="48" spans="2:11" ht="15.75" thickBot="1" x14ac:dyDescent="0.3">
      <c r="B48" s="846"/>
      <c r="C48" s="90"/>
      <c r="D48" s="40" t="s">
        <v>47</v>
      </c>
      <c r="E48" s="233"/>
      <c r="F48" s="5"/>
      <c r="G48" s="5"/>
      <c r="H48" s="5"/>
      <c r="I48" s="5"/>
      <c r="J48" s="5"/>
      <c r="K48" s="5"/>
    </row>
    <row r="49" spans="2:11" ht="15.75" thickBot="1" x14ac:dyDescent="0.3">
      <c r="B49" s="846"/>
      <c r="C49" s="90"/>
      <c r="D49" s="40" t="s">
        <v>49</v>
      </c>
      <c r="E49" s="233"/>
      <c r="F49" s="5"/>
      <c r="G49" s="5"/>
      <c r="H49" s="5"/>
      <c r="I49" s="5"/>
      <c r="J49" s="5"/>
      <c r="K49" s="5"/>
    </row>
    <row r="50" spans="2:11" ht="15.75" thickBot="1" x14ac:dyDescent="0.3">
      <c r="B50" s="846"/>
      <c r="C50" s="90"/>
      <c r="D50" s="40" t="s">
        <v>51</v>
      </c>
      <c r="E50" s="233"/>
      <c r="F50" s="5"/>
      <c r="G50" s="5"/>
      <c r="H50" s="5"/>
      <c r="I50" s="5"/>
      <c r="J50" s="5"/>
      <c r="K50" s="5"/>
    </row>
    <row r="51" spans="2:11" ht="15.75" thickBot="1" x14ac:dyDescent="0.3">
      <c r="B51" s="847"/>
      <c r="C51" s="2"/>
      <c r="D51" s="40" t="s">
        <v>194</v>
      </c>
      <c r="E51" s="233"/>
      <c r="F51" s="5"/>
      <c r="G51" s="5"/>
      <c r="H51" s="5"/>
      <c r="I51" s="5"/>
      <c r="J51" s="5"/>
      <c r="K51" s="5"/>
    </row>
    <row r="52" spans="2:11" ht="15.75" thickBot="1" x14ac:dyDescent="0.3">
      <c r="B52" s="1"/>
      <c r="C52" s="72"/>
      <c r="D52" s="5"/>
      <c r="E52" s="5"/>
      <c r="F52" s="5"/>
      <c r="G52" s="5"/>
      <c r="H52" s="5"/>
      <c r="I52" s="5"/>
      <c r="J52" s="5"/>
      <c r="K52" s="5"/>
    </row>
    <row r="53" spans="2:11" ht="15" customHeight="1" thickBot="1" x14ac:dyDescent="0.3">
      <c r="B53" s="118" t="s">
        <v>198</v>
      </c>
      <c r="C53" s="119"/>
      <c r="D53" s="119"/>
      <c r="E53" s="120"/>
      <c r="G53" s="5"/>
      <c r="H53" s="5"/>
      <c r="I53" s="5"/>
      <c r="J53" s="5"/>
      <c r="K53" s="5"/>
    </row>
    <row r="54" spans="2:11" ht="24.75" thickBot="1" x14ac:dyDescent="0.3">
      <c r="B54" s="46" t="s">
        <v>199</v>
      </c>
      <c r="C54" s="40" t="s">
        <v>200</v>
      </c>
      <c r="D54" s="40" t="s">
        <v>201</v>
      </c>
      <c r="E54" s="40" t="s">
        <v>202</v>
      </c>
      <c r="F54" s="5"/>
      <c r="G54" s="5"/>
      <c r="H54" s="5"/>
      <c r="I54" s="5"/>
      <c r="J54" s="5"/>
    </row>
    <row r="55" spans="2:11" ht="60.75" thickBot="1" x14ac:dyDescent="0.3">
      <c r="B55" s="48">
        <v>42401</v>
      </c>
      <c r="C55" s="40">
        <v>0.01</v>
      </c>
      <c r="D55" s="40" t="s">
        <v>784</v>
      </c>
      <c r="E55" s="40"/>
      <c r="F55" s="5"/>
      <c r="G55" s="5"/>
      <c r="H55" s="5"/>
      <c r="I55" s="5"/>
      <c r="J55" s="5"/>
    </row>
    <row r="56" spans="2:11" ht="15.75" thickBot="1" x14ac:dyDescent="0.3">
      <c r="B56" s="1"/>
      <c r="C56" s="72"/>
      <c r="D56" s="5"/>
      <c r="E56" s="5"/>
      <c r="F56" s="5"/>
      <c r="G56" s="5"/>
      <c r="H56" s="5"/>
      <c r="I56" s="5"/>
      <c r="J56" s="5"/>
      <c r="K56" s="5"/>
    </row>
    <row r="57" spans="2:11" ht="15.75" thickBot="1" x14ac:dyDescent="0.3">
      <c r="B57" s="125" t="s">
        <v>109</v>
      </c>
      <c r="C57" s="92"/>
      <c r="D57" s="5"/>
      <c r="E57" s="5"/>
      <c r="F57" s="5"/>
      <c r="G57" s="5"/>
      <c r="H57" s="5"/>
      <c r="I57" s="5"/>
      <c r="J57" s="5"/>
      <c r="K57" s="5"/>
    </row>
    <row r="58" spans="2:11" x14ac:dyDescent="0.25">
      <c r="B58" s="959"/>
      <c r="C58" s="960"/>
      <c r="D58" s="960"/>
      <c r="E58" s="961"/>
      <c r="F58" s="5"/>
      <c r="G58" s="5"/>
      <c r="H58" s="5"/>
      <c r="I58" s="5"/>
      <c r="J58" s="5"/>
      <c r="K58" s="5"/>
    </row>
    <row r="59" spans="2:11" ht="15.75" thickBot="1" x14ac:dyDescent="0.3">
      <c r="B59" s="962"/>
      <c r="C59" s="963"/>
      <c r="D59" s="963"/>
      <c r="E59" s="964"/>
      <c r="F59" s="5"/>
      <c r="G59" s="5"/>
      <c r="H59" s="5"/>
      <c r="I59" s="5"/>
      <c r="J59" s="5"/>
      <c r="K59" s="5"/>
    </row>
    <row r="60" spans="2:11" ht="15.75" thickBot="1" x14ac:dyDescent="0.3">
      <c r="B60" s="5"/>
      <c r="D60" s="5"/>
      <c r="E60" s="5"/>
      <c r="F60" s="5"/>
      <c r="G60" s="5"/>
      <c r="H60" s="5"/>
      <c r="I60" s="5"/>
      <c r="J60" s="5"/>
      <c r="K60" s="5"/>
    </row>
    <row r="61" spans="2:11" ht="15.75" thickBot="1" x14ac:dyDescent="0.3">
      <c r="B61" s="854" t="s">
        <v>651</v>
      </c>
      <c r="C61" s="855"/>
      <c r="D61" s="856"/>
      <c r="E61" s="5"/>
      <c r="F61" s="5"/>
      <c r="G61" s="5"/>
      <c r="H61" s="5"/>
      <c r="I61" s="5"/>
      <c r="J61" s="5"/>
      <c r="K61" s="5"/>
    </row>
    <row r="62" spans="2:11" ht="60.75" thickBot="1" x14ac:dyDescent="0.3">
      <c r="B62" s="46" t="s">
        <v>205</v>
      </c>
      <c r="C62" s="2"/>
      <c r="D62" s="40" t="s">
        <v>785</v>
      </c>
      <c r="E62" s="5"/>
      <c r="F62" s="5"/>
      <c r="G62" s="5"/>
      <c r="H62" s="5"/>
      <c r="I62" s="5"/>
      <c r="J62" s="5"/>
      <c r="K62" s="5"/>
    </row>
    <row r="63" spans="2:11" x14ac:dyDescent="0.25">
      <c r="B63" s="845" t="s">
        <v>207</v>
      </c>
      <c r="C63" s="90"/>
      <c r="D63" s="52" t="s">
        <v>208</v>
      </c>
      <c r="E63" s="5"/>
      <c r="F63" s="5"/>
      <c r="G63" s="5"/>
      <c r="H63" s="5"/>
      <c r="I63" s="5"/>
      <c r="J63" s="5"/>
      <c r="K63" s="5"/>
    </row>
    <row r="64" spans="2:11" ht="120" x14ac:dyDescent="0.25">
      <c r="B64" s="846"/>
      <c r="C64" s="90"/>
      <c r="D64" s="45" t="s">
        <v>786</v>
      </c>
      <c r="E64" s="5"/>
      <c r="F64" s="5"/>
      <c r="G64" s="5"/>
      <c r="H64" s="5"/>
      <c r="I64" s="5"/>
      <c r="J64" s="5"/>
      <c r="K64" s="5"/>
    </row>
    <row r="65" spans="2:11" x14ac:dyDescent="0.25">
      <c r="B65" s="846"/>
      <c r="C65" s="90"/>
      <c r="D65" s="52" t="s">
        <v>211</v>
      </c>
      <c r="E65" s="5"/>
      <c r="F65" s="5"/>
      <c r="G65" s="5"/>
      <c r="H65" s="5"/>
      <c r="I65" s="5"/>
      <c r="J65" s="5"/>
      <c r="K65" s="5"/>
    </row>
    <row r="66" spans="2:11" ht="24" x14ac:dyDescent="0.25">
      <c r="B66" s="846"/>
      <c r="C66" s="90"/>
      <c r="D66" s="45" t="s">
        <v>787</v>
      </c>
      <c r="E66" s="5"/>
      <c r="F66" s="5"/>
      <c r="G66" s="5"/>
      <c r="H66" s="5"/>
      <c r="I66" s="5"/>
      <c r="J66" s="5"/>
      <c r="K66" s="5"/>
    </row>
    <row r="67" spans="2:11" ht="24" x14ac:dyDescent="0.25">
      <c r="B67" s="846"/>
      <c r="C67" s="90"/>
      <c r="D67" s="45" t="s">
        <v>788</v>
      </c>
      <c r="E67" s="5"/>
      <c r="F67" s="5"/>
      <c r="G67" s="5"/>
      <c r="H67" s="5"/>
      <c r="I67" s="5"/>
      <c r="J67" s="5"/>
      <c r="K67" s="5"/>
    </row>
    <row r="68" spans="2:11" ht="24" x14ac:dyDescent="0.25">
      <c r="B68" s="846"/>
      <c r="C68" s="90"/>
      <c r="D68" s="45" t="s">
        <v>789</v>
      </c>
      <c r="E68" s="5"/>
      <c r="F68" s="5"/>
      <c r="G68" s="5"/>
      <c r="H68" s="5"/>
      <c r="I68" s="5"/>
      <c r="J68" s="5"/>
      <c r="K68" s="5"/>
    </row>
    <row r="69" spans="2:11" x14ac:dyDescent="0.25">
      <c r="B69" s="846"/>
      <c r="C69" s="90"/>
      <c r="D69" s="45" t="s">
        <v>790</v>
      </c>
      <c r="E69" s="5"/>
      <c r="F69" s="5"/>
      <c r="G69" s="5"/>
      <c r="H69" s="5"/>
      <c r="I69" s="5"/>
      <c r="J69" s="5"/>
      <c r="K69" s="5"/>
    </row>
    <row r="70" spans="2:11" x14ac:dyDescent="0.25">
      <c r="B70" s="846"/>
      <c r="C70" s="90"/>
      <c r="D70" s="45" t="s">
        <v>791</v>
      </c>
      <c r="E70" s="5"/>
      <c r="F70" s="5"/>
      <c r="G70" s="5"/>
      <c r="H70" s="5"/>
      <c r="I70" s="5"/>
      <c r="J70" s="5"/>
      <c r="K70" s="5"/>
    </row>
    <row r="71" spans="2:11" x14ac:dyDescent="0.25">
      <c r="B71" s="846"/>
      <c r="C71" s="90"/>
      <c r="D71" s="45" t="s">
        <v>792</v>
      </c>
      <c r="E71" s="5"/>
      <c r="F71" s="5"/>
      <c r="G71" s="5"/>
      <c r="H71" s="5"/>
      <c r="I71" s="5"/>
      <c r="J71" s="5"/>
      <c r="K71" s="5"/>
    </row>
    <row r="72" spans="2:11" x14ac:dyDescent="0.25">
      <c r="B72" s="846"/>
      <c r="C72" s="90"/>
      <c r="D72" s="52" t="s">
        <v>439</v>
      </c>
      <c r="E72" s="5"/>
      <c r="F72" s="5"/>
      <c r="G72" s="5"/>
      <c r="H72" s="5"/>
      <c r="I72" s="5"/>
      <c r="J72" s="5"/>
      <c r="K72" s="5"/>
    </row>
    <row r="73" spans="2:11" ht="48" x14ac:dyDescent="0.25">
      <c r="B73" s="846"/>
      <c r="C73" s="90"/>
      <c r="D73" s="45" t="s">
        <v>793</v>
      </c>
      <c r="E73" s="5"/>
      <c r="F73" s="5"/>
      <c r="G73" s="5"/>
      <c r="H73" s="5"/>
      <c r="I73" s="5"/>
      <c r="J73" s="5"/>
      <c r="K73" s="5"/>
    </row>
    <row r="74" spans="2:11" ht="15.75" thickBot="1" x14ac:dyDescent="0.3">
      <c r="B74" s="847"/>
      <c r="C74" s="2"/>
      <c r="D74" s="66"/>
      <c r="E74" s="5"/>
      <c r="F74" s="5"/>
      <c r="G74" s="5"/>
      <c r="H74" s="5"/>
      <c r="I74" s="5"/>
      <c r="J74" s="5"/>
      <c r="K74" s="5"/>
    </row>
    <row r="75" spans="2:11" x14ac:dyDescent="0.25">
      <c r="B75" s="845" t="s">
        <v>220</v>
      </c>
      <c r="C75" s="95"/>
      <c r="D75" s="845"/>
      <c r="E75" s="5"/>
      <c r="F75" s="5"/>
      <c r="G75" s="5"/>
      <c r="H75" s="5"/>
      <c r="I75" s="5"/>
      <c r="J75" s="5"/>
      <c r="K75" s="5"/>
    </row>
    <row r="76" spans="2:11" ht="15.75" thickBot="1" x14ac:dyDescent="0.3">
      <c r="B76" s="847"/>
      <c r="C76" s="96"/>
      <c r="D76" s="847"/>
      <c r="E76" s="5"/>
      <c r="F76" s="5"/>
      <c r="G76" s="5"/>
      <c r="H76" s="5"/>
      <c r="I76" s="5"/>
      <c r="J76" s="5"/>
      <c r="K76" s="5"/>
    </row>
    <row r="77" spans="2:11" ht="15.75" thickBot="1" x14ac:dyDescent="0.3">
      <c r="B77" s="37"/>
      <c r="C77" s="84"/>
      <c r="D77" s="5"/>
      <c r="E77" s="5"/>
      <c r="F77" s="5"/>
      <c r="G77" s="5"/>
      <c r="H77" s="5"/>
      <c r="I77" s="5"/>
      <c r="J77" s="5"/>
      <c r="K77" s="5"/>
    </row>
    <row r="78" spans="2:11" ht="168" x14ac:dyDescent="0.25">
      <c r="B78" s="845" t="s">
        <v>221</v>
      </c>
      <c r="C78" s="101"/>
      <c r="D78" s="62" t="s">
        <v>794</v>
      </c>
      <c r="E78" s="5"/>
      <c r="F78" s="5"/>
      <c r="G78" s="5"/>
      <c r="H78" s="5"/>
      <c r="I78" s="5"/>
      <c r="J78" s="5"/>
      <c r="K78" s="5"/>
    </row>
    <row r="79" spans="2:11" ht="192" x14ac:dyDescent="0.25">
      <c r="B79" s="846"/>
      <c r="C79" s="90"/>
      <c r="D79" s="45" t="s">
        <v>795</v>
      </c>
      <c r="E79" s="5"/>
      <c r="F79" s="5"/>
      <c r="G79" s="5"/>
      <c r="H79" s="5"/>
      <c r="I79" s="5"/>
      <c r="J79" s="5"/>
      <c r="K79" s="5"/>
    </row>
    <row r="80" spans="2:11" ht="48" x14ac:dyDescent="0.25">
      <c r="B80" s="846"/>
      <c r="C80" s="90"/>
      <c r="D80" s="45" t="s">
        <v>796</v>
      </c>
      <c r="E80" s="5"/>
      <c r="F80" s="5"/>
      <c r="G80" s="5"/>
      <c r="H80" s="5"/>
      <c r="I80" s="5"/>
      <c r="J80" s="5"/>
      <c r="K80" s="5"/>
    </row>
    <row r="81" spans="2:11" ht="24" x14ac:dyDescent="0.25">
      <c r="B81" s="846"/>
      <c r="C81" s="90"/>
      <c r="D81" s="45" t="s">
        <v>797</v>
      </c>
      <c r="E81" s="5"/>
      <c r="F81" s="5"/>
      <c r="G81" s="5"/>
      <c r="H81" s="5"/>
      <c r="I81" s="5"/>
      <c r="J81" s="5"/>
      <c r="K81" s="5"/>
    </row>
    <row r="82" spans="2:11" ht="60" x14ac:dyDescent="0.25">
      <c r="B82" s="846"/>
      <c r="C82" s="90"/>
      <c r="D82" s="45" t="s">
        <v>798</v>
      </c>
      <c r="E82" s="5"/>
      <c r="F82" s="5"/>
      <c r="G82" s="5"/>
      <c r="H82" s="5"/>
      <c r="I82" s="5"/>
      <c r="J82" s="5"/>
      <c r="K82" s="5"/>
    </row>
    <row r="83" spans="2:11" ht="24" x14ac:dyDescent="0.25">
      <c r="B83" s="846"/>
      <c r="C83" s="90"/>
      <c r="D83" s="45" t="s">
        <v>799</v>
      </c>
      <c r="E83" s="5"/>
      <c r="F83" s="5"/>
      <c r="G83" s="5"/>
      <c r="H83" s="5"/>
      <c r="I83" s="5"/>
      <c r="J83" s="5"/>
      <c r="K83" s="5"/>
    </row>
    <row r="84" spans="2:11" ht="24" x14ac:dyDescent="0.25">
      <c r="B84" s="846"/>
      <c r="C84" s="90"/>
      <c r="D84" s="45" t="s">
        <v>800</v>
      </c>
      <c r="E84" s="5"/>
      <c r="F84" s="5"/>
      <c r="G84" s="5"/>
      <c r="H84" s="5"/>
      <c r="I84" s="5"/>
      <c r="J84" s="5"/>
      <c r="K84" s="5"/>
    </row>
    <row r="85" spans="2:11" ht="36" x14ac:dyDescent="0.25">
      <c r="B85" s="846"/>
      <c r="C85" s="90"/>
      <c r="D85" s="45" t="s">
        <v>801</v>
      </c>
      <c r="E85" s="5"/>
      <c r="F85" s="5"/>
      <c r="G85" s="5"/>
      <c r="H85" s="5"/>
      <c r="I85" s="5"/>
      <c r="J85" s="5"/>
      <c r="K85" s="5"/>
    </row>
    <row r="86" spans="2:11" ht="24" x14ac:dyDescent="0.25">
      <c r="B86" s="846"/>
      <c r="C86" s="90"/>
      <c r="D86" s="45" t="s">
        <v>802</v>
      </c>
      <c r="E86" s="5"/>
      <c r="F86" s="5"/>
      <c r="G86" s="5"/>
      <c r="H86" s="5"/>
      <c r="I86" s="5"/>
      <c r="J86" s="5"/>
      <c r="K86" s="5"/>
    </row>
    <row r="87" spans="2:11" ht="24" x14ac:dyDescent="0.25">
      <c r="B87" s="846"/>
      <c r="C87" s="90"/>
      <c r="D87" s="45" t="s">
        <v>803</v>
      </c>
      <c r="E87" s="5"/>
      <c r="F87" s="5"/>
      <c r="G87" s="5"/>
      <c r="H87" s="5"/>
      <c r="I87" s="5"/>
      <c r="J87" s="5"/>
      <c r="K87" s="5"/>
    </row>
    <row r="88" spans="2:11" ht="24" x14ac:dyDescent="0.25">
      <c r="B88" s="846"/>
      <c r="C88" s="90"/>
      <c r="D88" s="45" t="s">
        <v>804</v>
      </c>
      <c r="E88" s="5"/>
      <c r="F88" s="5"/>
      <c r="G88" s="5"/>
      <c r="H88" s="5"/>
      <c r="I88" s="5"/>
      <c r="J88" s="5"/>
      <c r="K88" s="5"/>
    </row>
    <row r="89" spans="2:11" ht="36" x14ac:dyDescent="0.25">
      <c r="B89" s="846"/>
      <c r="C89" s="90"/>
      <c r="D89" s="45" t="s">
        <v>805</v>
      </c>
      <c r="E89" s="5"/>
      <c r="F89" s="5"/>
      <c r="G89" s="5"/>
      <c r="H89" s="5"/>
      <c r="I89" s="5"/>
      <c r="J89" s="5"/>
      <c r="K89" s="5"/>
    </row>
    <row r="90" spans="2:11" ht="24" x14ac:dyDescent="0.25">
      <c r="B90" s="846"/>
      <c r="C90" s="90"/>
      <c r="D90" s="45" t="s">
        <v>806</v>
      </c>
      <c r="E90" s="5"/>
      <c r="F90" s="5"/>
      <c r="G90" s="5"/>
      <c r="H90" s="5"/>
      <c r="I90" s="5"/>
      <c r="J90" s="5"/>
      <c r="K90" s="5"/>
    </row>
    <row r="91" spans="2:11" ht="60.75" thickBot="1" x14ac:dyDescent="0.3">
      <c r="B91" s="847"/>
      <c r="C91" s="2"/>
      <c r="D91" s="40" t="s">
        <v>807</v>
      </c>
      <c r="E91" s="5"/>
      <c r="F91" s="5"/>
      <c r="G91" s="5"/>
      <c r="H91" s="5"/>
      <c r="I91" s="5"/>
      <c r="J91" s="5"/>
      <c r="K91" s="5"/>
    </row>
    <row r="92" spans="2:11" ht="24" x14ac:dyDescent="0.25">
      <c r="B92" s="845" t="s">
        <v>238</v>
      </c>
      <c r="C92" s="90"/>
      <c r="D92" s="52" t="s">
        <v>808</v>
      </c>
      <c r="E92" s="5"/>
      <c r="F92" s="5"/>
      <c r="G92" s="5"/>
      <c r="H92" s="5"/>
      <c r="I92" s="5"/>
      <c r="J92" s="5"/>
      <c r="K92" s="5"/>
    </row>
    <row r="93" spans="2:11" ht="36" x14ac:dyDescent="0.25">
      <c r="B93" s="846"/>
      <c r="C93" s="90"/>
      <c r="D93" s="45" t="s">
        <v>809</v>
      </c>
      <c r="E93" s="5"/>
      <c r="F93" s="5"/>
      <c r="G93" s="5"/>
      <c r="H93" s="5"/>
      <c r="I93" s="5"/>
      <c r="J93" s="5"/>
      <c r="K93" s="5"/>
    </row>
    <row r="94" spans="2:11" x14ac:dyDescent="0.25">
      <c r="B94" s="846"/>
      <c r="C94" s="90"/>
      <c r="D94" s="16"/>
      <c r="E94" s="5"/>
      <c r="F94" s="5"/>
      <c r="G94" s="5"/>
      <c r="H94" s="5"/>
      <c r="I94" s="5"/>
      <c r="J94" s="5"/>
      <c r="K94" s="5"/>
    </row>
    <row r="95" spans="2:11" x14ac:dyDescent="0.25">
      <c r="B95" s="846"/>
      <c r="C95" s="90"/>
      <c r="D95" s="45" t="s">
        <v>239</v>
      </c>
      <c r="E95" s="5"/>
      <c r="F95" s="5"/>
      <c r="G95" s="5"/>
      <c r="H95" s="5"/>
      <c r="I95" s="5"/>
      <c r="J95" s="5"/>
      <c r="K95" s="5"/>
    </row>
    <row r="96" spans="2:11" ht="37.5" x14ac:dyDescent="0.25">
      <c r="B96" s="846"/>
      <c r="C96" s="90"/>
      <c r="D96" s="45" t="s">
        <v>810</v>
      </c>
      <c r="E96" s="5"/>
      <c r="F96" s="5"/>
      <c r="G96" s="5"/>
      <c r="H96" s="5"/>
      <c r="I96" s="5"/>
      <c r="J96" s="5"/>
      <c r="K96" s="5"/>
    </row>
    <row r="97" spans="2:11" ht="37.5" x14ac:dyDescent="0.25">
      <c r="B97" s="846"/>
      <c r="C97" s="90"/>
      <c r="D97" s="45" t="s">
        <v>811</v>
      </c>
      <c r="E97" s="5"/>
      <c r="F97" s="5"/>
      <c r="G97" s="5"/>
      <c r="H97" s="5"/>
      <c r="I97" s="5"/>
      <c r="J97" s="5"/>
      <c r="K97" s="5"/>
    </row>
    <row r="98" spans="2:11" ht="25.5" x14ac:dyDescent="0.25">
      <c r="B98" s="846"/>
      <c r="C98" s="90"/>
      <c r="D98" s="45" t="s">
        <v>812</v>
      </c>
      <c r="E98" s="5"/>
      <c r="F98" s="5"/>
      <c r="G98" s="5"/>
      <c r="H98" s="5"/>
      <c r="I98" s="5"/>
      <c r="J98" s="5"/>
      <c r="K98" s="5"/>
    </row>
    <row r="99" spans="2:11" x14ac:dyDescent="0.25">
      <c r="B99" s="846"/>
      <c r="C99" s="90"/>
      <c r="D99" s="45" t="s">
        <v>813</v>
      </c>
      <c r="E99" s="5"/>
      <c r="F99" s="5"/>
      <c r="G99" s="5"/>
      <c r="H99" s="5"/>
      <c r="I99" s="5"/>
      <c r="J99" s="5"/>
      <c r="K99" s="5"/>
    </row>
    <row r="100" spans="2:11" ht="48.75" thickBot="1" x14ac:dyDescent="0.3">
      <c r="B100" s="847"/>
      <c r="C100" s="2"/>
      <c r="D100" s="68" t="s">
        <v>814</v>
      </c>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mergeCells count="32">
    <mergeCell ref="B10:D10"/>
    <mergeCell ref="F10:S10"/>
    <mergeCell ref="F11:S11"/>
    <mergeCell ref="E12:R12"/>
    <mergeCell ref="E13:R13"/>
    <mergeCell ref="B78:B91"/>
    <mergeCell ref="B92:B100"/>
    <mergeCell ref="B61:D61"/>
    <mergeCell ref="B63:B74"/>
    <mergeCell ref="B75:B76"/>
    <mergeCell ref="D75:D76"/>
    <mergeCell ref="B15:B19"/>
    <mergeCell ref="B45:B51"/>
    <mergeCell ref="B58:E59"/>
    <mergeCell ref="D15:K15"/>
    <mergeCell ref="D16:K16"/>
    <mergeCell ref="D19:K19"/>
    <mergeCell ref="D31:K31"/>
    <mergeCell ref="C20:C21"/>
    <mergeCell ref="D20:D21"/>
    <mergeCell ref="E20:E21"/>
    <mergeCell ref="F20:J20"/>
    <mergeCell ref="D32:K32"/>
    <mergeCell ref="D33:K33"/>
    <mergeCell ref="B35:E35"/>
    <mergeCell ref="B36:B42"/>
    <mergeCell ref="B44:E44"/>
    <mergeCell ref="A1:P1"/>
    <mergeCell ref="A2:P2"/>
    <mergeCell ref="A3:P3"/>
    <mergeCell ref="A4:D4"/>
    <mergeCell ref="A5:P5"/>
  </mergeCells>
  <conditionalFormatting sqref="F10">
    <cfRule type="notContainsBlanks" dxfId="67" priority="5">
      <formula>LEN(TRIM(F10))&gt;0</formula>
    </cfRule>
  </conditionalFormatting>
  <conditionalFormatting sqref="F11:S11">
    <cfRule type="expression" dxfId="66" priority="3">
      <formula>E11="NO SE REPORTA"</formula>
    </cfRule>
    <cfRule type="expression" dxfId="65" priority="4">
      <formula>E10="NO APLICA"</formula>
    </cfRule>
  </conditionalFormatting>
  <conditionalFormatting sqref="H30">
    <cfRule type="containsText" dxfId="64" priority="6" operator="containsText" text="ERROR">
      <formula>NOT(ISERROR(SEARCH("ERROR",H30)))</formula>
    </cfRule>
  </conditionalFormatting>
  <conditionalFormatting sqref="E12:R12">
    <cfRule type="expression" dxfId="63"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F22:H29">
      <formula1>0</formula1>
      <formula2>1</formula2>
    </dataValidation>
    <dataValidation allowBlank="1" showInputMessage="1" showErrorMessage="1" sqref="H30 I22:I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0" r:id="rId1"/>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7"/>
  <dimension ref="A1:U179"/>
  <sheetViews>
    <sheetView showGridLines="0" zoomScale="98" zoomScaleNormal="98" workbookViewId="0">
      <selection activeCell="O20" sqref="O20"/>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26</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INFORMACION",+E22))</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1402</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75" thickBot="1" x14ac:dyDescent="0.3">
      <c r="B15" s="845" t="s">
        <v>152</v>
      </c>
      <c r="C15" s="85"/>
      <c r="D15" s="836" t="s">
        <v>153</v>
      </c>
      <c r="E15" s="837"/>
      <c r="F15" s="837"/>
      <c r="G15" s="837"/>
      <c r="H15" s="837"/>
      <c r="I15" s="838"/>
      <c r="J15" s="5"/>
      <c r="K15" s="5"/>
    </row>
    <row r="16" spans="1:21" ht="36.75" thickBot="1" x14ac:dyDescent="0.3">
      <c r="B16" s="846"/>
      <c r="C16" s="90"/>
      <c r="D16" s="43" t="s">
        <v>815</v>
      </c>
      <c r="E16" s="6">
        <v>30</v>
      </c>
      <c r="F16" s="5"/>
      <c r="G16" s="5"/>
      <c r="H16" s="5"/>
      <c r="I16" s="21"/>
      <c r="J16" s="5"/>
      <c r="K16" s="5"/>
    </row>
    <row r="17" spans="2:11" ht="72.75" thickBot="1" x14ac:dyDescent="0.3">
      <c r="B17" s="846"/>
      <c r="C17" s="90"/>
      <c r="D17" s="40" t="s">
        <v>816</v>
      </c>
      <c r="E17" s="6">
        <v>30</v>
      </c>
      <c r="F17" s="5"/>
      <c r="G17" s="5"/>
      <c r="H17" s="5"/>
      <c r="I17" s="21"/>
      <c r="J17" s="5"/>
      <c r="K17" s="5"/>
    </row>
    <row r="18" spans="2:11" ht="15.75" thickBot="1" x14ac:dyDescent="0.3">
      <c r="B18" s="846"/>
      <c r="C18" s="88"/>
      <c r="D18" s="851"/>
      <c r="E18" s="852"/>
      <c r="F18" s="852"/>
      <c r="G18" s="852"/>
      <c r="H18" s="852"/>
      <c r="I18" s="853"/>
      <c r="J18" s="5"/>
      <c r="K18" s="5"/>
    </row>
    <row r="19" spans="2:11" ht="15.75" thickBot="1" x14ac:dyDescent="0.3">
      <c r="B19" s="846"/>
      <c r="C19" s="90"/>
      <c r="D19" s="43" t="s">
        <v>279</v>
      </c>
      <c r="E19" s="38" t="s">
        <v>103</v>
      </c>
      <c r="F19" s="38" t="s">
        <v>104</v>
      </c>
      <c r="G19" s="38" t="s">
        <v>105</v>
      </c>
      <c r="H19" s="38" t="s">
        <v>106</v>
      </c>
      <c r="I19" s="38" t="s">
        <v>280</v>
      </c>
      <c r="J19" s="5"/>
      <c r="K19" s="5"/>
    </row>
    <row r="20" spans="2:11" ht="48.75" thickBot="1" x14ac:dyDescent="0.3">
      <c r="B20" s="846"/>
      <c r="C20" s="90"/>
      <c r="D20" s="40" t="s">
        <v>817</v>
      </c>
      <c r="E20" s="6">
        <v>30</v>
      </c>
      <c r="F20" s="6">
        <v>30</v>
      </c>
      <c r="G20" s="6"/>
      <c r="H20" s="6"/>
      <c r="I20" s="42">
        <f>SUM(E20:H20)</f>
        <v>60</v>
      </c>
      <c r="J20" s="5"/>
      <c r="K20" s="5"/>
    </row>
    <row r="21" spans="2:11" ht="36.75" thickBot="1" x14ac:dyDescent="0.3">
      <c r="B21" s="846"/>
      <c r="C21" s="90"/>
      <c r="D21" s="40" t="s">
        <v>818</v>
      </c>
      <c r="E21" s="6">
        <v>30</v>
      </c>
      <c r="F21" s="6">
        <v>30</v>
      </c>
      <c r="G21" s="6"/>
      <c r="H21" s="6"/>
      <c r="I21" s="42">
        <f>SUM(E21:H21)</f>
        <v>60</v>
      </c>
      <c r="J21" s="5"/>
      <c r="K21" s="5"/>
    </row>
    <row r="22" spans="2:11" ht="48.75" thickBot="1" x14ac:dyDescent="0.3">
      <c r="B22" s="847"/>
      <c r="C22" s="2"/>
      <c r="D22" s="40" t="s">
        <v>819</v>
      </c>
      <c r="E22" s="134">
        <f>IFERROR(E21/E20,0)</f>
        <v>1</v>
      </c>
      <c r="F22" s="134">
        <f>IFERROR(F21/F20,0)</f>
        <v>1</v>
      </c>
      <c r="G22" s="134">
        <f>IFERROR(G21/G20,0)</f>
        <v>0</v>
      </c>
      <c r="H22" s="134">
        <f>IFERROR(H21/H20,0)</f>
        <v>0</v>
      </c>
      <c r="I22" s="134">
        <f>IFERROR(I21/I20,0)</f>
        <v>1</v>
      </c>
      <c r="J22" s="5"/>
      <c r="K22" s="5"/>
    </row>
    <row r="23" spans="2:11" ht="36" customHeight="1" thickBot="1" x14ac:dyDescent="0.3">
      <c r="B23" s="46" t="s">
        <v>187</v>
      </c>
      <c r="C23" s="89"/>
      <c r="D23" s="848" t="s">
        <v>820</v>
      </c>
      <c r="E23" s="849"/>
      <c r="F23" s="849"/>
      <c r="G23" s="849"/>
      <c r="H23" s="849"/>
      <c r="I23" s="850"/>
      <c r="J23" s="5"/>
      <c r="K23" s="5"/>
    </row>
    <row r="24" spans="2:11" ht="36" customHeight="1" thickBot="1" x14ac:dyDescent="0.3">
      <c r="B24" s="46" t="s">
        <v>189</v>
      </c>
      <c r="C24" s="89"/>
      <c r="D24" s="848" t="s">
        <v>288</v>
      </c>
      <c r="E24" s="849"/>
      <c r="F24" s="849"/>
      <c r="G24" s="849"/>
      <c r="H24" s="849"/>
      <c r="I24" s="850"/>
      <c r="J24" s="5"/>
      <c r="K24" s="5"/>
    </row>
    <row r="25" spans="2:11" ht="15.75" thickBot="1" x14ac:dyDescent="0.3">
      <c r="B25" s="37"/>
      <c r="C25" s="84"/>
      <c r="D25" s="5"/>
      <c r="E25" s="5"/>
      <c r="F25" s="5"/>
      <c r="G25" s="5"/>
      <c r="H25" s="5"/>
      <c r="I25" s="5"/>
      <c r="J25" s="5"/>
      <c r="K25" s="5"/>
    </row>
    <row r="26" spans="2:11" ht="24" customHeight="1" thickBot="1" x14ac:dyDescent="0.3">
      <c r="B26" s="854" t="s">
        <v>191</v>
      </c>
      <c r="C26" s="855"/>
      <c r="D26" s="855"/>
      <c r="E26" s="856"/>
      <c r="F26" s="5"/>
      <c r="G26" s="5"/>
      <c r="H26" s="5"/>
      <c r="I26" s="5"/>
      <c r="J26" s="5"/>
      <c r="K26" s="5"/>
    </row>
    <row r="27" spans="2:11" ht="15.75" thickBot="1" x14ac:dyDescent="0.3">
      <c r="B27" s="845">
        <v>1</v>
      </c>
      <c r="C27" s="90"/>
      <c r="D27" s="47" t="s">
        <v>192</v>
      </c>
      <c r="E27" s="30" t="s">
        <v>1366</v>
      </c>
      <c r="F27" s="5"/>
      <c r="G27" s="5"/>
      <c r="H27" s="5"/>
      <c r="I27" s="5"/>
      <c r="J27" s="5"/>
      <c r="K27" s="5"/>
    </row>
    <row r="28" spans="2:11" ht="15.75" thickBot="1" x14ac:dyDescent="0.3">
      <c r="B28" s="846"/>
      <c r="C28" s="90"/>
      <c r="D28" s="40" t="s">
        <v>45</v>
      </c>
      <c r="E28" s="30" t="s">
        <v>1374</v>
      </c>
      <c r="F28" s="5"/>
      <c r="G28" s="5"/>
      <c r="H28" s="5"/>
      <c r="I28" s="5"/>
      <c r="J28" s="5"/>
      <c r="K28" s="5"/>
    </row>
    <row r="29" spans="2:11" ht="15.75" thickBot="1" x14ac:dyDescent="0.3">
      <c r="B29" s="846"/>
      <c r="C29" s="90"/>
      <c r="D29" s="40" t="s">
        <v>193</v>
      </c>
      <c r="E29" s="30" t="s">
        <v>1375</v>
      </c>
      <c r="F29" s="5"/>
      <c r="G29" s="5"/>
      <c r="H29" s="5"/>
      <c r="I29" s="5"/>
      <c r="J29" s="5"/>
      <c r="K29" s="5"/>
    </row>
    <row r="30" spans="2:11" ht="15.75" thickBot="1" x14ac:dyDescent="0.3">
      <c r="B30" s="846"/>
      <c r="C30" s="90"/>
      <c r="D30" s="40" t="s">
        <v>47</v>
      </c>
      <c r="E30" s="30" t="s">
        <v>1377</v>
      </c>
      <c r="F30" s="5"/>
      <c r="G30" s="5"/>
      <c r="H30" s="5"/>
      <c r="I30" s="5"/>
      <c r="J30" s="5"/>
      <c r="K30" s="5"/>
    </row>
    <row r="31" spans="2:11" ht="15.75" thickBot="1" x14ac:dyDescent="0.3">
      <c r="B31" s="846"/>
      <c r="C31" s="90"/>
      <c r="D31" s="40" t="s">
        <v>49</v>
      </c>
      <c r="E31" s="30" t="s">
        <v>1376</v>
      </c>
      <c r="F31" s="5"/>
      <c r="G31" s="5"/>
      <c r="H31" s="5"/>
      <c r="I31" s="5"/>
      <c r="J31" s="5"/>
      <c r="K31" s="5"/>
    </row>
    <row r="32" spans="2:11" ht="15.75" thickBot="1" x14ac:dyDescent="0.3">
      <c r="B32" s="846"/>
      <c r="C32" s="90"/>
      <c r="D32" s="40" t="s">
        <v>51</v>
      </c>
      <c r="E32" s="30">
        <v>4380200</v>
      </c>
      <c r="F32" s="5"/>
      <c r="G32" s="5"/>
      <c r="H32" s="5"/>
      <c r="I32" s="5"/>
      <c r="J32" s="5"/>
      <c r="K32" s="5"/>
    </row>
    <row r="33" spans="2:11" ht="15.75" thickBot="1" x14ac:dyDescent="0.3">
      <c r="B33" s="847"/>
      <c r="C33" s="2"/>
      <c r="D33" s="40" t="s">
        <v>194</v>
      </c>
      <c r="E33" s="30" t="s">
        <v>1370</v>
      </c>
      <c r="F33" s="5"/>
      <c r="G33" s="5"/>
      <c r="H33" s="5"/>
      <c r="I33" s="5"/>
      <c r="J33" s="5"/>
      <c r="K33" s="5"/>
    </row>
    <row r="34" spans="2:11" ht="15.75" thickBot="1" x14ac:dyDescent="0.3">
      <c r="B34" s="1"/>
      <c r="C34" s="72"/>
      <c r="D34" s="5"/>
      <c r="E34" s="5"/>
      <c r="F34" s="5"/>
      <c r="G34" s="5"/>
      <c r="H34" s="5"/>
      <c r="I34" s="5"/>
      <c r="J34" s="5"/>
      <c r="K34" s="5"/>
    </row>
    <row r="35" spans="2:11" ht="15.75" thickBot="1" x14ac:dyDescent="0.3">
      <c r="B35" s="854" t="s">
        <v>195</v>
      </c>
      <c r="C35" s="855"/>
      <c r="D35" s="855"/>
      <c r="E35" s="856"/>
      <c r="F35" s="5"/>
      <c r="G35" s="5"/>
      <c r="H35" s="5"/>
      <c r="I35" s="5"/>
      <c r="J35" s="5"/>
      <c r="K35" s="5"/>
    </row>
    <row r="36" spans="2:11" ht="15.75" thickBot="1" x14ac:dyDescent="0.3">
      <c r="B36" s="845">
        <v>1</v>
      </c>
      <c r="C36" s="90"/>
      <c r="D36" s="47" t="s">
        <v>192</v>
      </c>
      <c r="E36" s="215" t="s">
        <v>196</v>
      </c>
      <c r="F36" s="5"/>
      <c r="G36" s="5"/>
      <c r="H36" s="5"/>
      <c r="I36" s="5"/>
      <c r="J36" s="5"/>
      <c r="K36" s="5"/>
    </row>
    <row r="37" spans="2:11" ht="15.75" thickBot="1" x14ac:dyDescent="0.3">
      <c r="B37" s="846"/>
      <c r="C37" s="90"/>
      <c r="D37" s="40" t="s">
        <v>45</v>
      </c>
      <c r="E37" s="215" t="s">
        <v>289</v>
      </c>
      <c r="F37" s="5"/>
      <c r="G37" s="5"/>
      <c r="H37" s="5"/>
      <c r="I37" s="5"/>
      <c r="J37" s="5"/>
      <c r="K37" s="5"/>
    </row>
    <row r="38" spans="2:11" ht="15.75" thickBot="1" x14ac:dyDescent="0.3">
      <c r="B38" s="846"/>
      <c r="C38" s="90"/>
      <c r="D38" s="40" t="s">
        <v>193</v>
      </c>
      <c r="E38" s="233"/>
      <c r="F38" s="5"/>
      <c r="G38" s="5"/>
      <c r="H38" s="5"/>
      <c r="I38" s="5"/>
      <c r="J38" s="5"/>
      <c r="K38" s="5"/>
    </row>
    <row r="39" spans="2:11" ht="15.75" thickBot="1" x14ac:dyDescent="0.3">
      <c r="B39" s="846"/>
      <c r="C39" s="90"/>
      <c r="D39" s="40" t="s">
        <v>47</v>
      </c>
      <c r="E39" s="233"/>
      <c r="F39" s="5"/>
      <c r="G39" s="5"/>
      <c r="H39" s="5"/>
      <c r="I39" s="5"/>
      <c r="J39" s="5"/>
      <c r="K39" s="5"/>
    </row>
    <row r="40" spans="2:11" ht="15.75" thickBot="1" x14ac:dyDescent="0.3">
      <c r="B40" s="846"/>
      <c r="C40" s="90"/>
      <c r="D40" s="40" t="s">
        <v>49</v>
      </c>
      <c r="E40" s="233"/>
      <c r="F40" s="5"/>
      <c r="G40" s="5"/>
      <c r="H40" s="5"/>
      <c r="I40" s="5"/>
      <c r="J40" s="5"/>
      <c r="K40" s="5"/>
    </row>
    <row r="41" spans="2:11" ht="15.75" thickBot="1" x14ac:dyDescent="0.3">
      <c r="B41" s="846"/>
      <c r="C41" s="90"/>
      <c r="D41" s="40" t="s">
        <v>51</v>
      </c>
      <c r="E41" s="233"/>
      <c r="F41" s="5"/>
      <c r="G41" s="5"/>
      <c r="H41" s="5"/>
      <c r="I41" s="5"/>
      <c r="J41" s="5"/>
      <c r="K41" s="5"/>
    </row>
    <row r="42" spans="2:11" ht="15.75" thickBot="1" x14ac:dyDescent="0.3">
      <c r="B42" s="847"/>
      <c r="C42" s="2"/>
      <c r="D42" s="40" t="s">
        <v>194</v>
      </c>
      <c r="E42" s="233"/>
      <c r="F42" s="5"/>
      <c r="G42" s="5"/>
      <c r="H42" s="5"/>
      <c r="I42" s="5"/>
      <c r="J42" s="5"/>
      <c r="K42" s="5"/>
    </row>
    <row r="43" spans="2:11" ht="15.75" thickBot="1" x14ac:dyDescent="0.3">
      <c r="B43" s="37"/>
      <c r="C43" s="84"/>
      <c r="D43" s="5"/>
      <c r="E43" s="5"/>
      <c r="F43" s="5"/>
      <c r="G43" s="5"/>
      <c r="H43" s="5"/>
      <c r="I43" s="5"/>
      <c r="J43" s="5"/>
      <c r="K43" s="5"/>
    </row>
    <row r="44" spans="2:11" ht="15" customHeight="1" thickBot="1" x14ac:dyDescent="0.3">
      <c r="B44" s="115" t="s">
        <v>198</v>
      </c>
      <c r="C44" s="116"/>
      <c r="D44" s="116"/>
      <c r="E44" s="117"/>
      <c r="G44" s="5"/>
      <c r="H44" s="5"/>
      <c r="I44" s="5"/>
      <c r="J44" s="5"/>
      <c r="K44" s="5"/>
    </row>
    <row r="45" spans="2:11" ht="24.75" thickBot="1" x14ac:dyDescent="0.3">
      <c r="B45" s="46" t="s">
        <v>199</v>
      </c>
      <c r="C45" s="40" t="s">
        <v>200</v>
      </c>
      <c r="D45" s="40" t="s">
        <v>201</v>
      </c>
      <c r="E45" s="40" t="s">
        <v>202</v>
      </c>
      <c r="F45" s="5"/>
      <c r="G45" s="5"/>
      <c r="H45" s="5"/>
      <c r="I45" s="5"/>
      <c r="J45" s="5"/>
    </row>
    <row r="46" spans="2:11" ht="72.75" thickBot="1" x14ac:dyDescent="0.3">
      <c r="B46" s="48">
        <v>42401</v>
      </c>
      <c r="C46" s="40">
        <v>0.01</v>
      </c>
      <c r="D46" s="49" t="s">
        <v>821</v>
      </c>
      <c r="E46" s="40"/>
      <c r="F46" s="5"/>
      <c r="G46" s="5"/>
      <c r="H46" s="5"/>
      <c r="I46" s="5"/>
      <c r="J46" s="5"/>
    </row>
    <row r="47" spans="2:11" ht="15.75" thickBot="1" x14ac:dyDescent="0.3">
      <c r="B47" s="3"/>
      <c r="C47" s="91"/>
      <c r="D47" s="5"/>
      <c r="E47" s="5"/>
      <c r="F47" s="5"/>
      <c r="G47" s="5"/>
      <c r="H47" s="5"/>
      <c r="I47" s="5"/>
      <c r="J47" s="5"/>
      <c r="K47" s="5"/>
    </row>
    <row r="48" spans="2:11" ht="15.75" thickBot="1" x14ac:dyDescent="0.3">
      <c r="B48" s="125" t="s">
        <v>109</v>
      </c>
      <c r="C48" s="92"/>
      <c r="D48" s="5"/>
      <c r="E48" s="5"/>
      <c r="F48" s="5"/>
      <c r="G48" s="5"/>
      <c r="H48" s="5"/>
      <c r="I48" s="5"/>
      <c r="J48" s="5"/>
      <c r="K48" s="5"/>
    </row>
    <row r="49" spans="2:11" x14ac:dyDescent="0.25">
      <c r="B49" s="959"/>
      <c r="C49" s="960"/>
      <c r="D49" s="960"/>
      <c r="E49" s="961"/>
      <c r="F49" s="5"/>
      <c r="G49" s="5"/>
      <c r="H49" s="5"/>
      <c r="I49" s="5"/>
      <c r="J49" s="5"/>
      <c r="K49" s="5"/>
    </row>
    <row r="50" spans="2:11" ht="15.75" thickBot="1" x14ac:dyDescent="0.3">
      <c r="B50" s="962"/>
      <c r="C50" s="963"/>
      <c r="D50" s="963"/>
      <c r="E50" s="964"/>
      <c r="F50" s="5"/>
      <c r="G50" s="5"/>
      <c r="H50" s="5"/>
      <c r="I50" s="5"/>
      <c r="J50" s="5"/>
      <c r="K50" s="5"/>
    </row>
    <row r="51" spans="2:11" ht="15.75" thickBot="1" x14ac:dyDescent="0.3">
      <c r="B51" s="5"/>
      <c r="D51" s="5"/>
      <c r="E51" s="5"/>
      <c r="F51" s="5"/>
      <c r="G51" s="5"/>
      <c r="H51" s="5"/>
      <c r="I51" s="5"/>
      <c r="J51" s="5"/>
      <c r="K51" s="5"/>
    </row>
    <row r="52" spans="2:11" ht="24.75" thickBot="1" x14ac:dyDescent="0.3">
      <c r="B52" s="50" t="s">
        <v>204</v>
      </c>
      <c r="C52" s="93"/>
      <c r="D52" s="5"/>
      <c r="E52" s="5"/>
      <c r="F52" s="5"/>
      <c r="G52" s="5"/>
      <c r="H52" s="5"/>
      <c r="I52" s="5"/>
      <c r="J52" s="5"/>
      <c r="K52" s="5"/>
    </row>
    <row r="53" spans="2:11" ht="15.75" thickBot="1" x14ac:dyDescent="0.3">
      <c r="B53" s="1"/>
      <c r="C53" s="72"/>
      <c r="D53" s="5"/>
      <c r="E53" s="5"/>
      <c r="F53" s="5"/>
      <c r="G53" s="5"/>
      <c r="H53" s="5"/>
      <c r="I53" s="5"/>
      <c r="J53" s="5"/>
      <c r="K53" s="5"/>
    </row>
    <row r="54" spans="2:11" ht="84.75" thickBot="1" x14ac:dyDescent="0.3">
      <c r="B54" s="51" t="s">
        <v>205</v>
      </c>
      <c r="C54" s="94"/>
      <c r="D54" s="43" t="s">
        <v>822</v>
      </c>
      <c r="E54" s="5"/>
      <c r="F54" s="5"/>
      <c r="G54" s="5"/>
      <c r="H54" s="5"/>
      <c r="I54" s="5"/>
      <c r="J54" s="5"/>
      <c r="K54" s="5"/>
    </row>
    <row r="55" spans="2:11" x14ac:dyDescent="0.25">
      <c r="B55" s="845" t="s">
        <v>207</v>
      </c>
      <c r="C55" s="90"/>
      <c r="D55" s="52" t="s">
        <v>208</v>
      </c>
      <c r="E55" s="5"/>
      <c r="F55" s="5"/>
      <c r="G55" s="5"/>
      <c r="H55" s="5"/>
      <c r="I55" s="5"/>
      <c r="J55" s="5"/>
      <c r="K55" s="5"/>
    </row>
    <row r="56" spans="2:11" ht="84" x14ac:dyDescent="0.25">
      <c r="B56" s="846"/>
      <c r="C56" s="90"/>
      <c r="D56" s="45" t="s">
        <v>823</v>
      </c>
      <c r="E56" s="5"/>
      <c r="F56" s="5"/>
      <c r="G56" s="5"/>
      <c r="H56" s="5"/>
      <c r="I56" s="5"/>
      <c r="J56" s="5"/>
      <c r="K56" s="5"/>
    </row>
    <row r="57" spans="2:11" x14ac:dyDescent="0.25">
      <c r="B57" s="846"/>
      <c r="C57" s="90"/>
      <c r="D57" s="52" t="s">
        <v>293</v>
      </c>
      <c r="E57" s="5"/>
      <c r="F57" s="5"/>
      <c r="G57" s="5"/>
      <c r="H57" s="5"/>
      <c r="I57" s="5"/>
      <c r="J57" s="5"/>
      <c r="K57" s="5"/>
    </row>
    <row r="58" spans="2:11" x14ac:dyDescent="0.25">
      <c r="B58" s="846"/>
      <c r="C58" s="90"/>
      <c r="D58" s="45" t="s">
        <v>212</v>
      </c>
      <c r="E58" s="5"/>
      <c r="F58" s="5"/>
      <c r="G58" s="5"/>
      <c r="H58" s="5"/>
      <c r="I58" s="5"/>
      <c r="J58" s="5"/>
      <c r="K58" s="5"/>
    </row>
    <row r="59" spans="2:11" ht="36" x14ac:dyDescent="0.25">
      <c r="B59" s="846"/>
      <c r="C59" s="90"/>
      <c r="D59" s="45" t="s">
        <v>824</v>
      </c>
      <c r="E59" s="5"/>
      <c r="F59" s="5"/>
      <c r="G59" s="5"/>
      <c r="H59" s="5"/>
      <c r="I59" s="5"/>
      <c r="J59" s="5"/>
      <c r="K59" s="5"/>
    </row>
    <row r="60" spans="2:11" ht="24" x14ac:dyDescent="0.25">
      <c r="B60" s="846"/>
      <c r="C60" s="90"/>
      <c r="D60" s="45" t="s">
        <v>825</v>
      </c>
      <c r="E60" s="5"/>
      <c r="F60" s="5"/>
      <c r="G60" s="5"/>
      <c r="H60" s="5"/>
      <c r="I60" s="5"/>
      <c r="J60" s="5"/>
      <c r="K60" s="5"/>
    </row>
    <row r="61" spans="2:11" x14ac:dyDescent="0.25">
      <c r="B61" s="846"/>
      <c r="C61" s="90"/>
      <c r="D61" s="45" t="s">
        <v>826</v>
      </c>
      <c r="E61" s="5"/>
      <c r="F61" s="5"/>
      <c r="G61" s="5"/>
      <c r="H61" s="5"/>
      <c r="I61" s="5"/>
      <c r="J61" s="5"/>
      <c r="K61" s="5"/>
    </row>
    <row r="62" spans="2:11" x14ac:dyDescent="0.25">
      <c r="B62" s="846"/>
      <c r="C62" s="90"/>
      <c r="D62" s="52" t="s">
        <v>300</v>
      </c>
      <c r="E62" s="5"/>
      <c r="F62" s="5"/>
      <c r="G62" s="5"/>
      <c r="H62" s="5"/>
      <c r="I62" s="5"/>
      <c r="J62" s="5"/>
      <c r="K62" s="5"/>
    </row>
    <row r="63" spans="2:11" ht="60.75" thickBot="1" x14ac:dyDescent="0.3">
      <c r="B63" s="847"/>
      <c r="C63" s="2"/>
      <c r="D63" s="40" t="s">
        <v>827</v>
      </c>
      <c r="E63" s="5"/>
      <c r="F63" s="5"/>
      <c r="G63" s="5"/>
      <c r="H63" s="5"/>
      <c r="I63" s="5"/>
      <c r="J63" s="5"/>
      <c r="K63" s="5"/>
    </row>
    <row r="64" spans="2:11" ht="24.75" thickBot="1" x14ac:dyDescent="0.3">
      <c r="B64" s="46" t="s">
        <v>220</v>
      </c>
      <c r="C64" s="2"/>
      <c r="D64" s="40"/>
      <c r="E64" s="5"/>
      <c r="F64" s="5"/>
      <c r="G64" s="5"/>
      <c r="H64" s="5"/>
      <c r="I64" s="5"/>
      <c r="J64" s="5"/>
      <c r="K64" s="5"/>
    </row>
    <row r="65" spans="2:11" ht="276" x14ac:dyDescent="0.25">
      <c r="B65" s="845" t="s">
        <v>221</v>
      </c>
      <c r="C65" s="90"/>
      <c r="D65" s="45" t="s">
        <v>828</v>
      </c>
      <c r="E65" s="5"/>
      <c r="F65" s="5"/>
      <c r="G65" s="5"/>
      <c r="H65" s="5"/>
      <c r="I65" s="5"/>
      <c r="J65" s="5"/>
      <c r="K65" s="5"/>
    </row>
    <row r="66" spans="2:11" ht="132" x14ac:dyDescent="0.25">
      <c r="B66" s="846"/>
      <c r="C66" s="90"/>
      <c r="D66" s="45" t="s">
        <v>829</v>
      </c>
      <c r="E66" s="5"/>
      <c r="F66" s="5"/>
      <c r="G66" s="5"/>
      <c r="H66" s="5"/>
      <c r="I66" s="5"/>
      <c r="J66" s="5"/>
      <c r="K66" s="5"/>
    </row>
    <row r="67" spans="2:11" ht="72.75" thickBot="1" x14ac:dyDescent="0.3">
      <c r="B67" s="847"/>
      <c r="C67" s="2"/>
      <c r="D67" s="40" t="s">
        <v>830</v>
      </c>
      <c r="E67" s="5"/>
      <c r="F67" s="5"/>
      <c r="G67" s="5"/>
      <c r="H67" s="5"/>
      <c r="I67" s="5"/>
      <c r="J67" s="5"/>
      <c r="K67" s="5"/>
    </row>
    <row r="68" spans="2:11" x14ac:dyDescent="0.25">
      <c r="B68" s="845" t="s">
        <v>238</v>
      </c>
      <c r="C68" s="90"/>
      <c r="D68" s="45"/>
      <c r="E68" s="5"/>
      <c r="F68" s="5"/>
      <c r="G68" s="5"/>
      <c r="H68" s="5"/>
      <c r="I68" s="5"/>
      <c r="J68" s="5"/>
      <c r="K68" s="5"/>
    </row>
    <row r="69" spans="2:11" x14ac:dyDescent="0.25">
      <c r="B69" s="846"/>
      <c r="C69" s="90"/>
      <c r="D69" s="16"/>
      <c r="E69" s="5"/>
      <c r="F69" s="5"/>
      <c r="G69" s="5"/>
      <c r="H69" s="5"/>
      <c r="I69" s="5"/>
      <c r="J69" s="5"/>
      <c r="K69" s="5"/>
    </row>
    <row r="70" spans="2:11" x14ac:dyDescent="0.25">
      <c r="B70" s="846"/>
      <c r="C70" s="90"/>
      <c r="D70" s="45" t="s">
        <v>239</v>
      </c>
      <c r="E70" s="5"/>
      <c r="F70" s="5"/>
      <c r="G70" s="5"/>
      <c r="H70" s="5"/>
      <c r="I70" s="5"/>
      <c r="J70" s="5"/>
      <c r="K70" s="5"/>
    </row>
    <row r="71" spans="2:11" ht="61.5" x14ac:dyDescent="0.25">
      <c r="B71" s="846"/>
      <c r="C71" s="90"/>
      <c r="D71" s="45" t="s">
        <v>831</v>
      </c>
      <c r="E71" s="5"/>
      <c r="F71" s="5"/>
      <c r="G71" s="5"/>
      <c r="H71" s="5"/>
      <c r="I71" s="5"/>
      <c r="J71" s="5"/>
      <c r="K71" s="5"/>
    </row>
    <row r="72" spans="2:11" ht="49.5" x14ac:dyDescent="0.25">
      <c r="B72" s="846"/>
      <c r="C72" s="90"/>
      <c r="D72" s="45" t="s">
        <v>832</v>
      </c>
      <c r="E72" s="5"/>
      <c r="F72" s="5"/>
      <c r="G72" s="5"/>
      <c r="H72" s="5"/>
      <c r="I72" s="5"/>
      <c r="J72" s="5"/>
      <c r="K72" s="5"/>
    </row>
    <row r="73" spans="2:11" ht="49.5" x14ac:dyDescent="0.25">
      <c r="B73" s="846"/>
      <c r="C73" s="90"/>
      <c r="D73" s="45" t="s">
        <v>833</v>
      </c>
      <c r="E73" s="5"/>
      <c r="F73" s="5"/>
      <c r="G73" s="5"/>
      <c r="H73" s="5"/>
      <c r="I73" s="5"/>
      <c r="J73" s="5"/>
      <c r="K73" s="5"/>
    </row>
    <row r="74" spans="2:11" ht="72.75" thickBot="1" x14ac:dyDescent="0.3">
      <c r="B74" s="847"/>
      <c r="C74" s="2"/>
      <c r="D74" s="40" t="s">
        <v>834</v>
      </c>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F10">
    <cfRule type="notContainsBlanks" dxfId="62" priority="5">
      <formula>LEN(TRIM(F10))&gt;0</formula>
    </cfRule>
  </conditionalFormatting>
  <conditionalFormatting sqref="F11:S11">
    <cfRule type="expression" dxfId="61" priority="3">
      <formula>E11="NO SE REPORTA"</formula>
    </cfRule>
    <cfRule type="expression" dxfId="60" priority="4">
      <formula>E10="NO APLICA"</formula>
    </cfRule>
  </conditionalFormatting>
  <conditionalFormatting sqref="E12:R12">
    <cfRule type="expression" dxfId="5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U180"/>
  <sheetViews>
    <sheetView showGridLines="0" zoomScale="98" zoomScaleNormal="98" workbookViewId="0">
      <selection activeCell="N20" sqref="N20"/>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7" width="25" customWidth="1"/>
    <col min="8" max="8" width="15.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27</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27"/>
      <c r="C7" s="73"/>
      <c r="D7" s="5"/>
      <c r="E7" s="17"/>
      <c r="F7" s="5" t="s">
        <v>144</v>
      </c>
      <c r="G7" s="5"/>
      <c r="H7" s="5"/>
      <c r="I7" s="5"/>
      <c r="J7" s="5"/>
      <c r="K7" s="5"/>
    </row>
    <row r="8" spans="1:21" ht="15.75" thickBot="1" x14ac:dyDescent="0.3">
      <c r="B8" s="167" t="s">
        <v>145</v>
      </c>
      <c r="C8" s="208">
        <v>2025</v>
      </c>
      <c r="D8" s="212">
        <f>IF(E10="NO APLICA","NO APLICA",IF(E11="NO SE REPORTA","SIN INFORMACION",+F20))</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1403</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 customHeight="1" thickTop="1" x14ac:dyDescent="0.25">
      <c r="B15" s="893" t="s">
        <v>152</v>
      </c>
      <c r="C15" s="85"/>
      <c r="D15" s="836" t="s">
        <v>456</v>
      </c>
      <c r="E15" s="837"/>
      <c r="F15" s="837"/>
      <c r="G15" s="837"/>
      <c r="H15" s="837"/>
      <c r="I15" s="837"/>
      <c r="J15" s="837"/>
      <c r="K15" s="838"/>
    </row>
    <row r="16" spans="1:21" ht="15.75" thickBot="1" x14ac:dyDescent="0.3">
      <c r="B16" s="864"/>
      <c r="C16" s="88"/>
      <c r="D16" s="965" t="s">
        <v>27</v>
      </c>
      <c r="E16" s="966"/>
      <c r="F16" s="966"/>
      <c r="G16" s="966"/>
      <c r="H16" s="966"/>
      <c r="I16" s="966"/>
      <c r="J16" s="966"/>
      <c r="K16" s="967"/>
    </row>
    <row r="17" spans="2:12" ht="15.75" thickBot="1" x14ac:dyDescent="0.3">
      <c r="B17" s="864"/>
      <c r="C17" s="86" t="s">
        <v>101</v>
      </c>
      <c r="D17" s="38" t="s">
        <v>365</v>
      </c>
      <c r="E17" s="38" t="s">
        <v>103</v>
      </c>
      <c r="F17" s="38" t="s">
        <v>104</v>
      </c>
      <c r="G17" s="38" t="s">
        <v>105</v>
      </c>
      <c r="H17" s="38" t="s">
        <v>106</v>
      </c>
      <c r="I17" s="38" t="s">
        <v>767</v>
      </c>
      <c r="K17" s="21"/>
    </row>
    <row r="18" spans="2:12" ht="36.75" thickBot="1" x14ac:dyDescent="0.3">
      <c r="B18" s="864"/>
      <c r="C18" s="87" t="s">
        <v>281</v>
      </c>
      <c r="D18" s="40" t="s">
        <v>835</v>
      </c>
      <c r="E18" s="422">
        <v>2</v>
      </c>
      <c r="F18" s="422">
        <v>2</v>
      </c>
      <c r="G18" s="422"/>
      <c r="H18" s="422"/>
      <c r="I18" s="447">
        <f>SUM(E18:H18)</f>
        <v>4</v>
      </c>
      <c r="K18" s="21"/>
    </row>
    <row r="19" spans="2:12" ht="36.75" thickBot="1" x14ac:dyDescent="0.3">
      <c r="B19" s="864"/>
      <c r="C19" s="87" t="s">
        <v>283</v>
      </c>
      <c r="D19" s="40" t="s">
        <v>836</v>
      </c>
      <c r="E19" s="422">
        <v>2</v>
      </c>
      <c r="F19" s="422">
        <v>2</v>
      </c>
      <c r="G19" s="422"/>
      <c r="H19" s="422"/>
      <c r="I19" s="447">
        <f>SUM(E19:H19)</f>
        <v>4</v>
      </c>
      <c r="K19" s="21"/>
    </row>
    <row r="20" spans="2:12" ht="48.75" thickBot="1" x14ac:dyDescent="0.3">
      <c r="B20" s="864"/>
      <c r="C20" s="87" t="s">
        <v>285</v>
      </c>
      <c r="D20" s="40" t="s">
        <v>837</v>
      </c>
      <c r="E20" s="144">
        <f>IFERROR(E19/E18,0)</f>
        <v>1</v>
      </c>
      <c r="F20" s="144">
        <f>IFERROR(F19/F18,0)</f>
        <v>1</v>
      </c>
      <c r="G20" s="144">
        <f>IFERROR(G19/G18,0)</f>
        <v>0</v>
      </c>
      <c r="H20" s="144">
        <f>IFERROR(H19/H18,0)</f>
        <v>0</v>
      </c>
      <c r="I20" s="144">
        <f>IFERROR(I19/I18,0)</f>
        <v>1</v>
      </c>
      <c r="K20" s="21"/>
    </row>
    <row r="21" spans="2:12" x14ac:dyDescent="0.25">
      <c r="B21" s="214"/>
      <c r="C21" s="88"/>
      <c r="D21" s="827"/>
      <c r="E21" s="828"/>
      <c r="F21" s="828"/>
      <c r="G21" s="828"/>
      <c r="H21" s="828"/>
      <c r="I21" s="828"/>
      <c r="J21" s="828"/>
      <c r="K21" s="829"/>
    </row>
    <row r="22" spans="2:12" x14ac:dyDescent="0.25">
      <c r="B22" s="214"/>
      <c r="C22" s="88"/>
      <c r="D22" s="965" t="s">
        <v>838</v>
      </c>
      <c r="E22" s="966"/>
      <c r="F22" s="966"/>
      <c r="G22" s="966"/>
      <c r="H22" s="966"/>
      <c r="I22" s="966"/>
      <c r="J22" s="966"/>
      <c r="K22" s="967"/>
    </row>
    <row r="23" spans="2:12" ht="24" customHeight="1" thickBot="1" x14ac:dyDescent="0.3">
      <c r="B23" s="214"/>
      <c r="C23" s="88"/>
      <c r="D23" s="974" t="s">
        <v>839</v>
      </c>
      <c r="E23" s="975"/>
      <c r="F23" s="975"/>
      <c r="G23" s="975"/>
      <c r="H23" s="975"/>
      <c r="I23" s="975"/>
      <c r="J23" s="975"/>
      <c r="K23" s="976"/>
    </row>
    <row r="24" spans="2:12" ht="15.75" thickBot="1" x14ac:dyDescent="0.3">
      <c r="B24" s="214"/>
      <c r="C24" s="838" t="s">
        <v>101</v>
      </c>
      <c r="D24" s="894" t="s">
        <v>384</v>
      </c>
      <c r="E24" s="894" t="s">
        <v>770</v>
      </c>
      <c r="F24" s="905" t="s">
        <v>840</v>
      </c>
      <c r="G24" s="978" t="s">
        <v>841</v>
      </c>
      <c r="H24" s="979"/>
      <c r="I24" s="979"/>
      <c r="J24" s="980"/>
      <c r="K24" s="113"/>
    </row>
    <row r="25" spans="2:12" x14ac:dyDescent="0.25">
      <c r="B25" s="214"/>
      <c r="C25" s="829"/>
      <c r="D25" s="933"/>
      <c r="E25" s="933"/>
      <c r="F25" s="977"/>
      <c r="G25" s="460" t="s">
        <v>644</v>
      </c>
      <c r="H25" s="905" t="s">
        <v>842</v>
      </c>
      <c r="I25" s="905" t="s">
        <v>388</v>
      </c>
      <c r="J25" s="905" t="s">
        <v>389</v>
      </c>
      <c r="K25" s="11"/>
    </row>
    <row r="26" spans="2:12" ht="15.75" thickBot="1" x14ac:dyDescent="0.3">
      <c r="B26" s="214"/>
      <c r="C26" s="853"/>
      <c r="D26" s="895"/>
      <c r="E26" s="895"/>
      <c r="F26" s="906"/>
      <c r="G26" s="199" t="s">
        <v>843</v>
      </c>
      <c r="H26" s="906"/>
      <c r="I26" s="906"/>
      <c r="J26" s="906"/>
      <c r="K26" s="11"/>
    </row>
    <row r="27" spans="2:12" ht="36.75" thickBot="1" x14ac:dyDescent="0.3">
      <c r="B27" s="214"/>
      <c r="C27" s="30">
        <v>1</v>
      </c>
      <c r="D27" s="29" t="s">
        <v>1491</v>
      </c>
      <c r="E27" s="329" t="s">
        <v>844</v>
      </c>
      <c r="F27" s="424" t="s">
        <v>1490</v>
      </c>
      <c r="G27" s="204">
        <v>0</v>
      </c>
      <c r="H27" s="204">
        <v>0</v>
      </c>
      <c r="I27" s="204">
        <v>0</v>
      </c>
      <c r="J27" s="204">
        <v>0</v>
      </c>
      <c r="K27" s="11"/>
      <c r="L27" s="211"/>
    </row>
    <row r="28" spans="2:12" ht="24.75" thickBot="1" x14ac:dyDescent="0.3">
      <c r="B28" s="214"/>
      <c r="C28" s="30">
        <v>2</v>
      </c>
      <c r="D28" s="30"/>
      <c r="E28" s="329" t="s">
        <v>845</v>
      </c>
      <c r="F28" s="30"/>
      <c r="G28" s="204"/>
      <c r="H28" s="204"/>
      <c r="I28" s="204"/>
      <c r="J28" s="204"/>
      <c r="K28" s="11"/>
      <c r="L28" s="211"/>
    </row>
    <row r="29" spans="2:12" ht="36.75" thickBot="1" x14ac:dyDescent="0.3">
      <c r="B29" s="214"/>
      <c r="C29" s="30">
        <v>3</v>
      </c>
      <c r="D29" s="30"/>
      <c r="E29" s="329" t="s">
        <v>846</v>
      </c>
      <c r="F29" s="30"/>
      <c r="G29" s="204"/>
      <c r="H29" s="204"/>
      <c r="I29" s="204"/>
      <c r="J29" s="204"/>
      <c r="K29" s="11"/>
      <c r="L29" s="211"/>
    </row>
    <row r="30" spans="2:12" ht="15.75" thickBot="1" x14ac:dyDescent="0.3">
      <c r="B30" s="214"/>
      <c r="C30" s="30">
        <v>4</v>
      </c>
      <c r="D30" s="30"/>
      <c r="E30" s="329" t="s">
        <v>847</v>
      </c>
      <c r="F30" s="30"/>
      <c r="G30" s="204"/>
      <c r="H30" s="204"/>
      <c r="I30" s="204"/>
      <c r="J30" s="204"/>
      <c r="K30" s="11"/>
      <c r="L30" s="211"/>
    </row>
    <row r="31" spans="2:12" ht="15.75" thickBot="1" x14ac:dyDescent="0.3">
      <c r="B31" s="214"/>
      <c r="C31" s="30">
        <v>5</v>
      </c>
      <c r="D31" s="30"/>
      <c r="E31" s="329" t="s">
        <v>848</v>
      </c>
      <c r="F31" s="30"/>
      <c r="G31" s="204"/>
      <c r="H31" s="204"/>
      <c r="I31" s="204"/>
      <c r="J31" s="204"/>
      <c r="K31" s="11"/>
      <c r="L31" s="211"/>
    </row>
    <row r="32" spans="2:12" ht="15.75" thickBot="1" x14ac:dyDescent="0.3">
      <c r="B32" s="214"/>
      <c r="C32" s="30">
        <v>6</v>
      </c>
      <c r="D32" s="30"/>
      <c r="E32" s="329"/>
      <c r="F32" s="30"/>
      <c r="G32" s="204"/>
      <c r="H32" s="204"/>
      <c r="I32" s="204"/>
      <c r="J32" s="204"/>
      <c r="K32" s="11"/>
      <c r="L32" s="211"/>
    </row>
    <row r="33" spans="2:11" ht="15.75" thickBot="1" x14ac:dyDescent="0.3">
      <c r="B33" s="214"/>
      <c r="C33" s="39"/>
      <c r="D33" s="39" t="s">
        <v>280</v>
      </c>
      <c r="E33" s="39"/>
      <c r="F33" s="40"/>
      <c r="G33" s="132">
        <f>SUM(G27:G32)</f>
        <v>0</v>
      </c>
      <c r="H33" s="132">
        <f>SUM(H27:H32)</f>
        <v>0</v>
      </c>
      <c r="I33" s="132">
        <f>SUM(I27:I32)</f>
        <v>0</v>
      </c>
      <c r="J33" s="132">
        <f>SUM(J27:J32)</f>
        <v>0</v>
      </c>
      <c r="K33" s="12"/>
    </row>
    <row r="34" spans="2:11" x14ac:dyDescent="0.25">
      <c r="B34" s="214"/>
      <c r="C34" s="88"/>
      <c r="D34" s="836" t="s">
        <v>781</v>
      </c>
      <c r="E34" s="837"/>
      <c r="F34" s="837"/>
      <c r="G34" s="837"/>
      <c r="H34" s="837"/>
      <c r="I34" s="837"/>
      <c r="J34" s="837"/>
      <c r="K34" s="838"/>
    </row>
    <row r="35" spans="2:11" ht="24" customHeight="1" thickBot="1" x14ac:dyDescent="0.3">
      <c r="B35" s="214"/>
      <c r="C35" s="88"/>
      <c r="D35" s="827" t="s">
        <v>849</v>
      </c>
      <c r="E35" s="828"/>
      <c r="F35" s="828"/>
      <c r="G35" s="828"/>
      <c r="H35" s="828"/>
      <c r="I35" s="828"/>
      <c r="J35" s="828"/>
      <c r="K35" s="829"/>
    </row>
    <row r="36" spans="2:11" ht="15.75" thickBot="1" x14ac:dyDescent="0.3">
      <c r="B36" s="214"/>
      <c r="C36" s="835" t="s">
        <v>101</v>
      </c>
      <c r="D36" s="981" t="s">
        <v>850</v>
      </c>
      <c r="E36" s="984" t="s">
        <v>851</v>
      </c>
      <c r="F36" s="985"/>
      <c r="G36" s="67"/>
      <c r="H36" s="5"/>
      <c r="I36" s="5"/>
      <c r="K36" s="21"/>
    </row>
    <row r="37" spans="2:11" x14ac:dyDescent="0.25">
      <c r="B37" s="214"/>
      <c r="C37" s="841"/>
      <c r="D37" s="982"/>
      <c r="E37" s="845" t="s">
        <v>852</v>
      </c>
      <c r="F37" s="45" t="s">
        <v>853</v>
      </c>
      <c r="G37" s="845" t="s">
        <v>109</v>
      </c>
      <c r="H37" s="5"/>
      <c r="I37" s="5"/>
      <c r="K37" s="21"/>
    </row>
    <row r="38" spans="2:11" ht="15.75" thickBot="1" x14ac:dyDescent="0.3">
      <c r="B38" s="214"/>
      <c r="C38" s="832"/>
      <c r="D38" s="983"/>
      <c r="E38" s="847"/>
      <c r="F38" s="387" t="s">
        <v>842</v>
      </c>
      <c r="G38" s="847"/>
      <c r="H38" s="5"/>
      <c r="I38" s="5"/>
      <c r="K38" s="21"/>
    </row>
    <row r="39" spans="2:11" ht="36.75" thickBot="1" x14ac:dyDescent="0.3">
      <c r="B39" s="214"/>
      <c r="C39" s="330">
        <v>1</v>
      </c>
      <c r="D39" s="154"/>
      <c r="E39" s="138">
        <f t="shared" ref="E39:E44" si="0">IFERROR(I27/H27,0)</f>
        <v>0</v>
      </c>
      <c r="F39" s="138">
        <f>IFERROR(J27/H27,0)</f>
        <v>0</v>
      </c>
      <c r="G39" s="329" t="s">
        <v>1492</v>
      </c>
      <c r="H39" s="5"/>
      <c r="I39" s="5"/>
      <c r="K39" s="21"/>
    </row>
    <row r="40" spans="2:11" ht="15.75" thickBot="1" x14ac:dyDescent="0.3">
      <c r="B40" s="214"/>
      <c r="C40" s="330">
        <v>2</v>
      </c>
      <c r="D40" s="154"/>
      <c r="E40" s="138">
        <f t="shared" si="0"/>
        <v>0</v>
      </c>
      <c r="F40" s="138">
        <f t="shared" ref="F40:F45" si="1">IFERROR(J28/H28,0)</f>
        <v>0</v>
      </c>
      <c r="G40" s="329"/>
      <c r="H40" s="5"/>
      <c r="I40" s="5"/>
      <c r="K40" s="21"/>
    </row>
    <row r="41" spans="2:11" ht="15.75" thickBot="1" x14ac:dyDescent="0.3">
      <c r="B41" s="214"/>
      <c r="C41" s="330">
        <v>3</v>
      </c>
      <c r="D41" s="154"/>
      <c r="E41" s="138">
        <f t="shared" si="0"/>
        <v>0</v>
      </c>
      <c r="F41" s="138">
        <f t="shared" si="1"/>
        <v>0</v>
      </c>
      <c r="G41" s="329"/>
      <c r="H41" s="5"/>
      <c r="I41" s="5"/>
      <c r="K41" s="21"/>
    </row>
    <row r="42" spans="2:11" ht="15.75" thickBot="1" x14ac:dyDescent="0.3">
      <c r="B42" s="214"/>
      <c r="C42" s="330">
        <v>4</v>
      </c>
      <c r="D42" s="154"/>
      <c r="E42" s="138">
        <f t="shared" si="0"/>
        <v>0</v>
      </c>
      <c r="F42" s="138">
        <f t="shared" si="1"/>
        <v>0</v>
      </c>
      <c r="G42" s="329"/>
      <c r="H42" s="5"/>
      <c r="I42" s="5"/>
      <c r="K42" s="21"/>
    </row>
    <row r="43" spans="2:11" ht="15.75" thickBot="1" x14ac:dyDescent="0.3">
      <c r="B43" s="214"/>
      <c r="C43" s="330">
        <v>5</v>
      </c>
      <c r="D43" s="154"/>
      <c r="E43" s="138">
        <f t="shared" si="0"/>
        <v>0</v>
      </c>
      <c r="F43" s="138">
        <f t="shared" si="1"/>
        <v>0</v>
      </c>
      <c r="G43" s="329"/>
      <c r="H43" s="5"/>
      <c r="I43" s="5"/>
      <c r="K43" s="21"/>
    </row>
    <row r="44" spans="2:11" ht="15.75" thickBot="1" x14ac:dyDescent="0.3">
      <c r="B44" s="214"/>
      <c r="C44" s="330">
        <v>6</v>
      </c>
      <c r="D44" s="154"/>
      <c r="E44" s="138">
        <f t="shared" si="0"/>
        <v>0</v>
      </c>
      <c r="F44" s="138">
        <f t="shared" si="1"/>
        <v>0</v>
      </c>
      <c r="G44" s="329"/>
      <c r="H44" s="5"/>
      <c r="I44" s="5"/>
      <c r="K44" s="21"/>
    </row>
    <row r="45" spans="2:11" ht="15.75" thickBot="1" x14ac:dyDescent="0.3">
      <c r="B45" s="46"/>
      <c r="C45" s="66"/>
      <c r="D45" s="155" t="str">
        <f>Formulas!$D$22</f>
        <v>ERROR: LA SUMA DE LA COLUMNA DEBE SER 100%</v>
      </c>
      <c r="E45" s="139">
        <f>+$D39*E39+$D40*E40+$D41*E41+$D42*E42+$D43*E43+$D44*E44</f>
        <v>0</v>
      </c>
      <c r="F45" s="138">
        <f t="shared" si="1"/>
        <v>0</v>
      </c>
      <c r="G45" s="40"/>
      <c r="H45" s="22"/>
      <c r="I45" s="22"/>
      <c r="J45" s="22"/>
      <c r="K45" s="23"/>
    </row>
    <row r="46" spans="2:11" ht="15.75" thickBot="1" x14ac:dyDescent="0.3">
      <c r="B46" s="37"/>
      <c r="C46" s="84"/>
      <c r="D46" s="5"/>
      <c r="E46" s="5"/>
      <c r="F46" s="5"/>
      <c r="G46" s="5"/>
      <c r="H46" s="5"/>
      <c r="I46" s="5"/>
      <c r="J46" s="5"/>
      <c r="K46" s="5"/>
    </row>
    <row r="47" spans="2:11" ht="84.75" thickBot="1" x14ac:dyDescent="0.3">
      <c r="B47" s="51" t="s">
        <v>187</v>
      </c>
      <c r="C47" s="94"/>
      <c r="D47" s="43" t="s">
        <v>854</v>
      </c>
      <c r="E47" s="5"/>
      <c r="F47" s="5"/>
      <c r="G47" s="5"/>
      <c r="H47" s="5"/>
      <c r="I47" s="5"/>
      <c r="J47" s="5"/>
      <c r="K47" s="5"/>
    </row>
    <row r="48" spans="2:11" ht="60.75" thickBot="1" x14ac:dyDescent="0.3">
      <c r="B48" s="46" t="s">
        <v>189</v>
      </c>
      <c r="C48" s="2"/>
      <c r="D48" s="40" t="s">
        <v>469</v>
      </c>
      <c r="E48" s="5"/>
      <c r="F48" s="5"/>
      <c r="G48" s="5"/>
      <c r="H48" s="5"/>
      <c r="I48" s="5"/>
      <c r="J48" s="5"/>
      <c r="K48" s="5"/>
    </row>
    <row r="49" spans="2:11" ht="15.75" thickBot="1" x14ac:dyDescent="0.3">
      <c r="B49" s="1"/>
      <c r="C49" s="72"/>
      <c r="D49" s="5"/>
      <c r="E49" s="5"/>
      <c r="F49" s="5"/>
      <c r="G49" s="5"/>
      <c r="H49" s="5"/>
      <c r="I49" s="5"/>
      <c r="J49" s="5"/>
      <c r="K49" s="5"/>
    </row>
    <row r="50" spans="2:11" ht="24" customHeight="1" thickBot="1" x14ac:dyDescent="0.3">
      <c r="B50" s="854" t="s">
        <v>191</v>
      </c>
      <c r="C50" s="855"/>
      <c r="D50" s="855"/>
      <c r="E50" s="856"/>
      <c r="F50" s="5"/>
      <c r="G50" s="5"/>
      <c r="H50" s="5"/>
      <c r="I50" s="5"/>
      <c r="J50" s="5"/>
      <c r="K50" s="5"/>
    </row>
    <row r="51" spans="2:11" ht="15.75" thickBot="1" x14ac:dyDescent="0.3">
      <c r="B51" s="845">
        <v>1</v>
      </c>
      <c r="C51" s="90"/>
      <c r="D51" s="47" t="s">
        <v>192</v>
      </c>
      <c r="E51" s="41" t="s">
        <v>1366</v>
      </c>
      <c r="F51" s="5"/>
      <c r="G51" s="5"/>
      <c r="H51" s="5"/>
      <c r="I51" s="5"/>
      <c r="J51" s="5"/>
      <c r="K51" s="5"/>
    </row>
    <row r="52" spans="2:11" ht="15.75" thickBot="1" x14ac:dyDescent="0.3">
      <c r="B52" s="846"/>
      <c r="C52" s="90"/>
      <c r="D52" s="40" t="s">
        <v>45</v>
      </c>
      <c r="E52" s="41" t="s">
        <v>1374</v>
      </c>
      <c r="F52" s="5"/>
      <c r="G52" s="5"/>
      <c r="H52" s="5"/>
      <c r="I52" s="5"/>
      <c r="J52" s="5"/>
      <c r="K52" s="5"/>
    </row>
    <row r="53" spans="2:11" ht="15.75" thickBot="1" x14ac:dyDescent="0.3">
      <c r="B53" s="846"/>
      <c r="C53" s="90"/>
      <c r="D53" s="40" t="s">
        <v>193</v>
      </c>
      <c r="E53" s="41" t="s">
        <v>1375</v>
      </c>
      <c r="F53" s="5"/>
      <c r="G53" s="5"/>
      <c r="H53" s="5"/>
      <c r="I53" s="5"/>
      <c r="J53" s="5"/>
      <c r="K53" s="5"/>
    </row>
    <row r="54" spans="2:11" ht="15.75" thickBot="1" x14ac:dyDescent="0.3">
      <c r="B54" s="846"/>
      <c r="C54" s="90"/>
      <c r="D54" s="40" t="s">
        <v>47</v>
      </c>
      <c r="E54" s="41" t="s">
        <v>1377</v>
      </c>
      <c r="F54" s="5"/>
      <c r="G54" s="5"/>
      <c r="H54" s="5"/>
      <c r="I54" s="5"/>
      <c r="J54" s="5"/>
      <c r="K54" s="5"/>
    </row>
    <row r="55" spans="2:11" ht="15.75" thickBot="1" x14ac:dyDescent="0.3">
      <c r="B55" s="846"/>
      <c r="C55" s="90"/>
      <c r="D55" s="40" t="s">
        <v>49</v>
      </c>
      <c r="E55" s="41" t="s">
        <v>1376</v>
      </c>
      <c r="F55" s="5"/>
      <c r="G55" s="5"/>
      <c r="H55" s="5"/>
      <c r="I55" s="5"/>
      <c r="J55" s="5"/>
      <c r="K55" s="5"/>
    </row>
    <row r="56" spans="2:11" ht="15.75" thickBot="1" x14ac:dyDescent="0.3">
      <c r="B56" s="846"/>
      <c r="C56" s="90"/>
      <c r="D56" s="40" t="s">
        <v>51</v>
      </c>
      <c r="E56" s="41">
        <v>4380200</v>
      </c>
      <c r="F56" s="5"/>
      <c r="G56" s="5"/>
      <c r="H56" s="5"/>
      <c r="I56" s="5"/>
      <c r="J56" s="5"/>
      <c r="K56" s="5"/>
    </row>
    <row r="57" spans="2:11" ht="15.75" thickBot="1" x14ac:dyDescent="0.3">
      <c r="B57" s="847"/>
      <c r="C57" s="2"/>
      <c r="D57" s="40" t="s">
        <v>194</v>
      </c>
      <c r="E57" s="41" t="s">
        <v>1370</v>
      </c>
      <c r="F57" s="5"/>
      <c r="G57" s="5"/>
      <c r="H57" s="5"/>
      <c r="I57" s="5"/>
      <c r="J57" s="5"/>
      <c r="K57" s="5"/>
    </row>
    <row r="58" spans="2:11" ht="15.75" thickBot="1" x14ac:dyDescent="0.3">
      <c r="B58" s="1"/>
      <c r="C58" s="72"/>
      <c r="D58" s="5"/>
      <c r="E58" s="5"/>
      <c r="F58" s="5"/>
      <c r="G58" s="5"/>
      <c r="H58" s="5"/>
      <c r="I58" s="5"/>
      <c r="J58" s="5"/>
      <c r="K58" s="5"/>
    </row>
    <row r="59" spans="2:11" ht="15.75" thickBot="1" x14ac:dyDescent="0.3">
      <c r="B59" s="854" t="s">
        <v>195</v>
      </c>
      <c r="C59" s="855"/>
      <c r="D59" s="855"/>
      <c r="E59" s="856"/>
      <c r="F59" s="5"/>
      <c r="G59" s="5"/>
      <c r="H59" s="5"/>
      <c r="I59" s="5"/>
      <c r="J59" s="5"/>
      <c r="K59" s="5"/>
    </row>
    <row r="60" spans="2:11" ht="15.75" thickBot="1" x14ac:dyDescent="0.3">
      <c r="B60" s="845">
        <v>1</v>
      </c>
      <c r="C60" s="90"/>
      <c r="D60" s="47" t="s">
        <v>192</v>
      </c>
      <c r="E60" s="122" t="s">
        <v>196</v>
      </c>
      <c r="F60" s="5"/>
      <c r="G60" s="5"/>
      <c r="H60" s="5"/>
      <c r="I60" s="5"/>
      <c r="J60" s="5"/>
      <c r="K60" s="5"/>
    </row>
    <row r="61" spans="2:11" ht="15.75" thickBot="1" x14ac:dyDescent="0.3">
      <c r="B61" s="846"/>
      <c r="C61" s="90"/>
      <c r="D61" s="40" t="s">
        <v>45</v>
      </c>
      <c r="E61" s="122" t="s">
        <v>197</v>
      </c>
      <c r="F61" s="5"/>
      <c r="G61" s="5"/>
      <c r="H61" s="5"/>
      <c r="I61" s="5"/>
      <c r="J61" s="5"/>
      <c r="K61" s="5"/>
    </row>
    <row r="62" spans="2:11" ht="15.75" thickBot="1" x14ac:dyDescent="0.3">
      <c r="B62" s="846"/>
      <c r="C62" s="90"/>
      <c r="D62" s="40" t="s">
        <v>193</v>
      </c>
      <c r="E62" s="163"/>
      <c r="F62" s="5"/>
      <c r="G62" s="5"/>
      <c r="H62" s="5"/>
      <c r="I62" s="5"/>
      <c r="J62" s="5"/>
      <c r="K62" s="5"/>
    </row>
    <row r="63" spans="2:11" ht="15.75" thickBot="1" x14ac:dyDescent="0.3">
      <c r="B63" s="846"/>
      <c r="C63" s="90"/>
      <c r="D63" s="40" t="s">
        <v>47</v>
      </c>
      <c r="E63" s="163"/>
      <c r="F63" s="5"/>
      <c r="G63" s="5"/>
      <c r="H63" s="5"/>
      <c r="I63" s="5"/>
      <c r="J63" s="5"/>
      <c r="K63" s="5"/>
    </row>
    <row r="64" spans="2:11" ht="15.75" thickBot="1" x14ac:dyDescent="0.3">
      <c r="B64" s="846"/>
      <c r="C64" s="90"/>
      <c r="D64" s="40" t="s">
        <v>49</v>
      </c>
      <c r="E64" s="163"/>
      <c r="F64" s="5"/>
      <c r="G64" s="5"/>
      <c r="H64" s="5"/>
      <c r="I64" s="5"/>
      <c r="J64" s="5"/>
      <c r="K64" s="5"/>
    </row>
    <row r="65" spans="2:11" ht="15.75" thickBot="1" x14ac:dyDescent="0.3">
      <c r="B65" s="846"/>
      <c r="C65" s="90"/>
      <c r="D65" s="40" t="s">
        <v>51</v>
      </c>
      <c r="E65" s="163"/>
      <c r="F65" s="5"/>
      <c r="G65" s="5"/>
      <c r="H65" s="5"/>
      <c r="I65" s="5"/>
      <c r="J65" s="5"/>
      <c r="K65" s="5"/>
    </row>
    <row r="66" spans="2:11" ht="15.75" thickBot="1" x14ac:dyDescent="0.3">
      <c r="B66" s="847"/>
      <c r="C66" s="2"/>
      <c r="D66" s="40" t="s">
        <v>194</v>
      </c>
      <c r="E66" s="163"/>
      <c r="F66" s="5"/>
      <c r="G66" s="5"/>
      <c r="H66" s="5"/>
      <c r="I66" s="5"/>
      <c r="J66" s="5"/>
      <c r="K66" s="5"/>
    </row>
    <row r="67" spans="2:11" ht="15.75" thickBot="1" x14ac:dyDescent="0.3">
      <c r="B67" s="1"/>
      <c r="C67" s="72"/>
      <c r="D67" s="5"/>
      <c r="E67" s="5"/>
      <c r="F67" s="5"/>
      <c r="G67" s="5"/>
      <c r="H67" s="5"/>
      <c r="I67" s="5"/>
      <c r="J67" s="5"/>
      <c r="K67" s="5"/>
    </row>
    <row r="68" spans="2:11" ht="15.75" thickBot="1" x14ac:dyDescent="0.3">
      <c r="B68" s="854" t="s">
        <v>198</v>
      </c>
      <c r="C68" s="855"/>
      <c r="D68" s="855"/>
      <c r="E68" s="855"/>
      <c r="F68" s="856"/>
      <c r="G68" s="5"/>
      <c r="H68" s="5"/>
      <c r="I68" s="5"/>
      <c r="J68" s="5"/>
      <c r="K68" s="5"/>
    </row>
    <row r="69" spans="2:11" ht="24.75" thickBot="1" x14ac:dyDescent="0.3">
      <c r="B69" s="46" t="s">
        <v>199</v>
      </c>
      <c r="C69" s="40" t="s">
        <v>200</v>
      </c>
      <c r="D69" s="40" t="s">
        <v>201</v>
      </c>
      <c r="E69" s="40" t="s">
        <v>202</v>
      </c>
      <c r="F69" s="5"/>
      <c r="G69" s="5"/>
      <c r="H69" s="5"/>
      <c r="I69" s="5"/>
      <c r="J69" s="5"/>
    </row>
    <row r="70" spans="2:11" ht="84.75" thickBot="1" x14ac:dyDescent="0.3">
      <c r="B70" s="48">
        <v>42401</v>
      </c>
      <c r="C70" s="40">
        <v>0.01</v>
      </c>
      <c r="D70" s="49" t="s">
        <v>855</v>
      </c>
      <c r="E70" s="40"/>
      <c r="F70" s="5"/>
      <c r="G70" s="5"/>
      <c r="H70" s="5"/>
      <c r="I70" s="5"/>
      <c r="J70" s="5"/>
    </row>
    <row r="71" spans="2:11" ht="15.75" thickBot="1" x14ac:dyDescent="0.3">
      <c r="B71" s="3"/>
      <c r="C71" s="91"/>
      <c r="D71" s="5"/>
      <c r="E71" s="5"/>
      <c r="F71" s="5"/>
      <c r="G71" s="5"/>
      <c r="H71" s="5"/>
      <c r="I71" s="5"/>
      <c r="J71" s="5"/>
      <c r="K71" s="5"/>
    </row>
    <row r="72" spans="2:11" x14ac:dyDescent="0.25">
      <c r="B72" s="125" t="s">
        <v>109</v>
      </c>
      <c r="C72" s="92"/>
      <c r="D72" s="5"/>
      <c r="E72" s="5"/>
      <c r="F72" s="5"/>
      <c r="G72" s="5"/>
      <c r="H72" s="5"/>
      <c r="I72" s="5"/>
      <c r="J72" s="5"/>
      <c r="K72" s="5"/>
    </row>
    <row r="73" spans="2:11" x14ac:dyDescent="0.25">
      <c r="B73" s="968"/>
      <c r="C73" s="969"/>
      <c r="D73" s="969"/>
      <c r="E73" s="969"/>
      <c r="F73" s="970"/>
      <c r="G73" s="5"/>
      <c r="H73" s="5"/>
      <c r="I73" s="5"/>
      <c r="J73" s="5"/>
      <c r="K73" s="5"/>
    </row>
    <row r="74" spans="2:11" x14ac:dyDescent="0.25">
      <c r="B74" s="971"/>
      <c r="C74" s="972"/>
      <c r="D74" s="972"/>
      <c r="E74" s="972"/>
      <c r="F74" s="973"/>
      <c r="G74" s="5"/>
      <c r="H74" s="5"/>
      <c r="I74" s="5"/>
      <c r="J74" s="5"/>
      <c r="K74" s="5"/>
    </row>
    <row r="75" spans="2:11" x14ac:dyDescent="0.25">
      <c r="B75" s="1"/>
      <c r="C75" s="72"/>
      <c r="D75" s="5"/>
      <c r="E75" s="5"/>
      <c r="F75" s="5"/>
      <c r="G75" s="5"/>
      <c r="H75" s="5"/>
      <c r="I75" s="5"/>
      <c r="J75" s="5"/>
      <c r="K75" s="5"/>
    </row>
    <row r="76" spans="2:11" ht="15.75" thickBot="1" x14ac:dyDescent="0.3">
      <c r="B76" s="5"/>
      <c r="D76" s="5"/>
      <c r="E76" s="5"/>
      <c r="F76" s="5"/>
      <c r="G76" s="5"/>
      <c r="H76" s="5"/>
      <c r="I76" s="5"/>
      <c r="J76" s="5"/>
      <c r="K76" s="5"/>
    </row>
    <row r="77" spans="2:11" ht="24.75" thickBot="1" x14ac:dyDescent="0.3">
      <c r="B77" s="50" t="s">
        <v>204</v>
      </c>
      <c r="C77" s="93"/>
      <c r="D77" s="5"/>
      <c r="E77" s="5"/>
      <c r="F77" s="5"/>
      <c r="G77" s="5"/>
      <c r="H77" s="5"/>
      <c r="I77" s="5"/>
      <c r="J77" s="5"/>
      <c r="K77" s="5"/>
    </row>
    <row r="78" spans="2:11" ht="15.75" thickBot="1" x14ac:dyDescent="0.3">
      <c r="B78" s="37"/>
      <c r="C78" s="84"/>
      <c r="D78" s="5"/>
      <c r="E78" s="5"/>
      <c r="F78" s="5"/>
      <c r="G78" s="5"/>
      <c r="H78" s="5"/>
      <c r="I78" s="5"/>
      <c r="J78" s="5"/>
      <c r="K78" s="5"/>
    </row>
    <row r="79" spans="2:11" ht="84.75" thickBot="1" x14ac:dyDescent="0.3">
      <c r="B79" s="51" t="s">
        <v>205</v>
      </c>
      <c r="C79" s="94"/>
      <c r="D79" s="43" t="s">
        <v>856</v>
      </c>
      <c r="E79" s="5"/>
      <c r="F79" s="5"/>
      <c r="G79" s="5"/>
      <c r="H79" s="5"/>
      <c r="I79" s="5"/>
      <c r="J79" s="5"/>
      <c r="K79" s="5"/>
    </row>
    <row r="80" spans="2:11" x14ac:dyDescent="0.25">
      <c r="B80" s="845" t="s">
        <v>207</v>
      </c>
      <c r="C80" s="90"/>
      <c r="D80" s="52" t="s">
        <v>208</v>
      </c>
      <c r="E80" s="5"/>
      <c r="F80" s="5"/>
      <c r="G80" s="5"/>
      <c r="H80" s="5"/>
      <c r="I80" s="5"/>
      <c r="J80" s="5"/>
      <c r="K80" s="5"/>
    </row>
    <row r="81" spans="2:11" ht="120" x14ac:dyDescent="0.25">
      <c r="B81" s="846"/>
      <c r="C81" s="90"/>
      <c r="D81" s="45" t="s">
        <v>857</v>
      </c>
      <c r="E81" s="5"/>
      <c r="F81" s="5"/>
      <c r="G81" s="5"/>
      <c r="H81" s="5"/>
      <c r="I81" s="5"/>
      <c r="J81" s="5"/>
      <c r="K81" s="5"/>
    </row>
    <row r="82" spans="2:11" x14ac:dyDescent="0.25">
      <c r="B82" s="846"/>
      <c r="C82" s="90"/>
      <c r="D82" s="52" t="s">
        <v>211</v>
      </c>
      <c r="E82" s="5"/>
      <c r="F82" s="5"/>
      <c r="G82" s="5"/>
      <c r="H82" s="5"/>
      <c r="I82" s="5"/>
      <c r="J82" s="5"/>
      <c r="K82" s="5"/>
    </row>
    <row r="83" spans="2:11" x14ac:dyDescent="0.25">
      <c r="B83" s="846"/>
      <c r="C83" s="90"/>
      <c r="D83" s="45" t="s">
        <v>858</v>
      </c>
      <c r="E83" s="5"/>
      <c r="F83" s="5"/>
      <c r="G83" s="5"/>
      <c r="H83" s="5"/>
      <c r="I83" s="5"/>
      <c r="J83" s="5"/>
      <c r="K83" s="5"/>
    </row>
    <row r="84" spans="2:11" ht="24" x14ac:dyDescent="0.25">
      <c r="B84" s="846"/>
      <c r="C84" s="90"/>
      <c r="D84" s="45" t="s">
        <v>859</v>
      </c>
      <c r="E84" s="5"/>
      <c r="F84" s="5"/>
      <c r="G84" s="5"/>
      <c r="H84" s="5"/>
      <c r="I84" s="5"/>
      <c r="J84" s="5"/>
      <c r="K84" s="5"/>
    </row>
    <row r="85" spans="2:11" x14ac:dyDescent="0.25">
      <c r="B85" s="846"/>
      <c r="C85" s="90"/>
      <c r="D85" s="52" t="s">
        <v>439</v>
      </c>
      <c r="E85" s="5"/>
      <c r="F85" s="5"/>
      <c r="G85" s="5"/>
      <c r="H85" s="5"/>
      <c r="I85" s="5"/>
      <c r="J85" s="5"/>
      <c r="K85" s="5"/>
    </row>
    <row r="86" spans="2:11" ht="24" x14ac:dyDescent="0.25">
      <c r="B86" s="846"/>
      <c r="C86" s="90"/>
      <c r="D86" s="45" t="s">
        <v>860</v>
      </c>
      <c r="E86" s="5"/>
      <c r="F86" s="5"/>
      <c r="G86" s="5"/>
      <c r="H86" s="5"/>
      <c r="I86" s="5"/>
      <c r="J86" s="5"/>
      <c r="K86" s="5"/>
    </row>
    <row r="87" spans="2:11" ht="24.75" thickBot="1" x14ac:dyDescent="0.3">
      <c r="B87" s="847"/>
      <c r="C87" s="2"/>
      <c r="D87" s="40" t="s">
        <v>861</v>
      </c>
      <c r="E87" s="5"/>
      <c r="F87" s="5"/>
      <c r="G87" s="5"/>
      <c r="H87" s="5"/>
      <c r="I87" s="5"/>
      <c r="J87" s="5"/>
      <c r="K87" s="5"/>
    </row>
    <row r="88" spans="2:11" ht="24.75" thickBot="1" x14ac:dyDescent="0.3">
      <c r="B88" s="46" t="s">
        <v>220</v>
      </c>
      <c r="C88" s="2"/>
      <c r="D88" s="40"/>
      <c r="E88" s="5"/>
      <c r="F88" s="5"/>
      <c r="G88" s="5"/>
      <c r="H88" s="5"/>
      <c r="I88" s="5"/>
      <c r="J88" s="5"/>
      <c r="K88" s="5"/>
    </row>
    <row r="89" spans="2:11" ht="108" x14ac:dyDescent="0.25">
      <c r="B89" s="845" t="s">
        <v>221</v>
      </c>
      <c r="C89" s="90"/>
      <c r="D89" s="45" t="s">
        <v>862</v>
      </c>
      <c r="E89" s="5"/>
      <c r="F89" s="5"/>
      <c r="G89" s="5"/>
      <c r="H89" s="5"/>
      <c r="I89" s="5"/>
      <c r="J89" s="5"/>
      <c r="K89" s="5"/>
    </row>
    <row r="90" spans="2:11" x14ac:dyDescent="0.25">
      <c r="B90" s="846"/>
      <c r="C90" s="90"/>
      <c r="D90" s="45" t="s">
        <v>863</v>
      </c>
      <c r="E90" s="5"/>
      <c r="F90" s="5"/>
      <c r="G90" s="5"/>
      <c r="H90" s="5"/>
      <c r="I90" s="5"/>
      <c r="J90" s="5"/>
      <c r="K90" s="5"/>
    </row>
    <row r="91" spans="2:11" ht="108" x14ac:dyDescent="0.25">
      <c r="B91" s="846"/>
      <c r="C91" s="90"/>
      <c r="D91" s="45" t="s">
        <v>864</v>
      </c>
      <c r="E91" s="5"/>
      <c r="F91" s="5"/>
      <c r="G91" s="5"/>
      <c r="H91" s="5"/>
      <c r="I91" s="5"/>
      <c r="J91" s="5"/>
      <c r="K91" s="5"/>
    </row>
    <row r="92" spans="2:11" ht="108" x14ac:dyDescent="0.25">
      <c r="B92" s="846"/>
      <c r="C92" s="90"/>
      <c r="D92" s="45" t="s">
        <v>865</v>
      </c>
      <c r="E92" s="5"/>
      <c r="F92" s="5"/>
      <c r="G92" s="5"/>
      <c r="H92" s="5"/>
      <c r="I92" s="5"/>
      <c r="J92" s="5"/>
      <c r="K92" s="5"/>
    </row>
    <row r="93" spans="2:11" ht="108" x14ac:dyDescent="0.25">
      <c r="B93" s="846"/>
      <c r="C93" s="90"/>
      <c r="D93" s="45" t="s">
        <v>866</v>
      </c>
      <c r="E93" s="5"/>
      <c r="F93" s="5"/>
      <c r="G93" s="5"/>
      <c r="H93" s="5"/>
      <c r="I93" s="5"/>
      <c r="J93" s="5"/>
      <c r="K93" s="5"/>
    </row>
    <row r="94" spans="2:11" ht="84" x14ac:dyDescent="0.25">
      <c r="B94" s="846"/>
      <c r="C94" s="90"/>
      <c r="D94" s="45" t="s">
        <v>867</v>
      </c>
      <c r="E94" s="5"/>
      <c r="F94" s="5"/>
      <c r="G94" s="5"/>
      <c r="H94" s="5"/>
      <c r="I94" s="5"/>
      <c r="J94" s="5"/>
      <c r="K94" s="5"/>
    </row>
    <row r="95" spans="2:11" ht="84" x14ac:dyDescent="0.25">
      <c r="B95" s="846"/>
      <c r="C95" s="90"/>
      <c r="D95" s="45" t="s">
        <v>868</v>
      </c>
      <c r="E95" s="5"/>
      <c r="F95" s="5"/>
      <c r="G95" s="5"/>
      <c r="H95" s="5"/>
      <c r="I95" s="5"/>
      <c r="J95" s="5"/>
      <c r="K95" s="5"/>
    </row>
    <row r="96" spans="2:11" ht="216" x14ac:dyDescent="0.25">
      <c r="B96" s="846"/>
      <c r="C96" s="90"/>
      <c r="D96" s="45" t="s">
        <v>869</v>
      </c>
      <c r="E96" s="5"/>
      <c r="F96" s="5"/>
      <c r="G96" s="5"/>
      <c r="H96" s="5"/>
      <c r="I96" s="5"/>
      <c r="J96" s="5"/>
      <c r="K96" s="5"/>
    </row>
    <row r="97" spans="2:11" ht="168" x14ac:dyDescent="0.25">
      <c r="B97" s="846"/>
      <c r="C97" s="90"/>
      <c r="D97" s="45" t="s">
        <v>870</v>
      </c>
      <c r="E97" s="5"/>
      <c r="F97" s="5"/>
      <c r="G97" s="5"/>
      <c r="H97" s="5"/>
      <c r="I97" s="5"/>
      <c r="J97" s="5"/>
      <c r="K97" s="5"/>
    </row>
    <row r="98" spans="2:11" ht="24" x14ac:dyDescent="0.25">
      <c r="B98" s="846"/>
      <c r="C98" s="90"/>
      <c r="D98" s="45" t="s">
        <v>871</v>
      </c>
      <c r="E98" s="5"/>
      <c r="F98" s="5"/>
      <c r="G98" s="5"/>
      <c r="H98" s="5"/>
      <c r="I98" s="5"/>
      <c r="J98" s="5"/>
      <c r="K98" s="5"/>
    </row>
    <row r="99" spans="2:11" ht="24" x14ac:dyDescent="0.25">
      <c r="B99" s="846"/>
      <c r="C99" s="90"/>
      <c r="D99" s="25" t="s">
        <v>872</v>
      </c>
      <c r="E99" s="5"/>
      <c r="F99" s="5"/>
      <c r="G99" s="5"/>
      <c r="H99" s="5"/>
      <c r="I99" s="5"/>
      <c r="J99" s="5"/>
      <c r="K99" s="5"/>
    </row>
    <row r="100" spans="2:11" ht="36" x14ac:dyDescent="0.25">
      <c r="B100" s="846"/>
      <c r="C100" s="90"/>
      <c r="D100" s="25" t="s">
        <v>873</v>
      </c>
      <c r="E100" s="5"/>
      <c r="F100" s="5"/>
      <c r="G100" s="5"/>
      <c r="H100" s="5"/>
      <c r="I100" s="5"/>
      <c r="J100" s="5"/>
      <c r="K100" s="5"/>
    </row>
    <row r="101" spans="2:11" ht="48" x14ac:dyDescent="0.25">
      <c r="B101" s="846"/>
      <c r="C101" s="90"/>
      <c r="D101" s="25" t="s">
        <v>874</v>
      </c>
      <c r="E101" s="5"/>
      <c r="F101" s="5"/>
      <c r="G101" s="5"/>
      <c r="H101" s="5"/>
      <c r="I101" s="5"/>
      <c r="J101" s="5"/>
      <c r="K101" s="5"/>
    </row>
    <row r="102" spans="2:11" ht="144" x14ac:dyDescent="0.25">
      <c r="B102" s="846"/>
      <c r="C102" s="90"/>
      <c r="D102" s="45" t="s">
        <v>875</v>
      </c>
      <c r="E102" s="5"/>
      <c r="F102" s="5"/>
      <c r="G102" s="5"/>
      <c r="H102" s="5"/>
      <c r="I102" s="5"/>
      <c r="J102" s="5"/>
      <c r="K102" s="5"/>
    </row>
    <row r="103" spans="2:11" ht="60" x14ac:dyDescent="0.25">
      <c r="B103" s="846"/>
      <c r="C103" s="90"/>
      <c r="D103" s="45" t="s">
        <v>876</v>
      </c>
      <c r="E103" s="5"/>
      <c r="F103" s="5"/>
      <c r="G103" s="5"/>
      <c r="H103" s="5"/>
      <c r="I103" s="5"/>
      <c r="J103" s="5"/>
      <c r="K103" s="5"/>
    </row>
    <row r="104" spans="2:11" ht="36" x14ac:dyDescent="0.25">
      <c r="B104" s="846"/>
      <c r="C104" s="90"/>
      <c r="D104" s="45" t="s">
        <v>877</v>
      </c>
      <c r="E104" s="5"/>
      <c r="F104" s="5"/>
      <c r="G104" s="5"/>
      <c r="H104" s="5"/>
      <c r="I104" s="5"/>
      <c r="J104" s="5"/>
      <c r="K104" s="5"/>
    </row>
    <row r="105" spans="2:11" ht="60" x14ac:dyDescent="0.25">
      <c r="B105" s="846"/>
      <c r="C105" s="90"/>
      <c r="D105" s="60" t="s">
        <v>878</v>
      </c>
      <c r="E105" s="5"/>
      <c r="F105" s="5"/>
      <c r="G105" s="5"/>
      <c r="H105" s="5"/>
      <c r="I105" s="5"/>
      <c r="J105" s="5"/>
      <c r="K105" s="5"/>
    </row>
    <row r="106" spans="2:11" ht="24" x14ac:dyDescent="0.25">
      <c r="B106" s="846"/>
      <c r="C106" s="90"/>
      <c r="D106" s="60" t="s">
        <v>879</v>
      </c>
      <c r="E106" s="5"/>
      <c r="F106" s="5"/>
      <c r="G106" s="5"/>
      <c r="H106" s="5"/>
      <c r="I106" s="5"/>
      <c r="J106" s="5"/>
      <c r="K106" s="5"/>
    </row>
    <row r="107" spans="2:11" ht="24" x14ac:dyDescent="0.25">
      <c r="B107" s="846"/>
      <c r="C107" s="90"/>
      <c r="D107" s="60" t="s">
        <v>880</v>
      </c>
      <c r="E107" s="5"/>
      <c r="F107" s="5"/>
      <c r="G107" s="5"/>
      <c r="H107" s="5"/>
      <c r="I107" s="5"/>
      <c r="J107" s="5"/>
      <c r="K107" s="5"/>
    </row>
    <row r="108" spans="2:11" ht="36.75" thickBot="1" x14ac:dyDescent="0.3">
      <c r="B108" s="847"/>
      <c r="C108" s="2"/>
      <c r="D108" s="61" t="s">
        <v>881</v>
      </c>
      <c r="E108" s="5"/>
      <c r="F108" s="5"/>
      <c r="G108" s="5"/>
      <c r="H108" s="5"/>
      <c r="I108" s="5"/>
      <c r="J108" s="5"/>
      <c r="K108" s="5"/>
    </row>
    <row r="109" spans="2:11" ht="36" x14ac:dyDescent="0.25">
      <c r="B109" s="845" t="s">
        <v>238</v>
      </c>
      <c r="C109" s="90"/>
      <c r="D109" s="52" t="s">
        <v>882</v>
      </c>
      <c r="E109" s="5"/>
      <c r="F109" s="5"/>
      <c r="G109" s="5"/>
      <c r="H109" s="5"/>
      <c r="I109" s="5"/>
      <c r="J109" s="5"/>
      <c r="K109" s="5"/>
    </row>
    <row r="110" spans="2:11" x14ac:dyDescent="0.25">
      <c r="B110" s="846"/>
      <c r="C110" s="90"/>
      <c r="D110" s="16"/>
      <c r="E110" s="5"/>
      <c r="F110" s="5"/>
      <c r="G110" s="5"/>
      <c r="H110" s="5"/>
      <c r="I110" s="5"/>
      <c r="J110" s="5"/>
      <c r="K110" s="5"/>
    </row>
    <row r="111" spans="2:11" x14ac:dyDescent="0.25">
      <c r="B111" s="846"/>
      <c r="C111" s="90"/>
      <c r="D111" s="45" t="s">
        <v>239</v>
      </c>
      <c r="E111" s="5"/>
      <c r="F111" s="5"/>
      <c r="G111" s="5"/>
      <c r="H111" s="5"/>
      <c r="I111" s="5"/>
      <c r="J111" s="5"/>
      <c r="K111" s="5"/>
    </row>
    <row r="112" spans="2:11" ht="49.5" x14ac:dyDescent="0.25">
      <c r="B112" s="846"/>
      <c r="C112" s="90"/>
      <c r="D112" s="45" t="s">
        <v>883</v>
      </c>
      <c r="E112" s="5"/>
      <c r="F112" s="5"/>
      <c r="G112" s="5"/>
      <c r="H112" s="5"/>
      <c r="I112" s="5"/>
      <c r="J112" s="5"/>
      <c r="K112" s="5"/>
    </row>
    <row r="113" spans="2:11" ht="37.5" x14ac:dyDescent="0.25">
      <c r="B113" s="846"/>
      <c r="C113" s="90"/>
      <c r="D113" s="45" t="s">
        <v>884</v>
      </c>
      <c r="E113" s="5"/>
      <c r="F113" s="5"/>
      <c r="G113" s="5"/>
      <c r="H113" s="5"/>
      <c r="I113" s="5"/>
      <c r="J113" s="5"/>
      <c r="K113" s="5"/>
    </row>
    <row r="114" spans="2:11" ht="49.5" x14ac:dyDescent="0.25">
      <c r="B114" s="846"/>
      <c r="C114" s="90"/>
      <c r="D114" s="45" t="s">
        <v>885</v>
      </c>
      <c r="E114" s="5"/>
      <c r="F114" s="5"/>
      <c r="G114" s="5"/>
      <c r="H114" s="5"/>
      <c r="I114" s="5"/>
      <c r="J114" s="5"/>
      <c r="K114" s="5"/>
    </row>
    <row r="115" spans="2:11" x14ac:dyDescent="0.25">
      <c r="B115" s="846"/>
      <c r="C115" s="90"/>
      <c r="D115" s="52" t="s">
        <v>382</v>
      </c>
      <c r="E115" s="5"/>
      <c r="F115" s="5"/>
      <c r="G115" s="5"/>
      <c r="H115" s="5"/>
      <c r="I115" s="5"/>
      <c r="J115" s="5"/>
      <c r="K115" s="5"/>
    </row>
    <row r="116" spans="2:11" ht="48" x14ac:dyDescent="0.25">
      <c r="B116" s="846"/>
      <c r="C116" s="90"/>
      <c r="D116" s="52" t="s">
        <v>839</v>
      </c>
      <c r="E116" s="5"/>
      <c r="F116" s="5"/>
      <c r="G116" s="5"/>
      <c r="H116" s="5"/>
      <c r="I116" s="5"/>
      <c r="J116" s="5"/>
      <c r="K116" s="5"/>
    </row>
    <row r="117" spans="2:11" x14ac:dyDescent="0.25">
      <c r="B117" s="846"/>
      <c r="C117" s="90"/>
      <c r="D117" s="16"/>
      <c r="E117" s="5"/>
      <c r="F117" s="5"/>
      <c r="G117" s="5"/>
      <c r="H117" s="5"/>
      <c r="I117" s="5"/>
      <c r="J117" s="5"/>
      <c r="K117" s="5"/>
    </row>
    <row r="118" spans="2:11" x14ac:dyDescent="0.25">
      <c r="B118" s="846"/>
      <c r="C118" s="90"/>
      <c r="D118" s="45" t="s">
        <v>239</v>
      </c>
      <c r="E118" s="5"/>
      <c r="F118" s="5"/>
      <c r="G118" s="5"/>
      <c r="H118" s="5"/>
      <c r="I118" s="5"/>
      <c r="J118" s="5"/>
      <c r="K118" s="5"/>
    </row>
    <row r="119" spans="2:11" ht="61.5" x14ac:dyDescent="0.25">
      <c r="B119" s="846"/>
      <c r="C119" s="90"/>
      <c r="D119" s="45" t="s">
        <v>886</v>
      </c>
      <c r="E119" s="5"/>
      <c r="F119" s="5"/>
      <c r="G119" s="5"/>
      <c r="H119" s="5"/>
      <c r="I119" s="5"/>
      <c r="J119" s="5"/>
      <c r="K119" s="5"/>
    </row>
    <row r="120" spans="2:11" ht="61.5" x14ac:dyDescent="0.25">
      <c r="B120" s="846"/>
      <c r="C120" s="90"/>
      <c r="D120" s="45" t="s">
        <v>887</v>
      </c>
      <c r="E120" s="5"/>
      <c r="F120" s="5"/>
      <c r="G120" s="5"/>
      <c r="H120" s="5"/>
      <c r="I120" s="5"/>
      <c r="J120" s="5"/>
      <c r="K120" s="5"/>
    </row>
    <row r="121" spans="2:11" ht="62.25" thickBot="1" x14ac:dyDescent="0.3">
      <c r="B121" s="847"/>
      <c r="C121" s="2"/>
      <c r="D121" s="40" t="s">
        <v>888</v>
      </c>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40">
    <mergeCell ref="B10:D10"/>
    <mergeCell ref="F10:S10"/>
    <mergeCell ref="F11:S11"/>
    <mergeCell ref="E12:R12"/>
    <mergeCell ref="E13:R13"/>
    <mergeCell ref="D16:K16"/>
    <mergeCell ref="D21:K21"/>
    <mergeCell ref="D36:D38"/>
    <mergeCell ref="E36:F36"/>
    <mergeCell ref="E37:E38"/>
    <mergeCell ref="G37:G38"/>
    <mergeCell ref="B89:B108"/>
    <mergeCell ref="B109:B121"/>
    <mergeCell ref="C24:C26"/>
    <mergeCell ref="D24:D26"/>
    <mergeCell ref="E24:E26"/>
    <mergeCell ref="B80:B87"/>
    <mergeCell ref="B59:E59"/>
    <mergeCell ref="B60:B66"/>
    <mergeCell ref="B15:B20"/>
    <mergeCell ref="B73:F74"/>
    <mergeCell ref="B68:F68"/>
    <mergeCell ref="D22:K22"/>
    <mergeCell ref="D23:K23"/>
    <mergeCell ref="D34:K34"/>
    <mergeCell ref="D35:K35"/>
    <mergeCell ref="B50:E50"/>
    <mergeCell ref="B51:B57"/>
    <mergeCell ref="F24:F26"/>
    <mergeCell ref="G24:J24"/>
    <mergeCell ref="H25:H26"/>
    <mergeCell ref="I25:I26"/>
    <mergeCell ref="J25:J26"/>
    <mergeCell ref="C36:C38"/>
    <mergeCell ref="D15:K15"/>
    <mergeCell ref="A1:P1"/>
    <mergeCell ref="A2:P2"/>
    <mergeCell ref="A3:P3"/>
    <mergeCell ref="A4:D4"/>
    <mergeCell ref="A5:P5"/>
  </mergeCells>
  <conditionalFormatting sqref="D45">
    <cfRule type="containsText" dxfId="58" priority="6" operator="containsText" text="ERROR">
      <formula>NOT(ISERROR(SEARCH("ERROR",D45)))</formula>
    </cfRule>
  </conditionalFormatting>
  <conditionalFormatting sqref="F10">
    <cfRule type="notContainsBlanks" dxfId="57" priority="5">
      <formula>LEN(TRIM(F10))&gt;0</formula>
    </cfRule>
  </conditionalFormatting>
  <conditionalFormatting sqref="F11:S11">
    <cfRule type="expression" dxfId="56" priority="3">
      <formula>E11="NO SE REPORTA"</formula>
    </cfRule>
    <cfRule type="expression" dxfId="55" priority="4">
      <formula>E10="NO APLICA"</formula>
    </cfRule>
  </conditionalFormatting>
  <conditionalFormatting sqref="E12:R12">
    <cfRule type="expression" dxfId="54"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2">
      <formula1>0</formula1>
    </dataValidation>
    <dataValidation type="decimal" allowBlank="1" showInputMessage="1" showErrorMessage="1" errorTitle="ERROR" error="Escriba un valor entre 0% y 100%" sqref="D39:D44">
      <formula1>0</formula1>
      <formula2>1</formula2>
    </dataValidation>
    <dataValidation allowBlank="1" showInputMessage="1" showErrorMessage="1" sqref="D45 I18:I19 G33:J33 E39:F4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U178"/>
  <sheetViews>
    <sheetView showGridLines="0" zoomScale="98" zoomScaleNormal="98" workbookViewId="0">
      <selection activeCell="R41" sqref="R41"/>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24.85546875" customWidth="1"/>
    <col min="7" max="7" width="12.28515625" bestFit="1" customWidth="1"/>
    <col min="9" max="9" width="12.42578125" customWidth="1"/>
    <col min="10" max="10" width="13.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28</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INFORMACION",+I30))</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33"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1476</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 customHeight="1" thickTop="1" x14ac:dyDescent="0.25">
      <c r="B15" s="893" t="s">
        <v>152</v>
      </c>
      <c r="C15" s="85"/>
      <c r="D15" s="836" t="s">
        <v>456</v>
      </c>
      <c r="E15" s="837"/>
      <c r="F15" s="837"/>
      <c r="G15" s="837"/>
      <c r="H15" s="837"/>
      <c r="I15" s="837"/>
      <c r="J15" s="837"/>
      <c r="K15" s="837"/>
      <c r="L15" s="932"/>
    </row>
    <row r="16" spans="1:21" ht="15.75" thickBot="1" x14ac:dyDescent="0.3">
      <c r="B16" s="864"/>
      <c r="C16" s="88"/>
      <c r="D16" s="965" t="s">
        <v>889</v>
      </c>
      <c r="E16" s="966"/>
      <c r="F16" s="966"/>
      <c r="G16" s="966"/>
      <c r="H16" s="966"/>
      <c r="I16" s="966"/>
      <c r="J16" s="966"/>
      <c r="K16" s="966"/>
      <c r="L16" s="986"/>
    </row>
    <row r="17" spans="2:12" ht="15.75" thickBot="1" x14ac:dyDescent="0.3">
      <c r="B17" s="864"/>
      <c r="C17" s="86" t="s">
        <v>101</v>
      </c>
      <c r="D17" s="38" t="s">
        <v>365</v>
      </c>
      <c r="E17" s="448" t="s">
        <v>103</v>
      </c>
      <c r="F17" s="448" t="s">
        <v>104</v>
      </c>
      <c r="G17" s="448" t="s">
        <v>105</v>
      </c>
      <c r="H17" s="448" t="s">
        <v>106</v>
      </c>
      <c r="I17" s="448" t="s">
        <v>767</v>
      </c>
      <c r="J17" s="5"/>
      <c r="L17" s="21"/>
    </row>
    <row r="18" spans="2:12" ht="24.75" thickBot="1" x14ac:dyDescent="0.3">
      <c r="B18" s="864"/>
      <c r="C18" s="87" t="s">
        <v>281</v>
      </c>
      <c r="D18" s="40" t="s">
        <v>890</v>
      </c>
      <c r="E18" s="422">
        <v>7</v>
      </c>
      <c r="F18" s="422">
        <v>7</v>
      </c>
      <c r="G18" s="422">
        <v>7</v>
      </c>
      <c r="H18" s="422">
        <v>7</v>
      </c>
      <c r="I18" s="447">
        <f>SUM(E18:H18)</f>
        <v>28</v>
      </c>
      <c r="J18" s="5"/>
      <c r="L18" s="21"/>
    </row>
    <row r="19" spans="2:12" x14ac:dyDescent="0.25">
      <c r="B19" s="864"/>
      <c r="C19" s="88"/>
      <c r="D19" s="827"/>
      <c r="E19" s="828"/>
      <c r="F19" s="828"/>
      <c r="G19" s="828"/>
      <c r="H19" s="828"/>
      <c r="I19" s="828"/>
      <c r="J19" s="828"/>
      <c r="K19" s="828"/>
      <c r="L19" s="919"/>
    </row>
    <row r="20" spans="2:12" ht="15.75" thickBot="1" x14ac:dyDescent="0.3">
      <c r="B20" s="214"/>
      <c r="C20" s="88"/>
      <c r="D20" s="827" t="s">
        <v>891</v>
      </c>
      <c r="E20" s="828"/>
      <c r="F20" s="828"/>
      <c r="G20" s="828"/>
      <c r="H20" s="828"/>
      <c r="I20" s="828"/>
      <c r="J20" s="828"/>
      <c r="K20" s="828"/>
      <c r="L20" s="919"/>
    </row>
    <row r="21" spans="2:12" ht="15.75" thickBot="1" x14ac:dyDescent="0.3">
      <c r="B21" s="214"/>
      <c r="C21" s="896" t="s">
        <v>101</v>
      </c>
      <c r="D21" s="894" t="s">
        <v>384</v>
      </c>
      <c r="E21" s="894" t="s">
        <v>770</v>
      </c>
      <c r="F21" s="988" t="s">
        <v>771</v>
      </c>
      <c r="G21" s="989"/>
      <c r="H21" s="989"/>
      <c r="I21" s="989"/>
      <c r="J21" s="990"/>
      <c r="L21" s="21"/>
    </row>
    <row r="22" spans="2:12" ht="36.75" thickBot="1" x14ac:dyDescent="0.3">
      <c r="B22" s="214"/>
      <c r="C22" s="897"/>
      <c r="D22" s="895"/>
      <c r="E22" s="895"/>
      <c r="F22" s="436" t="s">
        <v>772</v>
      </c>
      <c r="G22" s="436" t="s">
        <v>773</v>
      </c>
      <c r="H22" s="436" t="s">
        <v>774</v>
      </c>
      <c r="I22" s="436" t="s">
        <v>775</v>
      </c>
      <c r="J22" s="436" t="s">
        <v>109</v>
      </c>
      <c r="L22" s="21"/>
    </row>
    <row r="23" spans="2:12" ht="103.5" customHeight="1" thickBot="1" x14ac:dyDescent="0.3">
      <c r="B23" s="214"/>
      <c r="C23" s="124"/>
      <c r="D23" s="442" t="s">
        <v>1410</v>
      </c>
      <c r="E23" s="443" t="s">
        <v>892</v>
      </c>
      <c r="F23" s="444">
        <v>0.17</v>
      </c>
      <c r="G23" s="444">
        <v>1</v>
      </c>
      <c r="H23" s="444">
        <v>0.14000000000000001</v>
      </c>
      <c r="I23" s="430">
        <f>+G23*H23</f>
        <v>0.14000000000000001</v>
      </c>
      <c r="J23" s="30"/>
      <c r="L23" s="21"/>
    </row>
    <row r="24" spans="2:12" ht="60.75" thickBot="1" x14ac:dyDescent="0.3">
      <c r="B24" s="214"/>
      <c r="C24" s="124"/>
      <c r="D24" s="442" t="s">
        <v>1473</v>
      </c>
      <c r="E24" s="443" t="s">
        <v>893</v>
      </c>
      <c r="F24" s="444">
        <v>0.21</v>
      </c>
      <c r="G24" s="444">
        <v>1</v>
      </c>
      <c r="H24" s="444">
        <v>0.14000000000000001</v>
      </c>
      <c r="I24" s="430">
        <f t="shared" ref="I24:I29" si="0">+G24*H24</f>
        <v>0.14000000000000001</v>
      </c>
      <c r="J24" s="30"/>
      <c r="L24" s="21"/>
    </row>
    <row r="25" spans="2:12" ht="48.75" thickBot="1" x14ac:dyDescent="0.3">
      <c r="B25" s="214"/>
      <c r="C25" s="124"/>
      <c r="D25" s="442" t="s">
        <v>1417</v>
      </c>
      <c r="E25" s="443" t="s">
        <v>894</v>
      </c>
      <c r="F25" s="444">
        <v>0.25</v>
      </c>
      <c r="G25" s="444">
        <v>1</v>
      </c>
      <c r="H25" s="444">
        <v>0.14000000000000001</v>
      </c>
      <c r="I25" s="430">
        <f t="shared" si="0"/>
        <v>0.14000000000000001</v>
      </c>
      <c r="J25" s="30"/>
      <c r="L25" s="21"/>
    </row>
    <row r="26" spans="2:12" ht="48.75" thickBot="1" x14ac:dyDescent="0.3">
      <c r="B26" s="214"/>
      <c r="C26" s="124"/>
      <c r="D26" s="442" t="s">
        <v>1373</v>
      </c>
      <c r="E26" s="443" t="s">
        <v>895</v>
      </c>
      <c r="F26" s="444">
        <v>0.25</v>
      </c>
      <c r="G26" s="444">
        <v>1</v>
      </c>
      <c r="H26" s="444">
        <v>0.14000000000000001</v>
      </c>
      <c r="I26" s="430">
        <f t="shared" si="0"/>
        <v>0.14000000000000001</v>
      </c>
      <c r="J26" s="30"/>
      <c r="L26" s="21"/>
    </row>
    <row r="27" spans="2:12" ht="48.75" thickBot="1" x14ac:dyDescent="0.3">
      <c r="B27" s="214"/>
      <c r="C27" s="124"/>
      <c r="D27" s="442" t="s">
        <v>1402</v>
      </c>
      <c r="E27" s="443" t="s">
        <v>896</v>
      </c>
      <c r="F27" s="444">
        <v>0.24</v>
      </c>
      <c r="G27" s="444">
        <v>1</v>
      </c>
      <c r="H27" s="444">
        <v>0.14000000000000001</v>
      </c>
      <c r="I27" s="430">
        <f t="shared" si="0"/>
        <v>0.14000000000000001</v>
      </c>
      <c r="J27" s="30"/>
      <c r="L27" s="21"/>
    </row>
    <row r="28" spans="2:12" ht="72.75" thickBot="1" x14ac:dyDescent="0.3">
      <c r="B28" s="214"/>
      <c r="C28" s="124"/>
      <c r="D28" s="442" t="s">
        <v>1475</v>
      </c>
      <c r="E28" s="443" t="s">
        <v>897</v>
      </c>
      <c r="F28" s="444">
        <v>0.25</v>
      </c>
      <c r="G28" s="444">
        <v>1</v>
      </c>
      <c r="H28" s="444">
        <v>0.14000000000000001</v>
      </c>
      <c r="I28" s="430">
        <f t="shared" si="0"/>
        <v>0.14000000000000001</v>
      </c>
      <c r="J28" s="30"/>
      <c r="L28" s="21"/>
    </row>
    <row r="29" spans="2:12" ht="84.75" thickBot="1" x14ac:dyDescent="0.3">
      <c r="B29" s="214"/>
      <c r="C29" s="124"/>
      <c r="D29" s="442" t="s">
        <v>1474</v>
      </c>
      <c r="E29" s="443" t="s">
        <v>1472</v>
      </c>
      <c r="F29" s="444">
        <v>0.24</v>
      </c>
      <c r="G29" s="444">
        <v>1</v>
      </c>
      <c r="H29" s="444">
        <v>0.16</v>
      </c>
      <c r="I29" s="430">
        <f t="shared" si="0"/>
        <v>0.16</v>
      </c>
      <c r="J29" s="30"/>
      <c r="L29" s="21"/>
    </row>
    <row r="30" spans="2:12" ht="24" customHeight="1" thickBot="1" x14ac:dyDescent="0.3">
      <c r="B30" s="214"/>
      <c r="C30" s="90"/>
      <c r="D30" s="39"/>
      <c r="E30" s="446" t="s">
        <v>280</v>
      </c>
      <c r="F30" s="39"/>
      <c r="G30" s="39"/>
      <c r="H30" s="445">
        <f>Formulas!$D$23</f>
        <v>1</v>
      </c>
      <c r="I30" s="430">
        <f>Formulas!$E$23</f>
        <v>1</v>
      </c>
      <c r="J30" s="30"/>
      <c r="L30" s="21"/>
    </row>
    <row r="31" spans="2:12" x14ac:dyDescent="0.25">
      <c r="B31" s="214"/>
      <c r="C31" s="88"/>
      <c r="D31" s="827" t="s">
        <v>781</v>
      </c>
      <c r="E31" s="828"/>
      <c r="F31" s="828"/>
      <c r="G31" s="828"/>
      <c r="H31" s="828"/>
      <c r="I31" s="828"/>
      <c r="J31" s="828"/>
      <c r="K31" s="828"/>
      <c r="L31" s="919"/>
    </row>
    <row r="32" spans="2:12" x14ac:dyDescent="0.25">
      <c r="B32" s="214"/>
      <c r="C32" s="88"/>
      <c r="D32" s="839" t="s">
        <v>382</v>
      </c>
      <c r="E32" s="840"/>
      <c r="F32" s="840"/>
      <c r="G32" s="840"/>
      <c r="H32" s="840"/>
      <c r="I32" s="840"/>
      <c r="J32" s="840"/>
      <c r="K32" s="840"/>
      <c r="L32" s="920"/>
    </row>
    <row r="33" spans="2:12" ht="15.75" thickBot="1" x14ac:dyDescent="0.3">
      <c r="B33" s="214"/>
      <c r="C33" s="88"/>
      <c r="D33" s="830" t="s">
        <v>898</v>
      </c>
      <c r="E33" s="831"/>
      <c r="F33" s="831"/>
      <c r="G33" s="831"/>
      <c r="H33" s="831"/>
      <c r="I33" s="831"/>
      <c r="J33" s="831"/>
      <c r="K33" s="831"/>
      <c r="L33" s="987"/>
    </row>
    <row r="34" spans="2:12" ht="15.75" thickBot="1" x14ac:dyDescent="0.3">
      <c r="B34" s="214"/>
      <c r="C34" s="896" t="s">
        <v>101</v>
      </c>
      <c r="D34" s="946" t="s">
        <v>384</v>
      </c>
      <c r="E34" s="946" t="s">
        <v>770</v>
      </c>
      <c r="F34" s="988" t="s">
        <v>841</v>
      </c>
      <c r="G34" s="989"/>
      <c r="H34" s="989"/>
      <c r="I34" s="989"/>
      <c r="J34" s="989"/>
      <c r="K34" s="990"/>
      <c r="L34" s="113"/>
    </row>
    <row r="35" spans="2:12" ht="23.25" thickBot="1" x14ac:dyDescent="0.3">
      <c r="B35" s="214"/>
      <c r="C35" s="897"/>
      <c r="D35" s="948"/>
      <c r="E35" s="948"/>
      <c r="F35" s="199" t="s">
        <v>899</v>
      </c>
      <c r="G35" s="425" t="s">
        <v>467</v>
      </c>
      <c r="H35" s="425" t="s">
        <v>388</v>
      </c>
      <c r="I35" s="425" t="s">
        <v>389</v>
      </c>
      <c r="J35" s="64" t="s">
        <v>900</v>
      </c>
      <c r="K35" s="64" t="s">
        <v>901</v>
      </c>
      <c r="L35" s="11"/>
    </row>
    <row r="36" spans="2:12" ht="96.75" thickBot="1" x14ac:dyDescent="0.3">
      <c r="B36" s="214"/>
      <c r="C36" s="331"/>
      <c r="D36" s="442" t="str">
        <f t="shared" ref="D36:E42" si="1">+D23</f>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E36" s="443" t="str">
        <f>+E23</f>
        <v>Planificación y ordenamiento ambiental en áreas urbanas</v>
      </c>
      <c r="F36" s="451">
        <v>0</v>
      </c>
      <c r="G36" s="451">
        <v>0</v>
      </c>
      <c r="H36" s="452">
        <v>0</v>
      </c>
      <c r="I36" s="451">
        <v>0</v>
      </c>
      <c r="J36" s="453" t="e">
        <f>+H36/G36</f>
        <v>#DIV/0!</v>
      </c>
      <c r="K36" s="453" t="e">
        <f>+I36/H36</f>
        <v>#DIV/0!</v>
      </c>
      <c r="L36" s="11"/>
    </row>
    <row r="37" spans="2:12" ht="60.75" thickBot="1" x14ac:dyDescent="0.3">
      <c r="B37" s="214"/>
      <c r="C37" s="264"/>
      <c r="D37" s="442" t="str">
        <f t="shared" si="1"/>
        <v>Proyecto 3.1 RESTAURACIÓN DE ECOSISTEMAS Y ÁREAS DEGRADADAS, Actividad 3.1.2 Establecimiento y mantenimiento de árboles en el departamento</v>
      </c>
      <c r="E37" s="443" t="str">
        <f t="shared" si="1"/>
        <v>Gestión ambiental del Espacio Público en áreas urbanas</v>
      </c>
      <c r="F37" s="450">
        <v>1230367900</v>
      </c>
      <c r="G37" s="451">
        <v>1513500</v>
      </c>
      <c r="H37" s="452"/>
      <c r="I37" s="451"/>
      <c r="J37" s="453">
        <f t="shared" ref="J37:J43" si="2">+H37/G37</f>
        <v>0</v>
      </c>
      <c r="K37" s="453" t="e">
        <f t="shared" ref="K37:K43" si="3">+I37/H37</f>
        <v>#DIV/0!</v>
      </c>
      <c r="L37" s="11"/>
    </row>
    <row r="38" spans="2:12" ht="48.75" thickBot="1" x14ac:dyDescent="0.3">
      <c r="B38" s="214"/>
      <c r="C38" s="264"/>
      <c r="D38" s="442" t="str">
        <f t="shared" si="1"/>
        <v xml:space="preserve">Proyecto 2.6 GESTIÓN INTEGRAL DE LA CALIDAD DEL AIRE, Actividad 2.6.1 Funcionamiento del Sistema de Vigilancia de la Calidad del Aire - SVCA </v>
      </c>
      <c r="E38" s="443" t="str">
        <f t="shared" si="1"/>
        <v xml:space="preserve">Prevención y Control de la Contaminación del Aire en áreas urbanas </v>
      </c>
      <c r="F38" s="450">
        <v>1081352000</v>
      </c>
      <c r="G38" s="451">
        <v>1081352000</v>
      </c>
      <c r="H38" s="452">
        <v>991242445</v>
      </c>
      <c r="I38" s="451">
        <v>480608330</v>
      </c>
      <c r="J38" s="453">
        <f t="shared" si="2"/>
        <v>0.91666954423721414</v>
      </c>
      <c r="K38" s="453">
        <f t="shared" si="3"/>
        <v>0.48485446968526452</v>
      </c>
      <c r="L38" s="11"/>
    </row>
    <row r="39" spans="2:12" ht="48.75" thickBot="1" x14ac:dyDescent="0.3">
      <c r="B39" s="214"/>
      <c r="C39" s="264"/>
      <c r="D39" s="442" t="str">
        <f t="shared" si="1"/>
        <v>Proyecto 2.4 AUTORIDAD AMBIENTAL Y ADMINISTRACIÓN DE LOS RECURSOS NATURALES, Actividad 2.4.4. Seguimiento a los PSMV</v>
      </c>
      <c r="E39" s="443" t="str">
        <f t="shared" si="1"/>
        <v>Gestión del Recurso Hídrico en áreas urbanas</v>
      </c>
      <c r="F39" s="450"/>
      <c r="G39" s="451"/>
      <c r="H39" s="452"/>
      <c r="I39" s="451"/>
      <c r="J39" s="453" t="e">
        <f t="shared" si="2"/>
        <v>#DIV/0!</v>
      </c>
      <c r="K39" s="453" t="e">
        <f t="shared" si="3"/>
        <v>#DIV/0!</v>
      </c>
      <c r="L39" s="11"/>
    </row>
    <row r="40" spans="2:12" ht="48.75" thickBot="1" x14ac:dyDescent="0.3">
      <c r="B40" s="214"/>
      <c r="C40" s="264"/>
      <c r="D40" s="442" t="str">
        <f t="shared" si="1"/>
        <v>Proyecto 2.4 AUTORIDAD AMBIENTAL Y ADMINISTRACIÓN DE LOS RECURSOS NATURALES, Actividad 2.4.6. Seguimiento a los PGIRS</v>
      </c>
      <c r="E40" s="443" t="str">
        <f t="shared" si="1"/>
        <v>Gestión de Residuos sólidos en áreas urbanas</v>
      </c>
      <c r="F40" s="450">
        <v>130000000</v>
      </c>
      <c r="G40" s="451">
        <v>130000000</v>
      </c>
      <c r="H40" s="452">
        <v>119797986</v>
      </c>
      <c r="I40" s="451">
        <v>119797986</v>
      </c>
      <c r="J40" s="453">
        <f t="shared" si="2"/>
        <v>0.92152296923076926</v>
      </c>
      <c r="K40" s="453">
        <f t="shared" si="3"/>
        <v>1</v>
      </c>
      <c r="L40" s="11"/>
    </row>
    <row r="41" spans="2:12" ht="72.75" thickBot="1" x14ac:dyDescent="0.3">
      <c r="B41" s="214"/>
      <c r="C41" s="264"/>
      <c r="D41" s="442" t="str">
        <f t="shared" si="1"/>
        <v>Proyecto 4.2 GESTIÓN INTEGRAL DEL RECURSO HÍDRICO, Actividad 4.2.1 Monitoreo de control y seguimiento de aguas superficiales y vertimientos en las 14 cuencas que cuentan con objetivos de calidad</v>
      </c>
      <c r="E41" s="443" t="str">
        <f t="shared" si="1"/>
        <v>Índice de calidad ambiental urbana</v>
      </c>
      <c r="F41" s="450">
        <v>2000000000</v>
      </c>
      <c r="G41" s="451">
        <v>2000000000</v>
      </c>
      <c r="H41" s="452">
        <v>521255000</v>
      </c>
      <c r="I41" s="451">
        <v>349943143</v>
      </c>
      <c r="J41" s="453">
        <f t="shared" si="2"/>
        <v>0.26062750000000001</v>
      </c>
      <c r="K41" s="453">
        <f t="shared" si="3"/>
        <v>0.67134731177638585</v>
      </c>
      <c r="L41" s="11"/>
    </row>
    <row r="42" spans="2:12" ht="84.75" thickBot="1" x14ac:dyDescent="0.3">
      <c r="B42" s="214"/>
      <c r="C42" s="264"/>
      <c r="D42" s="442" t="str">
        <f t="shared" si="1"/>
        <v>Proyecto 1.2 IMPLEMENTACIÓN DE ESTRATEGIAS DE PARTICIPACIÓN Y CULTURA AMBIENTAL, Actividad 1.2.2 Sensibilizar y capacitar a las comunidades e instituciones en temáticas ambiental que promueven el mejoramiento de la cultura ambiental</v>
      </c>
      <c r="E42" s="443" t="str">
        <f t="shared" si="1"/>
        <v>Participación en Gestión Ambiental Urbana</v>
      </c>
      <c r="F42" s="450">
        <v>500000000</v>
      </c>
      <c r="G42" s="451">
        <v>660237887</v>
      </c>
      <c r="H42" s="452">
        <v>660237887</v>
      </c>
      <c r="I42" s="451">
        <v>330118943</v>
      </c>
      <c r="J42" s="453">
        <f t="shared" si="2"/>
        <v>1</v>
      </c>
      <c r="K42" s="453">
        <f t="shared" si="3"/>
        <v>0.49999999924269722</v>
      </c>
      <c r="L42" s="11"/>
    </row>
    <row r="43" spans="2:12" ht="15.75" thickBot="1" x14ac:dyDescent="0.3">
      <c r="B43" s="214"/>
      <c r="C43" s="97"/>
      <c r="D43" s="1"/>
      <c r="E43" s="437" t="s">
        <v>280</v>
      </c>
      <c r="F43" s="1"/>
      <c r="G43" s="449">
        <f>SUM(G36:G42)</f>
        <v>3873103387</v>
      </c>
      <c r="H43" s="449">
        <f>SUM(H36:H42)</f>
        <v>2292533318</v>
      </c>
      <c r="I43" s="449">
        <f>SUM(I36:I42)</f>
        <v>1280468402</v>
      </c>
      <c r="J43" s="140">
        <f t="shared" si="2"/>
        <v>0.59191121148349557</v>
      </c>
      <c r="K43" s="140">
        <f t="shared" si="3"/>
        <v>0.55853862273071664</v>
      </c>
      <c r="L43" s="114"/>
    </row>
    <row r="44" spans="2:12" ht="15.75" thickBot="1" x14ac:dyDescent="0.3">
      <c r="B44" s="46"/>
      <c r="C44" s="89"/>
      <c r="D44" s="851" t="s">
        <v>781</v>
      </c>
      <c r="E44" s="852"/>
      <c r="F44" s="852"/>
      <c r="G44" s="852"/>
      <c r="H44" s="852"/>
      <c r="I44" s="852"/>
      <c r="J44" s="852"/>
      <c r="K44" s="852"/>
      <c r="L44" s="921"/>
    </row>
    <row r="45" spans="2:12" ht="15.75" thickBot="1" x14ac:dyDescent="0.3">
      <c r="B45" s="37"/>
      <c r="C45" s="84"/>
      <c r="D45" s="5"/>
      <c r="E45" s="5"/>
      <c r="F45" s="5"/>
      <c r="G45" s="5"/>
      <c r="H45" s="5"/>
      <c r="I45" s="5"/>
      <c r="J45" s="5"/>
      <c r="K45" s="5"/>
    </row>
    <row r="46" spans="2:12" ht="72.75" thickBot="1" x14ac:dyDescent="0.3">
      <c r="B46" s="51" t="s">
        <v>187</v>
      </c>
      <c r="C46" s="94"/>
      <c r="D46" s="43" t="s">
        <v>902</v>
      </c>
      <c r="E46" s="5"/>
      <c r="F46" s="5"/>
      <c r="G46" s="5"/>
      <c r="H46" s="5"/>
      <c r="I46" s="5"/>
      <c r="J46" s="5"/>
      <c r="K46" s="5"/>
    </row>
    <row r="47" spans="2:12" ht="60.75" thickBot="1" x14ac:dyDescent="0.3">
      <c r="B47" s="51" t="s">
        <v>189</v>
      </c>
      <c r="C47" s="200"/>
      <c r="D47" s="51" t="s">
        <v>469</v>
      </c>
      <c r="E47" s="5"/>
      <c r="F47" s="5"/>
      <c r="G47" s="5"/>
      <c r="H47" s="5"/>
      <c r="I47" s="5"/>
      <c r="J47" s="5"/>
      <c r="K47" s="5"/>
    </row>
    <row r="48" spans="2:12" ht="15.75" thickBot="1" x14ac:dyDescent="0.3">
      <c r="B48" s="1"/>
      <c r="C48" s="72"/>
      <c r="D48" s="5"/>
      <c r="E48" s="5"/>
      <c r="F48" s="5"/>
      <c r="G48" s="5"/>
      <c r="H48" s="5"/>
      <c r="I48" s="5"/>
      <c r="J48" s="5"/>
      <c r="K48" s="5"/>
    </row>
    <row r="49" spans="2:11" ht="24" customHeight="1" thickBot="1" x14ac:dyDescent="0.3">
      <c r="B49" s="854" t="s">
        <v>191</v>
      </c>
      <c r="C49" s="855"/>
      <c r="D49" s="855"/>
      <c r="E49" s="856"/>
      <c r="F49" s="5"/>
      <c r="G49" s="5"/>
      <c r="H49" s="5"/>
      <c r="I49" s="5"/>
      <c r="J49" s="5"/>
      <c r="K49" s="5"/>
    </row>
    <row r="50" spans="2:11" ht="15.75" thickBot="1" x14ac:dyDescent="0.3">
      <c r="B50" s="845">
        <v>1</v>
      </c>
      <c r="C50" s="90"/>
      <c r="D50" s="47" t="s">
        <v>192</v>
      </c>
      <c r="E50" s="130" t="s">
        <v>1366</v>
      </c>
      <c r="F50" s="5"/>
      <c r="G50" s="5"/>
      <c r="H50" s="5"/>
      <c r="I50" s="5"/>
      <c r="J50" s="5"/>
      <c r="K50" s="5"/>
    </row>
    <row r="51" spans="2:11" ht="15.75" thickBot="1" x14ac:dyDescent="0.3">
      <c r="B51" s="846"/>
      <c r="C51" s="90"/>
      <c r="D51" s="40" t="s">
        <v>45</v>
      </c>
      <c r="E51" s="130" t="s">
        <v>1374</v>
      </c>
      <c r="F51" s="5"/>
      <c r="G51" s="5"/>
      <c r="H51" s="5"/>
      <c r="I51" s="5"/>
      <c r="J51" s="5"/>
      <c r="K51" s="5"/>
    </row>
    <row r="52" spans="2:11" ht="15.75" thickBot="1" x14ac:dyDescent="0.3">
      <c r="B52" s="846"/>
      <c r="C52" s="90"/>
      <c r="D52" s="40" t="s">
        <v>193</v>
      </c>
      <c r="E52" s="130" t="s">
        <v>1375</v>
      </c>
      <c r="F52" s="5"/>
      <c r="G52" s="5"/>
      <c r="H52" s="5"/>
      <c r="I52" s="5"/>
      <c r="J52" s="5"/>
      <c r="K52" s="5"/>
    </row>
    <row r="53" spans="2:11" ht="15.75" thickBot="1" x14ac:dyDescent="0.3">
      <c r="B53" s="846"/>
      <c r="C53" s="90"/>
      <c r="D53" s="40" t="s">
        <v>47</v>
      </c>
      <c r="E53" s="130" t="s">
        <v>1377</v>
      </c>
      <c r="F53" s="5"/>
      <c r="G53" s="5"/>
      <c r="H53" s="5"/>
      <c r="I53" s="5"/>
      <c r="J53" s="5"/>
      <c r="K53" s="5"/>
    </row>
    <row r="54" spans="2:11" ht="15.75" thickBot="1" x14ac:dyDescent="0.3">
      <c r="B54" s="846"/>
      <c r="C54" s="90"/>
      <c r="D54" s="40" t="s">
        <v>49</v>
      </c>
      <c r="E54" s="130" t="s">
        <v>1376</v>
      </c>
      <c r="F54" s="5"/>
      <c r="G54" s="5"/>
      <c r="H54" s="5"/>
      <c r="I54" s="5"/>
      <c r="J54" s="5"/>
      <c r="K54" s="5"/>
    </row>
    <row r="55" spans="2:11" ht="15.75" thickBot="1" x14ac:dyDescent="0.3">
      <c r="B55" s="846"/>
      <c r="C55" s="90"/>
      <c r="D55" s="40" t="s">
        <v>51</v>
      </c>
      <c r="E55" s="130">
        <v>4380200</v>
      </c>
      <c r="F55" s="5"/>
      <c r="G55" s="5"/>
      <c r="H55" s="5"/>
      <c r="I55" s="5"/>
      <c r="J55" s="5"/>
      <c r="K55" s="5"/>
    </row>
    <row r="56" spans="2:11" ht="15.75" thickBot="1" x14ac:dyDescent="0.3">
      <c r="B56" s="847"/>
      <c r="C56" s="2"/>
      <c r="D56" s="40" t="s">
        <v>194</v>
      </c>
      <c r="E56" s="130" t="s">
        <v>1370</v>
      </c>
      <c r="F56" s="5"/>
      <c r="G56" s="5"/>
      <c r="H56" s="5"/>
      <c r="I56" s="5"/>
      <c r="J56" s="5"/>
      <c r="K56" s="5"/>
    </row>
    <row r="57" spans="2:11" ht="15.75" thickBot="1" x14ac:dyDescent="0.3">
      <c r="B57" s="1"/>
      <c r="C57" s="72"/>
      <c r="D57" s="5"/>
      <c r="E57" s="5"/>
      <c r="F57" s="5"/>
      <c r="G57" s="5"/>
      <c r="H57" s="5"/>
      <c r="I57" s="5"/>
      <c r="J57" s="5"/>
      <c r="K57" s="5"/>
    </row>
    <row r="58" spans="2:11" ht="15.75" thickBot="1" x14ac:dyDescent="0.3">
      <c r="B58" s="854" t="s">
        <v>195</v>
      </c>
      <c r="C58" s="855"/>
      <c r="D58" s="855"/>
      <c r="E58" s="856"/>
      <c r="F58" s="5"/>
      <c r="G58" s="5"/>
      <c r="H58" s="5"/>
      <c r="I58" s="5"/>
      <c r="J58" s="5"/>
      <c r="K58" s="5"/>
    </row>
    <row r="59" spans="2:11" ht="15.75" thickBot="1" x14ac:dyDescent="0.3">
      <c r="B59" s="845">
        <v>1</v>
      </c>
      <c r="C59" s="90"/>
      <c r="D59" s="47" t="s">
        <v>192</v>
      </c>
      <c r="E59" s="122" t="s">
        <v>196</v>
      </c>
      <c r="F59" s="5"/>
      <c r="G59" s="5"/>
      <c r="H59" s="5"/>
      <c r="I59" s="5"/>
      <c r="J59" s="5"/>
      <c r="K59" s="5"/>
    </row>
    <row r="60" spans="2:11" ht="15.75" thickBot="1" x14ac:dyDescent="0.3">
      <c r="B60" s="846"/>
      <c r="C60" s="90"/>
      <c r="D60" s="40" t="s">
        <v>45</v>
      </c>
      <c r="E60" s="164" t="s">
        <v>289</v>
      </c>
      <c r="F60" s="5"/>
      <c r="G60" s="5"/>
      <c r="H60" s="5"/>
      <c r="I60" s="5"/>
      <c r="J60" s="5"/>
      <c r="K60" s="5"/>
    </row>
    <row r="61" spans="2:11" ht="15.75" thickBot="1" x14ac:dyDescent="0.3">
      <c r="B61" s="846"/>
      <c r="C61" s="90"/>
      <c r="D61" s="40" t="s">
        <v>193</v>
      </c>
      <c r="E61" s="165"/>
      <c r="F61" s="5"/>
      <c r="G61" s="5"/>
      <c r="H61" s="5"/>
      <c r="I61" s="5"/>
      <c r="J61" s="5"/>
      <c r="K61" s="5"/>
    </row>
    <row r="62" spans="2:11" ht="15.75" thickBot="1" x14ac:dyDescent="0.3">
      <c r="B62" s="846"/>
      <c r="C62" s="90"/>
      <c r="D62" s="40" t="s">
        <v>47</v>
      </c>
      <c r="E62" s="165"/>
      <c r="F62" s="5"/>
      <c r="G62" s="5"/>
      <c r="H62" s="5"/>
      <c r="I62" s="5"/>
      <c r="J62" s="5"/>
      <c r="K62" s="5"/>
    </row>
    <row r="63" spans="2:11" ht="15.75" thickBot="1" x14ac:dyDescent="0.3">
      <c r="B63" s="846"/>
      <c r="C63" s="90"/>
      <c r="D63" s="40" t="s">
        <v>49</v>
      </c>
      <c r="E63" s="165"/>
      <c r="F63" s="5"/>
      <c r="G63" s="5"/>
      <c r="H63" s="5"/>
      <c r="I63" s="5"/>
      <c r="J63" s="5"/>
      <c r="K63" s="5"/>
    </row>
    <row r="64" spans="2:11" ht="15.75" thickBot="1" x14ac:dyDescent="0.3">
      <c r="B64" s="846"/>
      <c r="C64" s="90"/>
      <c r="D64" s="40" t="s">
        <v>51</v>
      </c>
      <c r="E64" s="165"/>
      <c r="F64" s="5"/>
      <c r="G64" s="5"/>
      <c r="H64" s="5"/>
      <c r="I64" s="5"/>
      <c r="J64" s="5"/>
      <c r="K64" s="5"/>
    </row>
    <row r="65" spans="2:11" ht="15.75" thickBot="1" x14ac:dyDescent="0.3">
      <c r="B65" s="847"/>
      <c r="C65" s="2"/>
      <c r="D65" s="40" t="s">
        <v>194</v>
      </c>
      <c r="E65" s="165"/>
      <c r="F65" s="5"/>
      <c r="G65" s="5"/>
      <c r="H65" s="5"/>
      <c r="I65" s="5"/>
      <c r="J65" s="5"/>
      <c r="K65" s="5"/>
    </row>
    <row r="66" spans="2:11" ht="15.75" thickBot="1" x14ac:dyDescent="0.3">
      <c r="B66" s="1"/>
      <c r="C66" s="72"/>
      <c r="D66" s="5"/>
      <c r="E66" s="5"/>
      <c r="F66" s="5"/>
      <c r="G66" s="5"/>
      <c r="H66" s="5"/>
      <c r="I66" s="5"/>
      <c r="J66" s="5"/>
      <c r="K66" s="5"/>
    </row>
    <row r="67" spans="2:11" ht="15" customHeight="1" thickBot="1" x14ac:dyDescent="0.3">
      <c r="B67" s="118" t="s">
        <v>198</v>
      </c>
      <c r="C67" s="119"/>
      <c r="D67" s="119"/>
      <c r="E67" s="120"/>
      <c r="G67" s="5"/>
      <c r="H67" s="5"/>
      <c r="I67" s="5"/>
      <c r="J67" s="5"/>
      <c r="K67" s="5"/>
    </row>
    <row r="68" spans="2:11" ht="24.75" thickBot="1" x14ac:dyDescent="0.3">
      <c r="B68" s="46" t="s">
        <v>199</v>
      </c>
      <c r="C68" s="40" t="s">
        <v>200</v>
      </c>
      <c r="D68" s="40" t="s">
        <v>201</v>
      </c>
      <c r="E68" s="40" t="s">
        <v>202</v>
      </c>
      <c r="F68" s="5"/>
      <c r="G68" s="5"/>
      <c r="H68" s="5"/>
      <c r="I68" s="5"/>
      <c r="J68" s="5"/>
    </row>
    <row r="69" spans="2:11" ht="72.75" thickBot="1" x14ac:dyDescent="0.3">
      <c r="B69" s="48">
        <v>42401</v>
      </c>
      <c r="C69" s="40">
        <v>1</v>
      </c>
      <c r="D69" s="40" t="s">
        <v>903</v>
      </c>
      <c r="E69" s="40"/>
      <c r="F69" s="5"/>
      <c r="G69" s="5"/>
      <c r="H69" s="5"/>
      <c r="I69" s="5"/>
      <c r="J69" s="5"/>
    </row>
    <row r="70" spans="2:11" ht="15.75" thickBot="1" x14ac:dyDescent="0.3">
      <c r="B70" s="3"/>
      <c r="C70" s="91"/>
      <c r="D70" s="5"/>
      <c r="E70" s="5"/>
      <c r="F70" s="5"/>
      <c r="G70" s="5"/>
      <c r="H70" s="5"/>
      <c r="I70" s="5"/>
      <c r="J70" s="5"/>
      <c r="K70" s="5"/>
    </row>
    <row r="71" spans="2:11" ht="15.75" thickBot="1" x14ac:dyDescent="0.3">
      <c r="B71" s="125" t="s">
        <v>109</v>
      </c>
      <c r="C71" s="92"/>
      <c r="D71" s="5"/>
      <c r="E71" s="5"/>
      <c r="F71" s="5"/>
      <c r="G71" s="5"/>
      <c r="H71" s="5"/>
      <c r="I71" s="5"/>
      <c r="J71" s="5"/>
      <c r="K71" s="5"/>
    </row>
    <row r="72" spans="2:11" x14ac:dyDescent="0.25">
      <c r="B72" s="991"/>
      <c r="C72" s="992"/>
      <c r="D72" s="992"/>
      <c r="E72" s="993"/>
      <c r="F72" s="5"/>
      <c r="G72" s="5"/>
      <c r="H72" s="5"/>
      <c r="I72" s="5"/>
      <c r="J72" s="5"/>
      <c r="K72" s="5"/>
    </row>
    <row r="73" spans="2:11" ht="15.75" thickBot="1" x14ac:dyDescent="0.3">
      <c r="B73" s="994"/>
      <c r="C73" s="995"/>
      <c r="D73" s="995"/>
      <c r="E73" s="996"/>
      <c r="F73" s="5"/>
      <c r="G73" s="5"/>
      <c r="H73" s="5"/>
      <c r="I73" s="5"/>
      <c r="J73" s="5"/>
      <c r="K73" s="5"/>
    </row>
    <row r="74" spans="2:11" ht="15.75" thickBot="1" x14ac:dyDescent="0.3">
      <c r="B74" s="5"/>
      <c r="D74" s="5"/>
      <c r="E74" s="5"/>
      <c r="F74" s="5"/>
      <c r="G74" s="5"/>
      <c r="H74" s="5"/>
      <c r="I74" s="5"/>
      <c r="J74" s="5"/>
      <c r="K74" s="5"/>
    </row>
    <row r="75" spans="2:11" ht="15.75" thickBot="1" x14ac:dyDescent="0.3">
      <c r="B75" s="854" t="s">
        <v>204</v>
      </c>
      <c r="C75" s="855"/>
      <c r="D75" s="856"/>
      <c r="E75" s="5"/>
      <c r="F75" s="5"/>
      <c r="G75" s="5"/>
      <c r="H75" s="5"/>
      <c r="I75" s="5"/>
      <c r="J75" s="5"/>
      <c r="K75" s="5"/>
    </row>
    <row r="76" spans="2:11" ht="60.75" thickBot="1" x14ac:dyDescent="0.3">
      <c r="B76" s="46" t="s">
        <v>205</v>
      </c>
      <c r="C76" s="2"/>
      <c r="D76" s="40" t="s">
        <v>904</v>
      </c>
      <c r="E76" s="5"/>
      <c r="F76" s="5"/>
      <c r="G76" s="5"/>
      <c r="H76" s="5"/>
      <c r="I76" s="5"/>
      <c r="J76" s="5"/>
      <c r="K76" s="5"/>
    </row>
    <row r="77" spans="2:11" x14ac:dyDescent="0.25">
      <c r="B77" s="845" t="s">
        <v>207</v>
      </c>
      <c r="C77" s="90"/>
      <c r="D77" s="52" t="s">
        <v>208</v>
      </c>
      <c r="E77" s="5"/>
      <c r="F77" s="5"/>
      <c r="G77" s="5"/>
      <c r="H77" s="5"/>
      <c r="I77" s="5"/>
      <c r="J77" s="5"/>
      <c r="K77" s="5"/>
    </row>
    <row r="78" spans="2:11" ht="96" x14ac:dyDescent="0.25">
      <c r="B78" s="846"/>
      <c r="C78" s="90"/>
      <c r="D78" s="45" t="s">
        <v>905</v>
      </c>
      <c r="E78" s="5"/>
      <c r="F78" s="5"/>
      <c r="G78" s="5"/>
      <c r="H78" s="5"/>
      <c r="I78" s="5"/>
      <c r="J78" s="5"/>
      <c r="K78" s="5"/>
    </row>
    <row r="79" spans="2:11" x14ac:dyDescent="0.25">
      <c r="B79" s="846"/>
      <c r="C79" s="90"/>
      <c r="D79" s="52" t="s">
        <v>211</v>
      </c>
      <c r="E79" s="5"/>
      <c r="F79" s="5"/>
      <c r="G79" s="5"/>
      <c r="H79" s="5"/>
      <c r="I79" s="5"/>
      <c r="J79" s="5"/>
      <c r="K79" s="5"/>
    </row>
    <row r="80" spans="2:11" x14ac:dyDescent="0.25">
      <c r="B80" s="846"/>
      <c r="C80" s="90"/>
      <c r="D80" s="45" t="s">
        <v>212</v>
      </c>
      <c r="E80" s="5"/>
      <c r="F80" s="5"/>
      <c r="G80" s="5"/>
      <c r="H80" s="5"/>
      <c r="I80" s="5"/>
      <c r="J80" s="5"/>
      <c r="K80" s="5"/>
    </row>
    <row r="81" spans="2:11" x14ac:dyDescent="0.25">
      <c r="B81" s="846"/>
      <c r="C81" s="90"/>
      <c r="D81" s="45" t="s">
        <v>906</v>
      </c>
      <c r="E81" s="5"/>
      <c r="F81" s="5"/>
      <c r="G81" s="5"/>
      <c r="H81" s="5"/>
      <c r="I81" s="5"/>
      <c r="J81" s="5"/>
      <c r="K81" s="5"/>
    </row>
    <row r="82" spans="2:11" x14ac:dyDescent="0.25">
      <c r="B82" s="846"/>
      <c r="C82" s="90"/>
      <c r="D82" s="45" t="s">
        <v>213</v>
      </c>
      <c r="E82" s="5"/>
      <c r="F82" s="5"/>
      <c r="G82" s="5"/>
      <c r="H82" s="5"/>
      <c r="I82" s="5"/>
      <c r="J82" s="5"/>
      <c r="K82" s="5"/>
    </row>
    <row r="83" spans="2:11" x14ac:dyDescent="0.25">
      <c r="B83" s="846"/>
      <c r="C83" s="90"/>
      <c r="D83" s="45" t="s">
        <v>907</v>
      </c>
      <c r="E83" s="5"/>
      <c r="F83" s="5"/>
      <c r="G83" s="5"/>
      <c r="H83" s="5"/>
      <c r="I83" s="5"/>
      <c r="J83" s="5"/>
      <c r="K83" s="5"/>
    </row>
    <row r="84" spans="2:11" ht="24" x14ac:dyDescent="0.25">
      <c r="B84" s="846"/>
      <c r="C84" s="90"/>
      <c r="D84" s="45" t="s">
        <v>908</v>
      </c>
      <c r="E84" s="5"/>
      <c r="F84" s="5"/>
      <c r="G84" s="5"/>
      <c r="H84" s="5"/>
      <c r="I84" s="5"/>
      <c r="J84" s="5"/>
      <c r="K84" s="5"/>
    </row>
    <row r="85" spans="2:11" x14ac:dyDescent="0.25">
      <c r="B85" s="846"/>
      <c r="C85" s="90"/>
      <c r="D85" s="52" t="s">
        <v>439</v>
      </c>
      <c r="E85" s="5"/>
      <c r="F85" s="5"/>
      <c r="G85" s="5"/>
      <c r="H85" s="5"/>
      <c r="I85" s="5"/>
      <c r="J85" s="5"/>
      <c r="K85" s="5"/>
    </row>
    <row r="86" spans="2:11" x14ac:dyDescent="0.25">
      <c r="B86" s="846"/>
      <c r="C86" s="90"/>
      <c r="D86" s="45" t="s">
        <v>540</v>
      </c>
      <c r="E86" s="5"/>
      <c r="F86" s="5"/>
      <c r="G86" s="5"/>
      <c r="H86" s="5"/>
      <c r="I86" s="5"/>
      <c r="J86" s="5"/>
      <c r="K86" s="5"/>
    </row>
    <row r="87" spans="2:11" x14ac:dyDescent="0.25">
      <c r="B87" s="846"/>
      <c r="C87" s="90"/>
      <c r="D87" s="45" t="s">
        <v>909</v>
      </c>
      <c r="E87" s="5"/>
      <c r="F87" s="5"/>
      <c r="G87" s="5"/>
      <c r="H87" s="5"/>
      <c r="I87" s="5"/>
      <c r="J87" s="5"/>
      <c r="K87" s="5"/>
    </row>
    <row r="88" spans="2:11" ht="24" x14ac:dyDescent="0.25">
      <c r="B88" s="846"/>
      <c r="C88" s="90"/>
      <c r="D88" s="45" t="s">
        <v>910</v>
      </c>
      <c r="E88" s="5"/>
      <c r="F88" s="5"/>
      <c r="G88" s="5"/>
      <c r="H88" s="5"/>
      <c r="I88" s="5"/>
      <c r="J88" s="5"/>
      <c r="K88" s="5"/>
    </row>
    <row r="89" spans="2:11" ht="24" x14ac:dyDescent="0.25">
      <c r="B89" s="846"/>
      <c r="C89" s="90"/>
      <c r="D89" s="45" t="s">
        <v>911</v>
      </c>
      <c r="E89" s="5"/>
      <c r="F89" s="5"/>
      <c r="G89" s="5"/>
      <c r="H89" s="5"/>
      <c r="I89" s="5"/>
      <c r="J89" s="5"/>
      <c r="K89" s="5"/>
    </row>
    <row r="90" spans="2:11" ht="36" x14ac:dyDescent="0.25">
      <c r="B90" s="846"/>
      <c r="C90" s="90"/>
      <c r="D90" s="45" t="s">
        <v>912</v>
      </c>
      <c r="E90" s="5"/>
      <c r="F90" s="5"/>
      <c r="G90" s="5"/>
      <c r="H90" s="5"/>
      <c r="I90" s="5"/>
      <c r="J90" s="5"/>
      <c r="K90" s="5"/>
    </row>
    <row r="91" spans="2:11" x14ac:dyDescent="0.25">
      <c r="B91" s="846"/>
      <c r="C91" s="90"/>
      <c r="D91" s="45" t="s">
        <v>913</v>
      </c>
      <c r="E91" s="5"/>
      <c r="F91" s="5"/>
      <c r="G91" s="5"/>
      <c r="H91" s="5"/>
      <c r="I91" s="5"/>
      <c r="J91" s="5"/>
      <c r="K91" s="5"/>
    </row>
    <row r="92" spans="2:11" x14ac:dyDescent="0.25">
      <c r="B92" s="846"/>
      <c r="C92" s="90"/>
      <c r="D92" s="45" t="s">
        <v>914</v>
      </c>
      <c r="E92" s="5"/>
      <c r="F92" s="5"/>
      <c r="G92" s="5"/>
      <c r="H92" s="5"/>
      <c r="I92" s="5"/>
      <c r="J92" s="5"/>
      <c r="K92" s="5"/>
    </row>
    <row r="93" spans="2:11" ht="15.75" thickBot="1" x14ac:dyDescent="0.3">
      <c r="B93" s="847"/>
      <c r="C93" s="2"/>
      <c r="D93" s="40" t="s">
        <v>915</v>
      </c>
      <c r="E93" s="5"/>
      <c r="F93" s="5"/>
      <c r="G93" s="5"/>
      <c r="H93" s="5"/>
      <c r="I93" s="5"/>
      <c r="J93" s="5"/>
      <c r="K93" s="5"/>
    </row>
    <row r="94" spans="2:11" ht="24.75" thickBot="1" x14ac:dyDescent="0.3">
      <c r="B94" s="46" t="s">
        <v>220</v>
      </c>
      <c r="C94" s="2"/>
      <c r="D94" s="40"/>
      <c r="E94" s="5"/>
      <c r="F94" s="5"/>
      <c r="G94" s="5"/>
      <c r="H94" s="5"/>
      <c r="I94" s="5"/>
      <c r="J94" s="5"/>
      <c r="K94" s="5"/>
    </row>
    <row r="95" spans="2:11" ht="252" x14ac:dyDescent="0.25">
      <c r="B95" s="845" t="s">
        <v>221</v>
      </c>
      <c r="C95" s="90"/>
      <c r="D95" s="45" t="s">
        <v>916</v>
      </c>
      <c r="E95" s="5"/>
      <c r="F95" s="5"/>
      <c r="G95" s="5"/>
      <c r="H95" s="5"/>
      <c r="I95" s="5"/>
      <c r="J95" s="5"/>
      <c r="K95" s="5"/>
    </row>
    <row r="96" spans="2:11" ht="24" x14ac:dyDescent="0.25">
      <c r="B96" s="846"/>
      <c r="C96" s="90"/>
      <c r="D96" s="45" t="s">
        <v>917</v>
      </c>
      <c r="E96" s="5"/>
      <c r="F96" s="5"/>
      <c r="G96" s="5"/>
      <c r="H96" s="5"/>
      <c r="I96" s="5"/>
      <c r="J96" s="5"/>
      <c r="K96" s="5"/>
    </row>
    <row r="97" spans="2:11" ht="108" x14ac:dyDescent="0.25">
      <c r="B97" s="846"/>
      <c r="C97" s="90"/>
      <c r="D97" s="45" t="s">
        <v>918</v>
      </c>
      <c r="E97" s="5"/>
      <c r="F97" s="5"/>
      <c r="G97" s="5"/>
      <c r="H97" s="5"/>
      <c r="I97" s="5"/>
      <c r="J97" s="5"/>
      <c r="K97" s="5"/>
    </row>
    <row r="98" spans="2:11" ht="384" x14ac:dyDescent="0.25">
      <c r="B98" s="846"/>
      <c r="C98" s="90"/>
      <c r="D98" s="45" t="s">
        <v>919</v>
      </c>
      <c r="E98" s="5"/>
      <c r="F98" s="5"/>
      <c r="G98" s="5"/>
      <c r="H98" s="5"/>
      <c r="I98" s="5"/>
      <c r="J98" s="5"/>
      <c r="K98" s="5"/>
    </row>
    <row r="99" spans="2:11" ht="192" x14ac:dyDescent="0.25">
      <c r="B99" s="846"/>
      <c r="C99" s="90"/>
      <c r="D99" s="45" t="s">
        <v>920</v>
      </c>
      <c r="E99" s="5"/>
      <c r="F99" s="5"/>
      <c r="G99" s="5"/>
      <c r="H99" s="5"/>
      <c r="I99" s="5"/>
      <c r="J99" s="5"/>
      <c r="K99" s="5"/>
    </row>
    <row r="100" spans="2:11" ht="72" x14ac:dyDescent="0.25">
      <c r="B100" s="846"/>
      <c r="C100" s="90"/>
      <c r="D100" s="45" t="s">
        <v>921</v>
      </c>
      <c r="E100" s="5"/>
      <c r="F100" s="5"/>
      <c r="G100" s="5"/>
      <c r="H100" s="5"/>
      <c r="I100" s="5"/>
      <c r="J100" s="5"/>
      <c r="K100" s="5"/>
    </row>
    <row r="101" spans="2:11" ht="24" x14ac:dyDescent="0.25">
      <c r="B101" s="846"/>
      <c r="C101" s="90"/>
      <c r="D101" s="45" t="s">
        <v>922</v>
      </c>
      <c r="E101" s="5"/>
      <c r="F101" s="5"/>
      <c r="G101" s="5"/>
      <c r="H101" s="5"/>
      <c r="I101" s="5"/>
      <c r="J101" s="5"/>
      <c r="K101" s="5"/>
    </row>
    <row r="102" spans="2:11" ht="24" x14ac:dyDescent="0.25">
      <c r="B102" s="846"/>
      <c r="C102" s="90"/>
      <c r="D102" s="45" t="s">
        <v>923</v>
      </c>
      <c r="E102" s="5"/>
      <c r="F102" s="5"/>
      <c r="G102" s="5"/>
      <c r="H102" s="5"/>
      <c r="I102" s="5"/>
      <c r="J102" s="5"/>
      <c r="K102" s="5"/>
    </row>
    <row r="103" spans="2:11" ht="24" x14ac:dyDescent="0.25">
      <c r="B103" s="846"/>
      <c r="C103" s="90"/>
      <c r="D103" s="45" t="s">
        <v>924</v>
      </c>
      <c r="E103" s="5"/>
      <c r="F103" s="5"/>
      <c r="G103" s="5"/>
      <c r="H103" s="5"/>
      <c r="I103" s="5"/>
      <c r="J103" s="5"/>
      <c r="K103" s="5"/>
    </row>
    <row r="104" spans="2:11" ht="84" x14ac:dyDescent="0.25">
      <c r="B104" s="846"/>
      <c r="C104" s="90"/>
      <c r="D104" s="45" t="s">
        <v>925</v>
      </c>
      <c r="E104" s="5"/>
      <c r="F104" s="5"/>
      <c r="G104" s="5"/>
      <c r="H104" s="5"/>
      <c r="I104" s="5"/>
      <c r="J104" s="5"/>
      <c r="K104" s="5"/>
    </row>
    <row r="105" spans="2:11" ht="24" x14ac:dyDescent="0.25">
      <c r="B105" s="846"/>
      <c r="C105" s="90"/>
      <c r="D105" s="45" t="s">
        <v>926</v>
      </c>
      <c r="E105" s="5"/>
      <c r="F105" s="5"/>
      <c r="G105" s="5"/>
      <c r="H105" s="5"/>
      <c r="I105" s="5"/>
      <c r="J105" s="5"/>
      <c r="K105" s="5"/>
    </row>
    <row r="106" spans="2:11" ht="24" x14ac:dyDescent="0.25">
      <c r="B106" s="846"/>
      <c r="C106" s="90"/>
      <c r="D106" s="45" t="s">
        <v>927</v>
      </c>
      <c r="E106" s="5"/>
      <c r="F106" s="5"/>
      <c r="G106" s="5"/>
      <c r="H106" s="5"/>
      <c r="I106" s="5"/>
      <c r="J106" s="5"/>
      <c r="K106" s="5"/>
    </row>
    <row r="107" spans="2:11" x14ac:dyDescent="0.25">
      <c r="B107" s="846"/>
      <c r="C107" s="90"/>
      <c r="D107" s="45" t="s">
        <v>928</v>
      </c>
      <c r="E107" s="5"/>
      <c r="F107" s="5"/>
      <c r="G107" s="5"/>
      <c r="H107" s="5"/>
      <c r="I107" s="5"/>
      <c r="J107" s="5"/>
      <c r="K107" s="5"/>
    </row>
    <row r="108" spans="2:11" ht="24" x14ac:dyDescent="0.25">
      <c r="B108" s="846"/>
      <c r="C108" s="90"/>
      <c r="D108" s="45" t="s">
        <v>929</v>
      </c>
      <c r="E108" s="5"/>
      <c r="F108" s="5"/>
      <c r="G108" s="5"/>
      <c r="H108" s="5"/>
      <c r="I108" s="5"/>
      <c r="J108" s="5"/>
      <c r="K108" s="5"/>
    </row>
    <row r="109" spans="2:11" ht="36" x14ac:dyDescent="0.25">
      <c r="B109" s="846"/>
      <c r="C109" s="90"/>
      <c r="D109" s="45" t="s">
        <v>930</v>
      </c>
      <c r="E109" s="5"/>
      <c r="F109" s="5"/>
      <c r="G109" s="5"/>
      <c r="H109" s="5"/>
      <c r="I109" s="5"/>
      <c r="J109" s="5"/>
      <c r="K109" s="5"/>
    </row>
    <row r="110" spans="2:11" ht="24" x14ac:dyDescent="0.25">
      <c r="B110" s="846"/>
      <c r="C110" s="90"/>
      <c r="D110" s="45" t="s">
        <v>931</v>
      </c>
      <c r="E110" s="5"/>
      <c r="F110" s="5"/>
      <c r="G110" s="5"/>
      <c r="H110" s="5"/>
      <c r="I110" s="5"/>
      <c r="J110" s="5"/>
      <c r="K110" s="5"/>
    </row>
    <row r="111" spans="2:11" ht="24" x14ac:dyDescent="0.25">
      <c r="B111" s="846"/>
      <c r="C111" s="90"/>
      <c r="D111" s="45" t="s">
        <v>932</v>
      </c>
      <c r="E111" s="5"/>
      <c r="F111" s="5"/>
      <c r="G111" s="5"/>
      <c r="H111" s="5"/>
      <c r="I111" s="5"/>
      <c r="J111" s="5"/>
      <c r="K111" s="5"/>
    </row>
    <row r="112" spans="2:11" ht="72" x14ac:dyDescent="0.25">
      <c r="B112" s="846"/>
      <c r="C112" s="90"/>
      <c r="D112" s="45" t="s">
        <v>933</v>
      </c>
      <c r="E112" s="5"/>
      <c r="F112" s="5"/>
      <c r="G112" s="5"/>
      <c r="H112" s="5"/>
      <c r="I112" s="5"/>
      <c r="J112" s="5"/>
      <c r="K112" s="5"/>
    </row>
    <row r="113" spans="2:11" ht="48" x14ac:dyDescent="0.25">
      <c r="B113" s="846"/>
      <c r="C113" s="90"/>
      <c r="D113" s="45" t="s">
        <v>934</v>
      </c>
      <c r="E113" s="5"/>
      <c r="F113" s="5"/>
      <c r="G113" s="5"/>
      <c r="H113" s="5"/>
      <c r="I113" s="5"/>
      <c r="J113" s="5"/>
      <c r="K113" s="5"/>
    </row>
    <row r="114" spans="2:11" ht="48" x14ac:dyDescent="0.25">
      <c r="B114" s="846"/>
      <c r="C114" s="90"/>
      <c r="D114" s="45" t="s">
        <v>935</v>
      </c>
      <c r="E114" s="5"/>
      <c r="F114" s="5"/>
      <c r="G114" s="5"/>
      <c r="H114" s="5"/>
      <c r="I114" s="5"/>
      <c r="J114" s="5"/>
      <c r="K114" s="5"/>
    </row>
    <row r="115" spans="2:11" ht="36" x14ac:dyDescent="0.25">
      <c r="B115" s="846"/>
      <c r="C115" s="90"/>
      <c r="D115" s="45" t="s">
        <v>936</v>
      </c>
      <c r="E115" s="5"/>
      <c r="F115" s="5"/>
      <c r="G115" s="5"/>
      <c r="H115" s="5"/>
      <c r="I115" s="5"/>
      <c r="J115" s="5"/>
      <c r="K115" s="5"/>
    </row>
    <row r="116" spans="2:11" ht="24" x14ac:dyDescent="0.25">
      <c r="B116" s="846"/>
      <c r="C116" s="90"/>
      <c r="D116" s="45" t="s">
        <v>937</v>
      </c>
      <c r="E116" s="5"/>
      <c r="F116" s="5"/>
      <c r="G116" s="5"/>
      <c r="H116" s="5"/>
      <c r="I116" s="5"/>
      <c r="J116" s="5"/>
      <c r="K116" s="5"/>
    </row>
    <row r="117" spans="2:11" ht="36" x14ac:dyDescent="0.25">
      <c r="B117" s="846"/>
      <c r="C117" s="90"/>
      <c r="D117" s="45" t="s">
        <v>938</v>
      </c>
      <c r="E117" s="5"/>
      <c r="F117" s="5"/>
      <c r="G117" s="5"/>
      <c r="H117" s="5"/>
      <c r="I117" s="5"/>
      <c r="J117" s="5"/>
      <c r="K117" s="5"/>
    </row>
    <row r="118" spans="2:11" ht="24" x14ac:dyDescent="0.25">
      <c r="B118" s="846"/>
      <c r="C118" s="90"/>
      <c r="D118" s="45" t="s">
        <v>939</v>
      </c>
      <c r="E118" s="5"/>
      <c r="F118" s="5"/>
      <c r="G118" s="5"/>
      <c r="H118" s="5"/>
      <c r="I118" s="5"/>
      <c r="J118" s="5"/>
      <c r="K118" s="5"/>
    </row>
    <row r="119" spans="2:11" ht="36" x14ac:dyDescent="0.25">
      <c r="B119" s="846"/>
      <c r="C119" s="90"/>
      <c r="D119" s="45" t="s">
        <v>940</v>
      </c>
      <c r="E119" s="5"/>
      <c r="F119" s="5"/>
      <c r="G119" s="5"/>
      <c r="H119" s="5"/>
      <c r="I119" s="5"/>
      <c r="J119" s="5"/>
      <c r="K119" s="5"/>
    </row>
    <row r="120" spans="2:11" ht="36" x14ac:dyDescent="0.25">
      <c r="B120" s="846"/>
      <c r="C120" s="90"/>
      <c r="D120" s="45" t="s">
        <v>941</v>
      </c>
      <c r="E120" s="5"/>
      <c r="F120" s="5"/>
      <c r="G120" s="5"/>
      <c r="H120" s="5"/>
      <c r="I120" s="5"/>
      <c r="J120" s="5"/>
      <c r="K120" s="5"/>
    </row>
    <row r="121" spans="2:11" ht="36" x14ac:dyDescent="0.25">
      <c r="B121" s="846"/>
      <c r="C121" s="90"/>
      <c r="D121" s="45" t="s">
        <v>942</v>
      </c>
      <c r="E121" s="5"/>
      <c r="F121" s="5"/>
      <c r="G121" s="5"/>
      <c r="H121" s="5"/>
      <c r="I121" s="5"/>
      <c r="J121" s="5"/>
      <c r="K121" s="5"/>
    </row>
    <row r="122" spans="2:11" ht="60" x14ac:dyDescent="0.25">
      <c r="B122" s="846"/>
      <c r="C122" s="90"/>
      <c r="D122" s="45" t="s">
        <v>943</v>
      </c>
      <c r="E122" s="5"/>
      <c r="F122" s="5"/>
      <c r="G122" s="5"/>
      <c r="H122" s="5"/>
      <c r="I122" s="5"/>
      <c r="J122" s="5"/>
      <c r="K122" s="5"/>
    </row>
    <row r="123" spans="2:11" ht="48" x14ac:dyDescent="0.25">
      <c r="B123" s="846"/>
      <c r="C123" s="90"/>
      <c r="D123" s="45" t="s">
        <v>944</v>
      </c>
      <c r="E123" s="5"/>
      <c r="F123" s="5"/>
      <c r="G123" s="5"/>
      <c r="H123" s="5"/>
      <c r="I123" s="5"/>
      <c r="J123" s="5"/>
      <c r="K123" s="5"/>
    </row>
    <row r="124" spans="2:11" ht="24" x14ac:dyDescent="0.25">
      <c r="B124" s="846"/>
      <c r="C124" s="90"/>
      <c r="D124" s="45" t="s">
        <v>945</v>
      </c>
      <c r="E124" s="5"/>
      <c r="F124" s="5"/>
      <c r="G124" s="5"/>
      <c r="H124" s="5"/>
      <c r="I124" s="5"/>
      <c r="J124" s="5"/>
      <c r="K124" s="5"/>
    </row>
    <row r="125" spans="2:11" ht="24" x14ac:dyDescent="0.25">
      <c r="B125" s="846"/>
      <c r="C125" s="90"/>
      <c r="D125" s="45" t="s">
        <v>946</v>
      </c>
      <c r="E125" s="5"/>
      <c r="F125" s="5"/>
      <c r="G125" s="5"/>
      <c r="H125" s="5"/>
      <c r="I125" s="5"/>
      <c r="J125" s="5"/>
      <c r="K125" s="5"/>
    </row>
    <row r="126" spans="2:11" ht="24" x14ac:dyDescent="0.25">
      <c r="B126" s="846"/>
      <c r="C126" s="90"/>
      <c r="D126" s="45" t="s">
        <v>947</v>
      </c>
      <c r="E126" s="5"/>
      <c r="F126" s="5"/>
      <c r="G126" s="5"/>
      <c r="H126" s="5"/>
      <c r="I126" s="5"/>
      <c r="J126" s="5"/>
      <c r="K126" s="5"/>
    </row>
    <row r="127" spans="2:11" ht="24" x14ac:dyDescent="0.25">
      <c r="B127" s="846"/>
      <c r="C127" s="90"/>
      <c r="D127" s="45" t="s">
        <v>948</v>
      </c>
      <c r="E127" s="5"/>
      <c r="F127" s="5"/>
      <c r="G127" s="5"/>
      <c r="H127" s="5"/>
      <c r="I127" s="5"/>
      <c r="J127" s="5"/>
      <c r="K127" s="5"/>
    </row>
    <row r="128" spans="2:11" ht="48" x14ac:dyDescent="0.25">
      <c r="B128" s="846"/>
      <c r="C128" s="90"/>
      <c r="D128" s="45" t="s">
        <v>949</v>
      </c>
      <c r="E128" s="5"/>
      <c r="F128" s="5"/>
      <c r="G128" s="5"/>
      <c r="H128" s="5"/>
      <c r="I128" s="5"/>
      <c r="J128" s="5"/>
      <c r="K128" s="5"/>
    </row>
    <row r="129" spans="2:11" ht="24" x14ac:dyDescent="0.25">
      <c r="B129" s="846"/>
      <c r="C129" s="90"/>
      <c r="D129" s="45" t="s">
        <v>950</v>
      </c>
      <c r="E129" s="5"/>
      <c r="F129" s="5"/>
      <c r="G129" s="5"/>
      <c r="H129" s="5"/>
      <c r="I129" s="5"/>
      <c r="J129" s="5"/>
      <c r="K129" s="5"/>
    </row>
    <row r="130" spans="2:11" ht="36.75" thickBot="1" x14ac:dyDescent="0.3">
      <c r="B130" s="847"/>
      <c r="C130" s="2"/>
      <c r="D130" s="40" t="s">
        <v>951</v>
      </c>
      <c r="E130" s="5"/>
      <c r="F130" s="5"/>
      <c r="G130" s="5"/>
      <c r="H130" s="5"/>
      <c r="I130" s="5"/>
      <c r="J130" s="5"/>
      <c r="K130" s="5"/>
    </row>
    <row r="131" spans="2:11" ht="24" x14ac:dyDescent="0.25">
      <c r="B131" s="845" t="s">
        <v>238</v>
      </c>
      <c r="C131" s="90"/>
      <c r="D131" s="52" t="s">
        <v>889</v>
      </c>
      <c r="E131" s="5"/>
      <c r="F131" s="5"/>
      <c r="G131" s="5"/>
      <c r="H131" s="5"/>
      <c r="I131" s="5"/>
      <c r="J131" s="5"/>
      <c r="K131" s="5"/>
    </row>
    <row r="132" spans="2:11" ht="25.35" customHeight="1" x14ac:dyDescent="0.25">
      <c r="B132" s="846"/>
      <c r="C132" s="90"/>
      <c r="D132" s="45" t="s">
        <v>419</v>
      </c>
      <c r="E132" s="5"/>
      <c r="F132" s="5"/>
      <c r="G132" s="5"/>
      <c r="H132" s="5"/>
      <c r="I132" s="5"/>
      <c r="J132" s="5"/>
      <c r="K132" s="5"/>
    </row>
    <row r="133" spans="2:11" x14ac:dyDescent="0.25">
      <c r="B133" s="846"/>
      <c r="C133" s="90"/>
      <c r="D133" s="45" t="s">
        <v>239</v>
      </c>
      <c r="E133" s="5"/>
      <c r="F133" s="5"/>
      <c r="G133" s="5"/>
      <c r="H133" s="5"/>
      <c r="I133" s="5"/>
      <c r="J133" s="5"/>
      <c r="K133" s="5"/>
    </row>
    <row r="134" spans="2:11" ht="37.5" x14ac:dyDescent="0.25">
      <c r="B134" s="846"/>
      <c r="C134" s="90"/>
      <c r="D134" s="45" t="s">
        <v>952</v>
      </c>
      <c r="E134" s="5"/>
      <c r="F134" s="5"/>
      <c r="G134" s="5"/>
      <c r="H134" s="5"/>
      <c r="I134" s="5"/>
      <c r="J134" s="5"/>
      <c r="K134" s="5"/>
    </row>
    <row r="135" spans="2:11" ht="37.5" x14ac:dyDescent="0.25">
      <c r="B135" s="846"/>
      <c r="C135" s="90"/>
      <c r="D135" s="45" t="s">
        <v>953</v>
      </c>
      <c r="E135" s="5"/>
      <c r="F135" s="5"/>
      <c r="G135" s="5"/>
      <c r="H135" s="5"/>
      <c r="I135" s="5"/>
      <c r="J135" s="5"/>
      <c r="K135" s="5"/>
    </row>
    <row r="136" spans="2:11" ht="37.5" x14ac:dyDescent="0.25">
      <c r="B136" s="846"/>
      <c r="C136" s="90"/>
      <c r="D136" s="45" t="s">
        <v>954</v>
      </c>
      <c r="E136" s="5"/>
      <c r="F136" s="5"/>
      <c r="G136" s="5"/>
      <c r="H136" s="5"/>
      <c r="I136" s="5"/>
      <c r="J136" s="5"/>
      <c r="K136" s="5"/>
    </row>
    <row r="137" spans="2:11" ht="37.5" x14ac:dyDescent="0.25">
      <c r="B137" s="846"/>
      <c r="C137" s="90"/>
      <c r="D137" s="45" t="s">
        <v>955</v>
      </c>
      <c r="E137" s="5"/>
      <c r="F137" s="5"/>
      <c r="G137" s="5"/>
      <c r="H137" s="5"/>
      <c r="I137" s="5"/>
      <c r="J137" s="5"/>
      <c r="K137" s="5"/>
    </row>
    <row r="138" spans="2:11" x14ac:dyDescent="0.25">
      <c r="B138" s="846"/>
      <c r="C138" s="90"/>
      <c r="D138" s="45" t="s">
        <v>956</v>
      </c>
      <c r="E138" s="5"/>
      <c r="F138" s="5"/>
      <c r="G138" s="5"/>
      <c r="H138" s="5"/>
      <c r="I138" s="5"/>
      <c r="J138" s="5"/>
      <c r="K138" s="5"/>
    </row>
    <row r="139" spans="2:11" x14ac:dyDescent="0.25">
      <c r="B139" s="846"/>
      <c r="C139" s="90"/>
      <c r="D139" s="45" t="s">
        <v>957</v>
      </c>
      <c r="E139" s="5"/>
      <c r="F139" s="5"/>
      <c r="G139" s="5"/>
      <c r="H139" s="5"/>
      <c r="I139" s="5"/>
      <c r="J139" s="5"/>
      <c r="K139" s="5"/>
    </row>
    <row r="140" spans="2:11" x14ac:dyDescent="0.25">
      <c r="B140" s="846"/>
      <c r="C140" s="90"/>
      <c r="D140" s="45" t="s">
        <v>958</v>
      </c>
      <c r="E140" s="5"/>
      <c r="F140" s="5"/>
      <c r="G140" s="5"/>
      <c r="H140" s="5"/>
      <c r="I140" s="5"/>
      <c r="J140" s="5"/>
      <c r="K140" s="5"/>
    </row>
    <row r="141" spans="2:11" x14ac:dyDescent="0.25">
      <c r="B141" s="846"/>
      <c r="C141" s="90"/>
      <c r="D141" s="45" t="s">
        <v>959</v>
      </c>
      <c r="E141" s="5"/>
      <c r="F141" s="5"/>
      <c r="G141" s="5"/>
      <c r="H141" s="5"/>
      <c r="I141" s="5"/>
      <c r="J141" s="5"/>
      <c r="K141" s="5"/>
    </row>
    <row r="142" spans="2:11" ht="84" x14ac:dyDescent="0.25">
      <c r="B142" s="846"/>
      <c r="C142" s="90"/>
      <c r="D142" s="53" t="s">
        <v>408</v>
      </c>
      <c r="E142" s="5"/>
      <c r="F142" s="5"/>
      <c r="G142" s="5"/>
      <c r="H142" s="5"/>
      <c r="I142" s="5"/>
      <c r="J142" s="5"/>
      <c r="K142" s="5"/>
    </row>
    <row r="143" spans="2:11" x14ac:dyDescent="0.25">
      <c r="B143" s="846"/>
      <c r="C143" s="90"/>
      <c r="D143" s="56" t="s">
        <v>382</v>
      </c>
      <c r="E143" s="5"/>
      <c r="F143" s="5"/>
      <c r="G143" s="5"/>
      <c r="H143" s="5"/>
      <c r="I143" s="5"/>
      <c r="J143" s="5"/>
      <c r="K143" s="5"/>
    </row>
    <row r="144" spans="2:11" ht="24" x14ac:dyDescent="0.25">
      <c r="B144" s="846"/>
      <c r="C144" s="90"/>
      <c r="D144" s="52" t="s">
        <v>960</v>
      </c>
      <c r="E144" s="5"/>
      <c r="F144" s="5"/>
      <c r="G144" s="5"/>
      <c r="H144" s="5"/>
      <c r="I144" s="5"/>
      <c r="J144" s="5"/>
      <c r="K144" s="5"/>
    </row>
    <row r="145" spans="2:11" ht="23.1" customHeight="1" x14ac:dyDescent="0.25">
      <c r="B145" s="846"/>
      <c r="C145" s="90"/>
      <c r="D145" s="45" t="s">
        <v>419</v>
      </c>
      <c r="E145" s="5"/>
      <c r="F145" s="5"/>
      <c r="G145" s="5"/>
      <c r="H145" s="5"/>
      <c r="I145" s="5"/>
      <c r="J145" s="5"/>
      <c r="K145" s="5"/>
    </row>
    <row r="146" spans="2:11" x14ac:dyDescent="0.25">
      <c r="B146" s="846"/>
      <c r="C146" s="90"/>
      <c r="D146" s="45" t="s">
        <v>239</v>
      </c>
      <c r="E146" s="5"/>
      <c r="F146" s="5"/>
      <c r="G146" s="5"/>
      <c r="H146" s="5"/>
      <c r="I146" s="5"/>
      <c r="J146" s="5"/>
      <c r="K146" s="5"/>
    </row>
    <row r="147" spans="2:11" ht="37.5" x14ac:dyDescent="0.25">
      <c r="B147" s="846"/>
      <c r="C147" s="90"/>
      <c r="D147" s="45" t="s">
        <v>961</v>
      </c>
      <c r="E147" s="5"/>
      <c r="F147" s="5"/>
      <c r="G147" s="5"/>
      <c r="H147" s="5"/>
      <c r="I147" s="5"/>
      <c r="J147" s="5"/>
      <c r="K147" s="5"/>
    </row>
    <row r="148" spans="2:11" ht="37.5" x14ac:dyDescent="0.25">
      <c r="B148" s="846"/>
      <c r="C148" s="90"/>
      <c r="D148" s="45" t="s">
        <v>962</v>
      </c>
      <c r="E148" s="5"/>
      <c r="F148" s="5"/>
      <c r="G148" s="5"/>
      <c r="H148" s="5"/>
      <c r="I148" s="5"/>
      <c r="J148" s="5"/>
      <c r="K148" s="5"/>
    </row>
    <row r="149" spans="2:11" ht="38.25" thickBot="1" x14ac:dyDescent="0.3">
      <c r="B149" s="847"/>
      <c r="C149" s="2"/>
      <c r="D149" s="40" t="s">
        <v>963</v>
      </c>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sheetProtection insertColumns="0" insertRows="0"/>
  <mergeCells count="36">
    <mergeCell ref="B10:D10"/>
    <mergeCell ref="F10:S10"/>
    <mergeCell ref="F11:S11"/>
    <mergeCell ref="E12:R12"/>
    <mergeCell ref="E13:R13"/>
    <mergeCell ref="B72:E73"/>
    <mergeCell ref="B75:D75"/>
    <mergeCell ref="B77:B93"/>
    <mergeCell ref="B95:B130"/>
    <mergeCell ref="B131:B149"/>
    <mergeCell ref="D34:D35"/>
    <mergeCell ref="E34:E35"/>
    <mergeCell ref="F34:K34"/>
    <mergeCell ref="C21:C22"/>
    <mergeCell ref="D21:D22"/>
    <mergeCell ref="B15:B19"/>
    <mergeCell ref="B49:E49"/>
    <mergeCell ref="B50:B56"/>
    <mergeCell ref="B58:E58"/>
    <mergeCell ref="B59:B65"/>
    <mergeCell ref="D15:L15"/>
    <mergeCell ref="D16:L16"/>
    <mergeCell ref="D19:L19"/>
    <mergeCell ref="D20:L20"/>
    <mergeCell ref="D31:L31"/>
    <mergeCell ref="D32:L32"/>
    <mergeCell ref="D33:L33"/>
    <mergeCell ref="D44:L44"/>
    <mergeCell ref="E21:E22"/>
    <mergeCell ref="F21:J21"/>
    <mergeCell ref="C34:C35"/>
    <mergeCell ref="A1:P1"/>
    <mergeCell ref="A2:P2"/>
    <mergeCell ref="A3:P3"/>
    <mergeCell ref="A4:D4"/>
    <mergeCell ref="A5:P5"/>
  </mergeCells>
  <conditionalFormatting sqref="E12:R12">
    <cfRule type="expression" dxfId="53" priority="1">
      <formula>E11="SI SE REPORTA"</formula>
    </cfRule>
  </conditionalFormatting>
  <conditionalFormatting sqref="F10">
    <cfRule type="notContainsBlanks" dxfId="52" priority="4">
      <formula>LEN(TRIM(F10))&gt;0</formula>
    </cfRule>
  </conditionalFormatting>
  <conditionalFormatting sqref="F11:S11">
    <cfRule type="expression" dxfId="51" priority="2">
      <formula>E11="NO SE REPORTA"</formula>
    </cfRule>
    <cfRule type="expression" dxfId="50" priority="3">
      <formula>E10="NO APLICA"</formula>
    </cfRule>
  </conditionalFormatting>
  <conditionalFormatting sqref="H30">
    <cfRule type="containsText" dxfId="49" priority="5" operator="containsText" text="ERROR">
      <formula>NOT(ISERROR(SEARCH("ERROR",H30)))</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36:I42">
      <formula1>0</formula1>
    </dataValidation>
    <dataValidation type="decimal" allowBlank="1" showInputMessage="1" showErrorMessage="1" errorTitle="ERROR" error="Escriba un valor entre 0% y 100%" sqref="F23:H29">
      <formula1>0</formula1>
      <formula2>1</formula2>
    </dataValidation>
    <dataValidation allowBlank="1" showInputMessage="1" showErrorMessage="1" sqref="G43:I43 I23:I30 H30 J36:K4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E37:E42 D36:D42" unlocked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U180"/>
  <sheetViews>
    <sheetView showGridLines="0" zoomScale="98" zoomScaleNormal="98" workbookViewId="0">
      <selection activeCell="F44" sqref="F44"/>
    </sheetView>
  </sheetViews>
  <sheetFormatPr baseColWidth="10" defaultColWidth="11.42578125" defaultRowHeight="15" x14ac:dyDescent="0.25"/>
  <cols>
    <col min="1" max="1" width="1.85546875" customWidth="1"/>
    <col min="2" max="2" width="10.85546875" customWidth="1"/>
    <col min="3" max="3" width="5" style="83" bestFit="1" customWidth="1"/>
    <col min="4" max="4" width="36.140625" customWidth="1"/>
    <col min="5" max="5" width="20.7109375" customWidth="1"/>
    <col min="6" max="6" width="12.28515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29</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INFORMACION",+E42))</f>
        <v>1</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1404</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ht="15.6" customHeight="1" thickTop="1" thickBot="1" x14ac:dyDescent="0.3">
      <c r="B15" s="922" t="s">
        <v>152</v>
      </c>
      <c r="C15" s="85"/>
      <c r="D15" s="836" t="s">
        <v>456</v>
      </c>
      <c r="E15" s="837"/>
      <c r="F15" s="837"/>
      <c r="G15" s="837"/>
      <c r="H15" s="837"/>
      <c r="I15" s="837"/>
      <c r="J15" s="837"/>
      <c r="K15" s="837"/>
      <c r="L15" s="932"/>
    </row>
    <row r="16" spans="1:21" ht="15.75" thickBot="1" x14ac:dyDescent="0.3">
      <c r="B16" s="923"/>
      <c r="C16" s="86" t="s">
        <v>101</v>
      </c>
      <c r="D16" s="38" t="s">
        <v>365</v>
      </c>
      <c r="E16" s="38" t="s">
        <v>103</v>
      </c>
      <c r="F16" s="38" t="s">
        <v>104</v>
      </c>
      <c r="G16" s="38" t="s">
        <v>105</v>
      </c>
      <c r="H16" s="38" t="s">
        <v>106</v>
      </c>
      <c r="I16" s="38" t="s">
        <v>767</v>
      </c>
      <c r="J16" s="5"/>
      <c r="L16" s="21"/>
    </row>
    <row r="17" spans="2:12" ht="48.75" thickBot="1" x14ac:dyDescent="0.3">
      <c r="B17" s="923"/>
      <c r="C17" s="87" t="s">
        <v>281</v>
      </c>
      <c r="D17" s="40" t="s">
        <v>964</v>
      </c>
      <c r="E17" s="6">
        <v>5</v>
      </c>
      <c r="F17" s="6">
        <v>5</v>
      </c>
      <c r="G17" s="6">
        <v>5</v>
      </c>
      <c r="H17" s="6">
        <v>5</v>
      </c>
      <c r="I17" s="42">
        <f>SUM(E17:H17)</f>
        <v>20</v>
      </c>
      <c r="J17" s="5"/>
      <c r="L17" s="21"/>
    </row>
    <row r="18" spans="2:12" ht="15.75" thickBot="1" x14ac:dyDescent="0.3">
      <c r="B18" s="923"/>
      <c r="C18" s="87" t="s">
        <v>283</v>
      </c>
      <c r="D18" s="40" t="s">
        <v>899</v>
      </c>
      <c r="E18" s="183">
        <v>50000000</v>
      </c>
      <c r="F18" s="183">
        <v>300000000</v>
      </c>
      <c r="G18" s="183"/>
      <c r="H18" s="183"/>
      <c r="I18" s="131">
        <f>SUM(E18:H18)</f>
        <v>350000000</v>
      </c>
      <c r="J18" s="5"/>
      <c r="L18" s="21"/>
    </row>
    <row r="19" spans="2:12" ht="15.75" thickBot="1" x14ac:dyDescent="0.3">
      <c r="B19" s="923"/>
      <c r="C19" s="87" t="s">
        <v>285</v>
      </c>
      <c r="D19" s="40" t="s">
        <v>965</v>
      </c>
      <c r="E19" s="183">
        <v>80000000</v>
      </c>
      <c r="F19" s="183">
        <v>300000000</v>
      </c>
      <c r="G19" s="183"/>
      <c r="H19" s="183"/>
      <c r="I19" s="131">
        <f>SUM(E19:H19)</f>
        <v>380000000</v>
      </c>
      <c r="J19" s="5"/>
      <c r="L19" s="21"/>
    </row>
    <row r="20" spans="2:12" x14ac:dyDescent="0.25">
      <c r="B20" s="214"/>
      <c r="C20" s="88"/>
      <c r="D20" s="827"/>
      <c r="E20" s="828"/>
      <c r="F20" s="828"/>
      <c r="G20" s="828"/>
      <c r="H20" s="828"/>
      <c r="I20" s="828"/>
      <c r="J20" s="828"/>
      <c r="K20" s="828"/>
      <c r="L20" s="919"/>
    </row>
    <row r="21" spans="2:12" ht="15.75" thickBot="1" x14ac:dyDescent="0.3">
      <c r="B21" s="214"/>
      <c r="C21" s="88"/>
      <c r="D21" s="851" t="s">
        <v>966</v>
      </c>
      <c r="E21" s="852"/>
      <c r="F21" s="852"/>
      <c r="G21" s="852"/>
      <c r="H21" s="852"/>
      <c r="I21" s="852"/>
      <c r="J21" s="852"/>
      <c r="K21" s="852"/>
      <c r="L21" s="921"/>
    </row>
    <row r="22" spans="2:12" ht="15" customHeight="1" thickBot="1" x14ac:dyDescent="0.3">
      <c r="B22" s="214"/>
      <c r="C22" s="903" t="s">
        <v>101</v>
      </c>
      <c r="D22" s="997" t="s">
        <v>384</v>
      </c>
      <c r="E22" s="997" t="s">
        <v>770</v>
      </c>
      <c r="F22" s="848" t="s">
        <v>771</v>
      </c>
      <c r="G22" s="850"/>
      <c r="H22" s="848" t="s">
        <v>841</v>
      </c>
      <c r="I22" s="849"/>
      <c r="J22" s="849"/>
      <c r="K22" s="850"/>
      <c r="L22" s="113"/>
    </row>
    <row r="23" spans="2:12" ht="23.25" thickBot="1" x14ac:dyDescent="0.3">
      <c r="B23" s="214"/>
      <c r="C23" s="904"/>
      <c r="D23" s="998"/>
      <c r="E23" s="998"/>
      <c r="F23" s="199" t="s">
        <v>772</v>
      </c>
      <c r="G23" s="425" t="s">
        <v>773</v>
      </c>
      <c r="H23" s="199" t="s">
        <v>899</v>
      </c>
      <c r="I23" s="199" t="s">
        <v>467</v>
      </c>
      <c r="J23" s="199" t="s">
        <v>388</v>
      </c>
      <c r="K23" s="199" t="s">
        <v>389</v>
      </c>
      <c r="L23" s="11"/>
    </row>
    <row r="24" spans="2:12" ht="36.75" thickBot="1" x14ac:dyDescent="0.3">
      <c r="B24" s="214"/>
      <c r="C24" s="424">
        <v>1</v>
      </c>
      <c r="D24" s="711" t="s">
        <v>1430</v>
      </c>
      <c r="E24" s="712" t="s">
        <v>1428</v>
      </c>
      <c r="F24" s="31">
        <v>0.3</v>
      </c>
      <c r="G24" s="31">
        <v>1</v>
      </c>
      <c r="H24" s="183">
        <v>300000000</v>
      </c>
      <c r="I24" s="183">
        <v>300000000</v>
      </c>
      <c r="J24" s="183">
        <v>93516000</v>
      </c>
      <c r="K24" s="183">
        <v>14000000</v>
      </c>
      <c r="L24" s="11"/>
    </row>
    <row r="25" spans="2:12" ht="36.75" thickBot="1" x14ac:dyDescent="0.3">
      <c r="B25" s="214"/>
      <c r="C25" s="424">
        <v>2</v>
      </c>
      <c r="D25" s="711" t="s">
        <v>1431</v>
      </c>
      <c r="E25" s="713" t="s">
        <v>1429</v>
      </c>
      <c r="F25" s="31">
        <v>0.33</v>
      </c>
      <c r="G25" s="31">
        <v>1</v>
      </c>
      <c r="H25" s="183"/>
      <c r="I25" s="183"/>
      <c r="J25" s="183"/>
      <c r="K25" s="183"/>
      <c r="L25" s="11"/>
    </row>
    <row r="26" spans="2:12" ht="132.75" thickBot="1" x14ac:dyDescent="0.3">
      <c r="B26" s="214"/>
      <c r="C26" s="424">
        <v>3</v>
      </c>
      <c r="D26" s="711" t="s">
        <v>1435</v>
      </c>
      <c r="E26" s="712" t="s">
        <v>1432</v>
      </c>
      <c r="F26" s="31">
        <v>1</v>
      </c>
      <c r="G26" s="31">
        <v>1</v>
      </c>
      <c r="H26" s="183"/>
      <c r="I26" s="183"/>
      <c r="J26" s="183"/>
      <c r="K26" s="183"/>
      <c r="L26" s="11"/>
    </row>
    <row r="27" spans="2:12" ht="132.75" thickBot="1" x14ac:dyDescent="0.3">
      <c r="B27" s="214"/>
      <c r="C27" s="424">
        <v>4</v>
      </c>
      <c r="D27" s="711" t="s">
        <v>1435</v>
      </c>
      <c r="E27" s="715" t="s">
        <v>1433</v>
      </c>
      <c r="F27" s="31">
        <v>0.25</v>
      </c>
      <c r="G27" s="31">
        <v>1</v>
      </c>
      <c r="H27" s="183"/>
      <c r="I27" s="183"/>
      <c r="J27" s="183"/>
      <c r="K27" s="183"/>
      <c r="L27" s="11"/>
    </row>
    <row r="28" spans="2:12" ht="60.75" thickBot="1" x14ac:dyDescent="0.3">
      <c r="B28" s="214"/>
      <c r="C28" s="424">
        <v>5</v>
      </c>
      <c r="D28" s="716" t="s">
        <v>1436</v>
      </c>
      <c r="E28" s="714" t="s">
        <v>1434</v>
      </c>
      <c r="F28" s="31">
        <v>0.25</v>
      </c>
      <c r="G28" s="31">
        <v>1</v>
      </c>
      <c r="H28" s="183"/>
      <c r="I28" s="183"/>
      <c r="J28" s="183"/>
      <c r="K28" s="183"/>
      <c r="L28" s="11"/>
    </row>
    <row r="29" spans="2:12" ht="15.75" thickBot="1" x14ac:dyDescent="0.3">
      <c r="B29" s="214"/>
      <c r="C29" s="264"/>
      <c r="D29" s="30"/>
      <c r="E29" s="29"/>
      <c r="F29" s="31"/>
      <c r="G29" s="31"/>
      <c r="H29" s="183"/>
      <c r="I29" s="183"/>
      <c r="J29" s="183"/>
      <c r="K29" s="183"/>
      <c r="L29" s="11"/>
    </row>
    <row r="30" spans="2:12" ht="15.75" thickBot="1" x14ac:dyDescent="0.3">
      <c r="B30" s="214"/>
      <c r="C30" s="72"/>
      <c r="D30" s="44" t="s">
        <v>280</v>
      </c>
      <c r="E30" s="122"/>
      <c r="F30" s="123"/>
      <c r="G30" s="38"/>
      <c r="H30" s="132">
        <f>SUM(H24:H29)</f>
        <v>300000000</v>
      </c>
      <c r="I30" s="132">
        <f>SUM(I24:I29)</f>
        <v>300000000</v>
      </c>
      <c r="J30" s="132">
        <f>SUM(J24:J29)</f>
        <v>93516000</v>
      </c>
      <c r="K30" s="132">
        <f>SUM(K24:K29)</f>
        <v>14000000</v>
      </c>
      <c r="L30" s="12"/>
    </row>
    <row r="31" spans="2:12" x14ac:dyDescent="0.25">
      <c r="B31" s="214"/>
      <c r="C31" s="88"/>
      <c r="D31" s="827" t="s">
        <v>967</v>
      </c>
      <c r="E31" s="828"/>
      <c r="F31" s="828"/>
      <c r="G31" s="828"/>
      <c r="H31" s="828"/>
      <c r="I31" s="828"/>
      <c r="J31" s="828"/>
      <c r="K31" s="828"/>
      <c r="L31" s="919"/>
    </row>
    <row r="32" spans="2:12" ht="24" customHeight="1" thickBot="1" x14ac:dyDescent="0.3">
      <c r="B32" s="214"/>
      <c r="C32" s="88"/>
      <c r="D32" s="827" t="s">
        <v>968</v>
      </c>
      <c r="E32" s="828"/>
      <c r="F32" s="828"/>
      <c r="G32" s="828"/>
      <c r="H32" s="828"/>
      <c r="I32" s="828"/>
      <c r="J32" s="828"/>
      <c r="K32" s="828"/>
      <c r="L32" s="919"/>
    </row>
    <row r="33" spans="2:14" ht="15.75" thickBot="1" x14ac:dyDescent="0.3">
      <c r="B33" s="214"/>
      <c r="C33" s="1010" t="s">
        <v>101</v>
      </c>
      <c r="D33" s="1013" t="s">
        <v>850</v>
      </c>
      <c r="E33" s="426" t="s">
        <v>969</v>
      </c>
      <c r="F33" s="999" t="s">
        <v>851</v>
      </c>
      <c r="G33" s="1000"/>
      <c r="H33" s="1001" t="s">
        <v>109</v>
      </c>
      <c r="I33" s="5"/>
      <c r="J33" s="5"/>
      <c r="L33" s="21"/>
    </row>
    <row r="34" spans="2:14" x14ac:dyDescent="0.25">
      <c r="B34" s="214"/>
      <c r="C34" s="1011"/>
      <c r="D34" s="1014"/>
      <c r="E34" s="894" t="s">
        <v>970</v>
      </c>
      <c r="F34" s="894" t="s">
        <v>852</v>
      </c>
      <c r="G34" s="427" t="s">
        <v>853</v>
      </c>
      <c r="H34" s="1002"/>
      <c r="I34" s="5"/>
      <c r="J34" s="5"/>
      <c r="L34" s="21"/>
    </row>
    <row r="35" spans="2:14" ht="24.75" thickBot="1" x14ac:dyDescent="0.3">
      <c r="B35" s="214"/>
      <c r="C35" s="1012"/>
      <c r="D35" s="1015"/>
      <c r="E35" s="895"/>
      <c r="F35" s="895"/>
      <c r="G35" s="411" t="s">
        <v>842</v>
      </c>
      <c r="H35" s="1003"/>
      <c r="I35" s="5"/>
      <c r="J35" s="5"/>
      <c r="L35" s="21"/>
    </row>
    <row r="36" spans="2:14" ht="15.75" thickBot="1" x14ac:dyDescent="0.3">
      <c r="B36" s="214"/>
      <c r="C36" s="311">
        <v>1</v>
      </c>
      <c r="D36" s="332">
        <v>0.2</v>
      </c>
      <c r="E36" s="31">
        <f t="shared" ref="E36:E41" si="0">+G24</f>
        <v>1</v>
      </c>
      <c r="F36" s="138">
        <f t="shared" ref="F36:G41" si="1">IFERROR(J24/I24,0)</f>
        <v>0.31172</v>
      </c>
      <c r="G36" s="138">
        <f t="shared" si="1"/>
        <v>0.14970700201035117</v>
      </c>
      <c r="H36" s="30"/>
      <c r="I36" s="5"/>
      <c r="J36" s="5"/>
      <c r="L36" s="21"/>
    </row>
    <row r="37" spans="2:14" ht="15.75" thickBot="1" x14ac:dyDescent="0.3">
      <c r="B37" s="214"/>
      <c r="C37" s="311">
        <v>2</v>
      </c>
      <c r="D37" s="332">
        <v>0.2</v>
      </c>
      <c r="E37" s="31">
        <f t="shared" si="0"/>
        <v>1</v>
      </c>
      <c r="F37" s="138">
        <f t="shared" si="1"/>
        <v>0</v>
      </c>
      <c r="G37" s="138">
        <f t="shared" si="1"/>
        <v>0</v>
      </c>
      <c r="H37" s="30"/>
      <c r="I37" s="5"/>
      <c r="J37" s="5"/>
      <c r="L37" s="21"/>
    </row>
    <row r="38" spans="2:14" ht="15.75" thickBot="1" x14ac:dyDescent="0.3">
      <c r="B38" s="214"/>
      <c r="C38" s="311">
        <v>3</v>
      </c>
      <c r="D38" s="332">
        <v>0.2</v>
      </c>
      <c r="E38" s="31">
        <f t="shared" si="0"/>
        <v>1</v>
      </c>
      <c r="F38" s="138">
        <f t="shared" si="1"/>
        <v>0</v>
      </c>
      <c r="G38" s="138">
        <f t="shared" si="1"/>
        <v>0</v>
      </c>
      <c r="H38" s="30"/>
      <c r="I38" s="5"/>
      <c r="J38" s="5"/>
      <c r="L38" s="21"/>
    </row>
    <row r="39" spans="2:14" ht="15.75" thickBot="1" x14ac:dyDescent="0.3">
      <c r="B39" s="214"/>
      <c r="C39" s="311">
        <v>4</v>
      </c>
      <c r="D39" s="332">
        <v>0.2</v>
      </c>
      <c r="E39" s="31">
        <f t="shared" si="0"/>
        <v>1</v>
      </c>
      <c r="F39" s="138">
        <f t="shared" si="1"/>
        <v>0</v>
      </c>
      <c r="G39" s="138">
        <f t="shared" si="1"/>
        <v>0</v>
      </c>
      <c r="H39" s="30"/>
      <c r="I39" s="5"/>
      <c r="J39" s="5"/>
      <c r="L39" s="21"/>
    </row>
    <row r="40" spans="2:14" ht="15.75" thickBot="1" x14ac:dyDescent="0.3">
      <c r="B40" s="214"/>
      <c r="C40" s="311">
        <v>5</v>
      </c>
      <c r="D40" s="332">
        <v>0.2</v>
      </c>
      <c r="E40" s="31">
        <f t="shared" si="0"/>
        <v>1</v>
      </c>
      <c r="F40" s="138">
        <f t="shared" si="1"/>
        <v>0</v>
      </c>
      <c r="G40" s="138">
        <f t="shared" si="1"/>
        <v>0</v>
      </c>
      <c r="H40" s="30"/>
      <c r="I40" s="5"/>
      <c r="J40" s="5"/>
      <c r="L40" s="21"/>
    </row>
    <row r="41" spans="2:14" ht="15.75" thickBot="1" x14ac:dyDescent="0.3">
      <c r="B41" s="214"/>
      <c r="C41" s="311">
        <v>6</v>
      </c>
      <c r="D41" s="332"/>
      <c r="E41" s="31">
        <f t="shared" si="0"/>
        <v>0</v>
      </c>
      <c r="F41" s="138">
        <f t="shared" si="1"/>
        <v>0</v>
      </c>
      <c r="G41" s="138">
        <f t="shared" si="1"/>
        <v>0</v>
      </c>
      <c r="H41" s="30"/>
      <c r="I41" s="5"/>
      <c r="J41" s="5"/>
      <c r="L41" s="21"/>
    </row>
    <row r="42" spans="2:14" ht="15.75" thickBot="1" x14ac:dyDescent="0.3">
      <c r="B42" s="46"/>
      <c r="C42" s="102"/>
      <c r="D42" s="193">
        <f>Formulas!$D$24</f>
        <v>1</v>
      </c>
      <c r="E42" s="201">
        <f>+D36*E36+D37*E37+D38*E38+D39*E39+D40*E40+D41*E41</f>
        <v>1</v>
      </c>
      <c r="F42" s="201">
        <f>+D36*F36+D37*F37+D38*F38+D39*F39+D40*F40+D41*F41</f>
        <v>6.2344000000000004E-2</v>
      </c>
      <c r="G42" s="138">
        <f>Formulas!F24</f>
        <v>0.14970700201035117</v>
      </c>
      <c r="H42" s="30"/>
      <c r="I42" s="22"/>
      <c r="J42" s="22"/>
      <c r="K42" s="22"/>
      <c r="L42" s="23"/>
      <c r="N42" t="s">
        <v>971</v>
      </c>
    </row>
    <row r="43" spans="2:14" ht="15.75" thickBot="1" x14ac:dyDescent="0.3">
      <c r="B43" s="37"/>
      <c r="C43" s="84"/>
      <c r="D43" s="5"/>
      <c r="E43" s="5"/>
      <c r="F43" s="5"/>
      <c r="G43" s="5"/>
      <c r="H43" s="5"/>
      <c r="I43" s="5"/>
      <c r="J43" s="5"/>
      <c r="K43" s="5"/>
    </row>
    <row r="44" spans="2:14" ht="108.75" thickBot="1" x14ac:dyDescent="0.3">
      <c r="B44" s="51" t="s">
        <v>187</v>
      </c>
      <c r="C44" s="94"/>
      <c r="D44" s="43" t="s">
        <v>972</v>
      </c>
      <c r="E44" s="5"/>
      <c r="F44" s="5"/>
      <c r="G44" s="5"/>
      <c r="H44" s="5"/>
      <c r="I44" s="5"/>
      <c r="J44" s="5"/>
      <c r="K44" s="5"/>
    </row>
    <row r="45" spans="2:14" ht="48.6" customHeight="1" thickBot="1" x14ac:dyDescent="0.3">
      <c r="B45" s="46" t="s">
        <v>189</v>
      </c>
      <c r="C45" s="2"/>
      <c r="D45" s="40" t="s">
        <v>469</v>
      </c>
      <c r="E45" s="5"/>
      <c r="F45" s="5"/>
      <c r="G45" s="5"/>
      <c r="H45" s="5"/>
      <c r="I45" s="5"/>
      <c r="J45" s="5"/>
      <c r="K45" s="5"/>
    </row>
    <row r="46" spans="2:14" ht="15.75" thickBot="1" x14ac:dyDescent="0.3">
      <c r="B46" s="1"/>
      <c r="C46" s="72"/>
      <c r="D46" s="5"/>
      <c r="E46" s="5"/>
      <c r="F46" s="5"/>
      <c r="G46" s="5"/>
      <c r="H46" s="5"/>
      <c r="I46" s="5"/>
      <c r="J46" s="5"/>
      <c r="K46" s="5"/>
    </row>
    <row r="47" spans="2:14" ht="24" customHeight="1" thickBot="1" x14ac:dyDescent="0.3">
      <c r="B47" s="854" t="s">
        <v>191</v>
      </c>
      <c r="C47" s="855"/>
      <c r="D47" s="855"/>
      <c r="E47" s="856"/>
      <c r="F47" s="5"/>
      <c r="G47" s="5"/>
      <c r="H47" s="5"/>
      <c r="I47" s="5"/>
      <c r="J47" s="5"/>
      <c r="K47" s="5"/>
    </row>
    <row r="48" spans="2:14" ht="15.75" thickBot="1" x14ac:dyDescent="0.3">
      <c r="B48" s="845">
        <v>1</v>
      </c>
      <c r="C48" s="90"/>
      <c r="D48" s="47" t="s">
        <v>192</v>
      </c>
      <c r="E48" s="157" t="s">
        <v>1366</v>
      </c>
      <c r="F48" s="5"/>
      <c r="G48" s="5"/>
      <c r="H48" s="5"/>
      <c r="I48" s="5"/>
      <c r="J48" s="5"/>
      <c r="K48" s="5"/>
    </row>
    <row r="49" spans="2:11" ht="15.75" thickBot="1" x14ac:dyDescent="0.3">
      <c r="B49" s="846"/>
      <c r="C49" s="90"/>
      <c r="D49" s="40" t="s">
        <v>45</v>
      </c>
      <c r="E49" s="157" t="s">
        <v>1367</v>
      </c>
      <c r="F49" s="5"/>
      <c r="G49" s="5"/>
      <c r="H49" s="5"/>
      <c r="I49" s="5"/>
      <c r="J49" s="5"/>
      <c r="K49" s="5"/>
    </row>
    <row r="50" spans="2:11" ht="15.75" thickBot="1" x14ac:dyDescent="0.3">
      <c r="B50" s="846"/>
      <c r="C50" s="90"/>
      <c r="D50" s="40" t="s">
        <v>193</v>
      </c>
      <c r="E50" s="157" t="s">
        <v>1405</v>
      </c>
      <c r="F50" s="5"/>
      <c r="G50" s="5"/>
      <c r="H50" s="5"/>
      <c r="I50" s="5"/>
      <c r="J50" s="5"/>
      <c r="K50" s="5"/>
    </row>
    <row r="51" spans="2:11" ht="15.75" thickBot="1" x14ac:dyDescent="0.3">
      <c r="B51" s="846"/>
      <c r="C51" s="90"/>
      <c r="D51" s="40" t="s">
        <v>47</v>
      </c>
      <c r="E51" s="157" t="s">
        <v>1360</v>
      </c>
      <c r="F51" s="5"/>
      <c r="G51" s="5"/>
      <c r="H51" s="5"/>
      <c r="I51" s="5"/>
      <c r="J51" s="5"/>
      <c r="K51" s="5"/>
    </row>
    <row r="52" spans="2:11" ht="15.75" thickBot="1" x14ac:dyDescent="0.3">
      <c r="B52" s="846"/>
      <c r="C52" s="90"/>
      <c r="D52" s="40" t="s">
        <v>49</v>
      </c>
      <c r="E52" s="418" t="s">
        <v>1406</v>
      </c>
      <c r="F52" s="5"/>
      <c r="G52" s="5"/>
      <c r="H52" s="5"/>
      <c r="I52" s="5"/>
      <c r="J52" s="5"/>
      <c r="K52" s="5"/>
    </row>
    <row r="53" spans="2:11" ht="15.75" thickBot="1" x14ac:dyDescent="0.3">
      <c r="B53" s="846"/>
      <c r="C53" s="90"/>
      <c r="D53" s="40" t="s">
        <v>51</v>
      </c>
      <c r="E53" s="157">
        <v>4380200</v>
      </c>
      <c r="F53" s="5"/>
      <c r="G53" s="5"/>
      <c r="H53" s="5"/>
      <c r="I53" s="5"/>
      <c r="J53" s="5"/>
      <c r="K53" s="5"/>
    </row>
    <row r="54" spans="2:11" ht="15.75" thickBot="1" x14ac:dyDescent="0.3">
      <c r="B54" s="847"/>
      <c r="C54" s="2"/>
      <c r="D54" s="40" t="s">
        <v>194</v>
      </c>
      <c r="E54" s="157" t="s">
        <v>1370</v>
      </c>
      <c r="F54" s="5"/>
      <c r="G54" s="5"/>
      <c r="H54" s="5"/>
      <c r="I54" s="5"/>
      <c r="J54" s="5"/>
      <c r="K54" s="5"/>
    </row>
    <row r="55" spans="2:11" ht="15.75" thickBot="1" x14ac:dyDescent="0.3">
      <c r="B55" s="1"/>
      <c r="C55" s="72"/>
      <c r="D55" s="5"/>
      <c r="E55" s="5"/>
      <c r="F55" s="5"/>
      <c r="G55" s="5"/>
      <c r="H55" s="5"/>
      <c r="I55" s="5"/>
      <c r="J55" s="5"/>
      <c r="K55" s="5"/>
    </row>
    <row r="56" spans="2:11" ht="15.75" thickBot="1" x14ac:dyDescent="0.3">
      <c r="B56" s="854" t="s">
        <v>195</v>
      </c>
      <c r="C56" s="855"/>
      <c r="D56" s="855"/>
      <c r="E56" s="856"/>
      <c r="F56" s="5"/>
      <c r="G56" s="5"/>
      <c r="H56" s="5"/>
      <c r="I56" s="5"/>
      <c r="J56" s="5"/>
      <c r="K56" s="5"/>
    </row>
    <row r="57" spans="2:11" ht="15.75" thickBot="1" x14ac:dyDescent="0.3">
      <c r="B57" s="845">
        <v>1</v>
      </c>
      <c r="C57" s="90"/>
      <c r="D57" s="47" t="s">
        <v>192</v>
      </c>
      <c r="E57" s="215" t="s">
        <v>196</v>
      </c>
      <c r="F57" s="5"/>
      <c r="G57" s="5"/>
      <c r="H57" s="5"/>
      <c r="I57" s="5"/>
      <c r="J57" s="5"/>
      <c r="K57" s="5"/>
    </row>
    <row r="58" spans="2:11" ht="15.75" thickBot="1" x14ac:dyDescent="0.3">
      <c r="B58" s="846"/>
      <c r="C58" s="90"/>
      <c r="D58" s="40" t="s">
        <v>45</v>
      </c>
      <c r="E58" s="215" t="s">
        <v>289</v>
      </c>
      <c r="F58" s="5"/>
      <c r="G58" s="5"/>
      <c r="H58" s="5"/>
      <c r="I58" s="5"/>
      <c r="J58" s="5"/>
      <c r="K58" s="5"/>
    </row>
    <row r="59" spans="2:11" ht="15.75" thickBot="1" x14ac:dyDescent="0.3">
      <c r="B59" s="846"/>
      <c r="C59" s="90"/>
      <c r="D59" s="40" t="s">
        <v>193</v>
      </c>
      <c r="E59" s="162"/>
      <c r="F59" s="5"/>
      <c r="G59" s="5"/>
      <c r="H59" s="5"/>
      <c r="I59" s="5"/>
      <c r="J59" s="5"/>
      <c r="K59" s="5"/>
    </row>
    <row r="60" spans="2:11" ht="15.75" thickBot="1" x14ac:dyDescent="0.3">
      <c r="B60" s="846"/>
      <c r="C60" s="90"/>
      <c r="D60" s="40" t="s">
        <v>47</v>
      </c>
      <c r="E60" s="162"/>
      <c r="F60" s="5"/>
      <c r="G60" s="5"/>
      <c r="H60" s="5"/>
      <c r="I60" s="5"/>
      <c r="J60" s="5"/>
      <c r="K60" s="5"/>
    </row>
    <row r="61" spans="2:11" ht="15.75" thickBot="1" x14ac:dyDescent="0.3">
      <c r="B61" s="846"/>
      <c r="C61" s="90"/>
      <c r="D61" s="40" t="s">
        <v>49</v>
      </c>
      <c r="E61" s="162"/>
      <c r="F61" s="5"/>
      <c r="G61" s="5"/>
      <c r="H61" s="5"/>
      <c r="I61" s="5"/>
      <c r="J61" s="5"/>
      <c r="K61" s="5"/>
    </row>
    <row r="62" spans="2:11" ht="15.75" thickBot="1" x14ac:dyDescent="0.3">
      <c r="B62" s="846"/>
      <c r="C62" s="90"/>
      <c r="D62" s="40" t="s">
        <v>51</v>
      </c>
      <c r="E62" s="162"/>
      <c r="F62" s="5"/>
      <c r="G62" s="5"/>
      <c r="H62" s="5"/>
      <c r="I62" s="5"/>
      <c r="J62" s="5"/>
      <c r="K62" s="5"/>
    </row>
    <row r="63" spans="2:11" ht="15.75" thickBot="1" x14ac:dyDescent="0.3">
      <c r="B63" s="847"/>
      <c r="C63" s="2"/>
      <c r="D63" s="40" t="s">
        <v>194</v>
      </c>
      <c r="E63" s="162"/>
      <c r="F63" s="5"/>
      <c r="G63" s="5"/>
      <c r="H63" s="5"/>
      <c r="I63" s="5"/>
      <c r="J63" s="5"/>
      <c r="K63" s="5"/>
    </row>
    <row r="64" spans="2:11" ht="15.75" thickBot="1" x14ac:dyDescent="0.3">
      <c r="B64" s="1"/>
      <c r="C64" s="72"/>
      <c r="D64" s="5"/>
      <c r="E64" s="5"/>
      <c r="F64" s="5"/>
      <c r="G64" s="5"/>
      <c r="H64" s="5"/>
      <c r="I64" s="5"/>
      <c r="J64" s="5"/>
      <c r="K64" s="5"/>
    </row>
    <row r="65" spans="2:11" ht="15" customHeight="1" thickBot="1" x14ac:dyDescent="0.3">
      <c r="B65" s="118" t="s">
        <v>198</v>
      </c>
      <c r="C65" s="119"/>
      <c r="D65" s="119"/>
      <c r="E65" s="120"/>
      <c r="G65" s="5"/>
      <c r="H65" s="5"/>
      <c r="I65" s="5"/>
      <c r="J65" s="5"/>
      <c r="K65" s="5"/>
    </row>
    <row r="66" spans="2:11" ht="24.75" thickBot="1" x14ac:dyDescent="0.3">
      <c r="B66" s="46" t="s">
        <v>199</v>
      </c>
      <c r="C66" s="40" t="s">
        <v>200</v>
      </c>
      <c r="D66" s="40" t="s">
        <v>201</v>
      </c>
      <c r="E66" s="40" t="s">
        <v>202</v>
      </c>
      <c r="F66" s="5"/>
      <c r="G66" s="5"/>
      <c r="H66" s="5"/>
      <c r="I66" s="5"/>
      <c r="J66" s="5"/>
    </row>
    <row r="67" spans="2:11" ht="72.75" thickBot="1" x14ac:dyDescent="0.3">
      <c r="B67" s="48">
        <v>42401</v>
      </c>
      <c r="C67" s="40">
        <v>0.01</v>
      </c>
      <c r="D67" s="49" t="s">
        <v>973</v>
      </c>
      <c r="E67" s="40"/>
      <c r="F67" s="5"/>
      <c r="G67" s="5"/>
      <c r="H67" s="5"/>
      <c r="I67" s="5"/>
      <c r="J67" s="5"/>
    </row>
    <row r="68" spans="2:11" ht="15.75" thickBot="1" x14ac:dyDescent="0.3">
      <c r="B68" s="3"/>
      <c r="C68" s="91"/>
      <c r="D68" s="5"/>
      <c r="E68" s="5"/>
      <c r="F68" s="5"/>
      <c r="G68" s="5"/>
      <c r="H68" s="5"/>
      <c r="I68" s="5"/>
      <c r="J68" s="5"/>
      <c r="K68" s="5"/>
    </row>
    <row r="69" spans="2:11" ht="15.75" thickBot="1" x14ac:dyDescent="0.3">
      <c r="B69" s="333" t="s">
        <v>109</v>
      </c>
      <c r="C69" s="92"/>
      <c r="D69" s="5"/>
      <c r="E69" s="5"/>
      <c r="F69" s="5"/>
      <c r="G69" s="5"/>
      <c r="H69" s="5"/>
      <c r="I69" s="5"/>
      <c r="J69" s="5"/>
      <c r="K69" s="5"/>
    </row>
    <row r="70" spans="2:11" x14ac:dyDescent="0.25">
      <c r="B70" s="1004"/>
      <c r="C70" s="1005"/>
      <c r="D70" s="1005"/>
      <c r="E70" s="1006"/>
      <c r="F70" s="5"/>
      <c r="G70" s="5"/>
      <c r="H70" s="5"/>
      <c r="I70" s="5"/>
      <c r="J70" s="5"/>
      <c r="K70" s="5"/>
    </row>
    <row r="71" spans="2:11" ht="15.75" thickBot="1" x14ac:dyDescent="0.3">
      <c r="B71" s="1007"/>
      <c r="C71" s="1008"/>
      <c r="D71" s="1008"/>
      <c r="E71" s="1009"/>
      <c r="F71" s="5"/>
      <c r="G71" s="5"/>
      <c r="H71" s="5"/>
      <c r="I71" s="5"/>
      <c r="J71" s="5"/>
      <c r="K71" s="5"/>
    </row>
    <row r="72" spans="2:11" x14ac:dyDescent="0.25">
      <c r="B72" s="1"/>
      <c r="C72" s="72"/>
      <c r="D72" s="5"/>
      <c r="E72" s="5"/>
      <c r="F72" s="5"/>
      <c r="G72" s="5"/>
      <c r="H72" s="5"/>
      <c r="I72" s="5"/>
      <c r="J72" s="5"/>
      <c r="K72" s="5"/>
    </row>
    <row r="73" spans="2:11" ht="15.75" thickBot="1" x14ac:dyDescent="0.3">
      <c r="B73" s="5"/>
      <c r="D73" s="5"/>
      <c r="E73" s="5"/>
      <c r="F73" s="5"/>
      <c r="G73" s="5"/>
      <c r="H73" s="5"/>
      <c r="I73" s="5"/>
      <c r="J73" s="5"/>
      <c r="K73" s="5"/>
    </row>
    <row r="74" spans="2:11" ht="24.75" thickBot="1" x14ac:dyDescent="0.3">
      <c r="B74" s="50" t="s">
        <v>204</v>
      </c>
      <c r="C74" s="93"/>
      <c r="D74" s="5"/>
      <c r="E74" s="5"/>
      <c r="F74" s="5"/>
      <c r="G74" s="5"/>
      <c r="H74" s="5"/>
      <c r="I74" s="5"/>
      <c r="J74" s="5"/>
      <c r="K74" s="5"/>
    </row>
    <row r="75" spans="2:11" ht="15.75" thickBot="1" x14ac:dyDescent="0.3">
      <c r="B75" s="37"/>
      <c r="C75" s="84"/>
      <c r="D75" s="5"/>
      <c r="E75" s="5"/>
      <c r="F75" s="5"/>
      <c r="G75" s="5"/>
      <c r="H75" s="5"/>
      <c r="I75" s="5"/>
      <c r="J75" s="5"/>
      <c r="K75" s="5"/>
    </row>
    <row r="76" spans="2:11" ht="48.75" thickBot="1" x14ac:dyDescent="0.3">
      <c r="B76" s="51" t="s">
        <v>205</v>
      </c>
      <c r="C76" s="94"/>
      <c r="D76" s="43" t="s">
        <v>974</v>
      </c>
      <c r="E76" s="5"/>
      <c r="F76" s="5"/>
      <c r="G76" s="5"/>
      <c r="H76" s="5"/>
      <c r="I76" s="5"/>
      <c r="J76" s="5"/>
      <c r="K76" s="5"/>
    </row>
    <row r="77" spans="2:11" x14ac:dyDescent="0.25">
      <c r="B77" s="845" t="s">
        <v>207</v>
      </c>
      <c r="C77" s="90"/>
      <c r="D77" s="52" t="s">
        <v>208</v>
      </c>
      <c r="E77" s="5"/>
      <c r="F77" s="5"/>
      <c r="G77" s="5"/>
      <c r="H77" s="5"/>
      <c r="I77" s="5"/>
      <c r="J77" s="5"/>
      <c r="K77" s="5"/>
    </row>
    <row r="78" spans="2:11" ht="108" x14ac:dyDescent="0.25">
      <c r="B78" s="846"/>
      <c r="C78" s="90"/>
      <c r="D78" s="45" t="s">
        <v>975</v>
      </c>
      <c r="E78" s="5"/>
      <c r="F78" s="5"/>
      <c r="G78" s="5"/>
      <c r="H78" s="5"/>
      <c r="I78" s="5"/>
      <c r="J78" s="5"/>
      <c r="K78" s="5"/>
    </row>
    <row r="79" spans="2:11" x14ac:dyDescent="0.25">
      <c r="B79" s="846"/>
      <c r="C79" s="90"/>
      <c r="D79" s="45" t="s">
        <v>976</v>
      </c>
      <c r="E79" s="5"/>
      <c r="F79" s="5"/>
      <c r="G79" s="5"/>
      <c r="H79" s="5"/>
      <c r="I79" s="5"/>
      <c r="J79" s="5"/>
      <c r="K79" s="5"/>
    </row>
    <row r="80" spans="2:11" ht="24" x14ac:dyDescent="0.25">
      <c r="B80" s="846"/>
      <c r="C80" s="90"/>
      <c r="D80" s="45" t="s">
        <v>977</v>
      </c>
      <c r="E80" s="5"/>
      <c r="F80" s="5"/>
      <c r="G80" s="5"/>
      <c r="H80" s="5"/>
      <c r="I80" s="5"/>
      <c r="J80" s="5"/>
      <c r="K80" s="5"/>
    </row>
    <row r="81" spans="2:11" ht="24" x14ac:dyDescent="0.25">
      <c r="B81" s="846"/>
      <c r="C81" s="90"/>
      <c r="D81" s="45" t="s">
        <v>978</v>
      </c>
      <c r="E81" s="5"/>
      <c r="F81" s="5"/>
      <c r="G81" s="5"/>
      <c r="H81" s="5"/>
      <c r="I81" s="5"/>
      <c r="J81" s="5"/>
      <c r="K81" s="5"/>
    </row>
    <row r="82" spans="2:11" x14ac:dyDescent="0.25">
      <c r="B82" s="846"/>
      <c r="C82" s="90"/>
      <c r="D82" s="52" t="s">
        <v>439</v>
      </c>
      <c r="E82" s="5"/>
      <c r="F82" s="5"/>
      <c r="G82" s="5"/>
      <c r="H82" s="5"/>
      <c r="I82" s="5"/>
      <c r="J82" s="5"/>
      <c r="K82" s="5"/>
    </row>
    <row r="83" spans="2:11" ht="24" x14ac:dyDescent="0.25">
      <c r="B83" s="846"/>
      <c r="C83" s="90"/>
      <c r="D83" s="45" t="s">
        <v>979</v>
      </c>
      <c r="E83" s="5"/>
      <c r="F83" s="5"/>
      <c r="G83" s="5"/>
      <c r="H83" s="5"/>
      <c r="I83" s="5"/>
      <c r="J83" s="5"/>
      <c r="K83" s="5"/>
    </row>
    <row r="84" spans="2:11" x14ac:dyDescent="0.25">
      <c r="B84" s="846"/>
      <c r="C84" s="90"/>
      <c r="D84" s="45" t="s">
        <v>980</v>
      </c>
      <c r="E84" s="5"/>
      <c r="F84" s="5"/>
      <c r="G84" s="5"/>
      <c r="H84" s="5"/>
      <c r="I84" s="5"/>
      <c r="J84" s="5"/>
      <c r="K84" s="5"/>
    </row>
    <row r="85" spans="2:11" ht="36" x14ac:dyDescent="0.25">
      <c r="B85" s="846"/>
      <c r="C85" s="90"/>
      <c r="D85" s="45" t="s">
        <v>981</v>
      </c>
      <c r="E85" s="5"/>
      <c r="F85" s="5"/>
      <c r="G85" s="5"/>
      <c r="H85" s="5"/>
      <c r="I85" s="5"/>
      <c r="J85" s="5"/>
      <c r="K85" s="5"/>
    </row>
    <row r="86" spans="2:11" ht="36" x14ac:dyDescent="0.25">
      <c r="B86" s="846"/>
      <c r="C86" s="90"/>
      <c r="D86" s="45" t="s">
        <v>982</v>
      </c>
      <c r="E86" s="5"/>
      <c r="F86" s="5"/>
      <c r="G86" s="5"/>
      <c r="H86" s="5"/>
      <c r="I86" s="5"/>
      <c r="J86" s="5"/>
      <c r="K86" s="5"/>
    </row>
    <row r="87" spans="2:11" ht="24" x14ac:dyDescent="0.25">
      <c r="B87" s="846"/>
      <c r="C87" s="90"/>
      <c r="D87" s="45" t="s">
        <v>983</v>
      </c>
      <c r="E87" s="5"/>
      <c r="F87" s="5"/>
      <c r="G87" s="5"/>
      <c r="H87" s="5"/>
      <c r="I87" s="5"/>
      <c r="J87" s="5"/>
      <c r="K87" s="5"/>
    </row>
    <row r="88" spans="2:11" ht="48" x14ac:dyDescent="0.25">
      <c r="B88" s="846"/>
      <c r="C88" s="90"/>
      <c r="D88" s="45" t="s">
        <v>984</v>
      </c>
      <c r="E88" s="5"/>
      <c r="F88" s="5"/>
      <c r="G88" s="5"/>
      <c r="H88" s="5"/>
      <c r="I88" s="5"/>
      <c r="J88" s="5"/>
      <c r="K88" s="5"/>
    </row>
    <row r="89" spans="2:11" ht="36" x14ac:dyDescent="0.25">
      <c r="B89" s="846"/>
      <c r="C89" s="90"/>
      <c r="D89" s="45" t="s">
        <v>985</v>
      </c>
      <c r="E89" s="5"/>
      <c r="F89" s="5"/>
      <c r="G89" s="5"/>
      <c r="H89" s="5"/>
      <c r="I89" s="5"/>
      <c r="J89" s="5"/>
      <c r="K89" s="5"/>
    </row>
    <row r="90" spans="2:11" ht="24" x14ac:dyDescent="0.25">
      <c r="B90" s="846"/>
      <c r="C90" s="90"/>
      <c r="D90" s="45" t="s">
        <v>986</v>
      </c>
      <c r="E90" s="5"/>
      <c r="F90" s="5"/>
      <c r="G90" s="5"/>
      <c r="H90" s="5"/>
      <c r="I90" s="5"/>
      <c r="J90" s="5"/>
      <c r="K90" s="5"/>
    </row>
    <row r="91" spans="2:11" ht="24" x14ac:dyDescent="0.25">
      <c r="B91" s="846"/>
      <c r="C91" s="90"/>
      <c r="D91" s="45" t="s">
        <v>987</v>
      </c>
      <c r="E91" s="5"/>
      <c r="F91" s="5"/>
      <c r="G91" s="5"/>
      <c r="H91" s="5"/>
      <c r="I91" s="5"/>
      <c r="J91" s="5"/>
      <c r="K91" s="5"/>
    </row>
    <row r="92" spans="2:11" ht="60.75" thickBot="1" x14ac:dyDescent="0.3">
      <c r="B92" s="847"/>
      <c r="C92" s="2"/>
      <c r="D92" s="55" t="s">
        <v>988</v>
      </c>
      <c r="E92" s="5"/>
      <c r="F92" s="5"/>
      <c r="G92" s="5"/>
      <c r="H92" s="5"/>
      <c r="I92" s="5"/>
      <c r="J92" s="5"/>
      <c r="K92" s="5"/>
    </row>
    <row r="93" spans="2:11" x14ac:dyDescent="0.25">
      <c r="B93" s="845" t="s">
        <v>220</v>
      </c>
      <c r="C93" s="95"/>
      <c r="D93" s="845"/>
      <c r="E93" s="5"/>
      <c r="F93" s="5"/>
      <c r="G93" s="5"/>
      <c r="H93" s="5"/>
      <c r="I93" s="5"/>
      <c r="J93" s="5"/>
      <c r="K93" s="5"/>
    </row>
    <row r="94" spans="2:11" ht="15.75" thickBot="1" x14ac:dyDescent="0.3">
      <c r="B94" s="847"/>
      <c r="C94" s="96"/>
      <c r="D94" s="847"/>
      <c r="E94" s="5"/>
      <c r="F94" s="5"/>
      <c r="G94" s="5"/>
      <c r="H94" s="5"/>
      <c r="I94" s="5"/>
      <c r="J94" s="5"/>
      <c r="K94" s="5"/>
    </row>
    <row r="95" spans="2:11" ht="132" x14ac:dyDescent="0.25">
      <c r="B95" s="845" t="s">
        <v>221</v>
      </c>
      <c r="C95" s="90"/>
      <c r="D95" s="45" t="s">
        <v>989</v>
      </c>
      <c r="E95" s="5"/>
      <c r="F95" s="5"/>
      <c r="G95" s="5"/>
      <c r="H95" s="5"/>
      <c r="I95" s="5"/>
      <c r="J95" s="5"/>
      <c r="K95" s="5"/>
    </row>
    <row r="96" spans="2:11" ht="180" x14ac:dyDescent="0.25">
      <c r="B96" s="846"/>
      <c r="C96" s="90"/>
      <c r="D96" s="45" t="s">
        <v>990</v>
      </c>
      <c r="E96" s="5"/>
      <c r="F96" s="5"/>
      <c r="G96" s="5"/>
      <c r="H96" s="5"/>
      <c r="I96" s="5"/>
      <c r="J96" s="5"/>
      <c r="K96" s="5"/>
    </row>
    <row r="97" spans="2:11" ht="36" x14ac:dyDescent="0.25">
      <c r="B97" s="846"/>
      <c r="C97" s="90"/>
      <c r="D97" s="45" t="s">
        <v>991</v>
      </c>
      <c r="E97" s="5"/>
      <c r="F97" s="5"/>
      <c r="G97" s="5"/>
      <c r="H97" s="5"/>
      <c r="I97" s="5"/>
      <c r="J97" s="5"/>
      <c r="K97" s="5"/>
    </row>
    <row r="98" spans="2:11" ht="36" x14ac:dyDescent="0.25">
      <c r="B98" s="846"/>
      <c r="C98" s="90"/>
      <c r="D98" s="45" t="s">
        <v>992</v>
      </c>
      <c r="E98" s="5"/>
      <c r="F98" s="5"/>
      <c r="G98" s="5"/>
      <c r="H98" s="5"/>
      <c r="I98" s="5"/>
      <c r="J98" s="5"/>
      <c r="K98" s="5"/>
    </row>
    <row r="99" spans="2:11" ht="36" x14ac:dyDescent="0.25">
      <c r="B99" s="846"/>
      <c r="C99" s="90"/>
      <c r="D99" s="45" t="s">
        <v>993</v>
      </c>
      <c r="E99" s="5"/>
      <c r="F99" s="5"/>
      <c r="G99" s="5"/>
      <c r="H99" s="5"/>
      <c r="I99" s="5"/>
      <c r="J99" s="5"/>
      <c r="K99" s="5"/>
    </row>
    <row r="100" spans="2:11" ht="48" x14ac:dyDescent="0.25">
      <c r="B100" s="846"/>
      <c r="C100" s="90"/>
      <c r="D100" s="45" t="s">
        <v>994</v>
      </c>
      <c r="E100" s="5"/>
      <c r="F100" s="5"/>
      <c r="G100" s="5"/>
      <c r="H100" s="5"/>
      <c r="I100" s="5"/>
      <c r="J100" s="5"/>
      <c r="K100" s="5"/>
    </row>
    <row r="101" spans="2:11" ht="48" x14ac:dyDescent="0.25">
      <c r="B101" s="846"/>
      <c r="C101" s="90"/>
      <c r="D101" s="45" t="s">
        <v>995</v>
      </c>
      <c r="E101" s="5"/>
      <c r="F101" s="5"/>
      <c r="G101" s="5"/>
      <c r="H101" s="5"/>
      <c r="I101" s="5"/>
      <c r="J101" s="5"/>
      <c r="K101" s="5"/>
    </row>
    <row r="102" spans="2:11" ht="36" x14ac:dyDescent="0.25">
      <c r="B102" s="846"/>
      <c r="C102" s="90"/>
      <c r="D102" s="25" t="s">
        <v>996</v>
      </c>
      <c r="E102" s="5"/>
      <c r="F102" s="5"/>
      <c r="G102" s="5"/>
      <c r="H102" s="5"/>
      <c r="I102" s="5"/>
      <c r="J102" s="5"/>
      <c r="K102" s="5"/>
    </row>
    <row r="103" spans="2:11" ht="36" x14ac:dyDescent="0.25">
      <c r="B103" s="846"/>
      <c r="C103" s="90"/>
      <c r="D103" s="25" t="s">
        <v>997</v>
      </c>
      <c r="E103" s="5"/>
      <c r="F103" s="5"/>
      <c r="G103" s="5"/>
      <c r="H103" s="5"/>
      <c r="I103" s="5"/>
      <c r="J103" s="5"/>
      <c r="K103" s="5"/>
    </row>
    <row r="104" spans="2:11" ht="24" x14ac:dyDescent="0.25">
      <c r="B104" s="846"/>
      <c r="C104" s="90"/>
      <c r="D104" s="25" t="s">
        <v>998</v>
      </c>
      <c r="E104" s="5"/>
      <c r="F104" s="5"/>
      <c r="G104" s="5"/>
      <c r="H104" s="5"/>
      <c r="I104" s="5"/>
      <c r="J104" s="5"/>
      <c r="K104" s="5"/>
    </row>
    <row r="105" spans="2:11" ht="24" x14ac:dyDescent="0.25">
      <c r="B105" s="846"/>
      <c r="C105" s="90"/>
      <c r="D105" s="25" t="s">
        <v>999</v>
      </c>
      <c r="E105" s="5"/>
      <c r="F105" s="5"/>
      <c r="G105" s="5"/>
      <c r="H105" s="5"/>
      <c r="I105" s="5"/>
      <c r="J105" s="5"/>
      <c r="K105" s="5"/>
    </row>
    <row r="106" spans="2:11" ht="48" x14ac:dyDescent="0.25">
      <c r="B106" s="846"/>
      <c r="C106" s="90"/>
      <c r="D106" s="25" t="s">
        <v>1000</v>
      </c>
      <c r="E106" s="5"/>
      <c r="F106" s="5"/>
      <c r="G106" s="5"/>
      <c r="H106" s="5"/>
      <c r="I106" s="5"/>
      <c r="J106" s="5"/>
      <c r="K106" s="5"/>
    </row>
    <row r="107" spans="2:11" ht="36" x14ac:dyDescent="0.25">
      <c r="B107" s="846"/>
      <c r="C107" s="90"/>
      <c r="D107" s="25" t="s">
        <v>1001</v>
      </c>
      <c r="E107" s="5"/>
      <c r="F107" s="5"/>
      <c r="G107" s="5"/>
      <c r="H107" s="5"/>
      <c r="I107" s="5"/>
      <c r="J107" s="5"/>
      <c r="K107" s="5"/>
    </row>
    <row r="108" spans="2:11" ht="36" x14ac:dyDescent="0.25">
      <c r="B108" s="846"/>
      <c r="C108" s="90"/>
      <c r="D108" s="25" t="s">
        <v>1002</v>
      </c>
      <c r="E108" s="5"/>
      <c r="F108" s="5"/>
      <c r="G108" s="5"/>
      <c r="H108" s="5"/>
      <c r="I108" s="5"/>
      <c r="J108" s="5"/>
      <c r="K108" s="5"/>
    </row>
    <row r="109" spans="2:11" ht="60" x14ac:dyDescent="0.25">
      <c r="B109" s="846"/>
      <c r="C109" s="90"/>
      <c r="D109" s="25" t="s">
        <v>1003</v>
      </c>
      <c r="E109" s="5"/>
      <c r="F109" s="5"/>
      <c r="G109" s="5"/>
      <c r="H109" s="5"/>
      <c r="I109" s="5"/>
      <c r="J109" s="5"/>
      <c r="K109" s="5"/>
    </row>
    <row r="110" spans="2:11" ht="24" x14ac:dyDescent="0.25">
      <c r="B110" s="846"/>
      <c r="C110" s="90"/>
      <c r="D110" s="25" t="s">
        <v>1004</v>
      </c>
      <c r="E110" s="5"/>
      <c r="F110" s="5"/>
      <c r="G110" s="5"/>
      <c r="H110" s="5"/>
      <c r="I110" s="5"/>
      <c r="J110" s="5"/>
      <c r="K110" s="5"/>
    </row>
    <row r="111" spans="2:11" ht="24" x14ac:dyDescent="0.25">
      <c r="B111" s="846"/>
      <c r="C111" s="90"/>
      <c r="D111" s="25" t="s">
        <v>1005</v>
      </c>
      <c r="E111" s="5"/>
      <c r="F111" s="5"/>
      <c r="G111" s="5"/>
      <c r="H111" s="5"/>
      <c r="I111" s="5"/>
      <c r="J111" s="5"/>
      <c r="K111" s="5"/>
    </row>
    <row r="112" spans="2:11" x14ac:dyDescent="0.25">
      <c r="B112" s="846"/>
      <c r="C112" s="90"/>
      <c r="D112" s="25" t="s">
        <v>1006</v>
      </c>
      <c r="E112" s="5"/>
      <c r="F112" s="5"/>
      <c r="G112" s="5"/>
      <c r="H112" s="5"/>
      <c r="I112" s="5"/>
      <c r="J112" s="5"/>
      <c r="K112" s="5"/>
    </row>
    <row r="113" spans="2:11" ht="36" x14ac:dyDescent="0.25">
      <c r="B113" s="846"/>
      <c r="C113" s="90"/>
      <c r="D113" s="25" t="s">
        <v>1007</v>
      </c>
      <c r="E113" s="5"/>
      <c r="F113" s="5"/>
      <c r="G113" s="5"/>
      <c r="H113" s="5"/>
      <c r="I113" s="5"/>
      <c r="J113" s="5"/>
      <c r="K113" s="5"/>
    </row>
    <row r="114" spans="2:11" ht="36" x14ac:dyDescent="0.25">
      <c r="B114" s="846"/>
      <c r="C114" s="90"/>
      <c r="D114" s="25" t="s">
        <v>1008</v>
      </c>
      <c r="E114" s="5"/>
      <c r="F114" s="5"/>
      <c r="G114" s="5"/>
      <c r="H114" s="5"/>
      <c r="I114" s="5"/>
      <c r="J114" s="5"/>
      <c r="K114" s="5"/>
    </row>
    <row r="115" spans="2:11" ht="36" x14ac:dyDescent="0.25">
      <c r="B115" s="846"/>
      <c r="C115" s="90"/>
      <c r="D115" s="25" t="s">
        <v>1009</v>
      </c>
      <c r="E115" s="5"/>
      <c r="F115" s="5"/>
      <c r="G115" s="5"/>
      <c r="H115" s="5"/>
      <c r="I115" s="5"/>
      <c r="J115" s="5"/>
      <c r="K115" s="5"/>
    </row>
    <row r="116" spans="2:11" ht="240" x14ac:dyDescent="0.25">
      <c r="B116" s="846"/>
      <c r="C116" s="90"/>
      <c r="D116" s="45" t="s">
        <v>1010</v>
      </c>
      <c r="E116" s="5"/>
      <c r="F116" s="5"/>
      <c r="G116" s="5"/>
      <c r="H116" s="5"/>
      <c r="I116" s="5"/>
      <c r="J116" s="5"/>
      <c r="K116" s="5"/>
    </row>
    <row r="117" spans="2:11" ht="48.75" thickBot="1" x14ac:dyDescent="0.3">
      <c r="B117" s="847"/>
      <c r="C117" s="2"/>
      <c r="D117" s="40" t="s">
        <v>1011</v>
      </c>
      <c r="E117" s="5"/>
      <c r="F117" s="5"/>
      <c r="G117" s="5"/>
      <c r="H117" s="5"/>
      <c r="I117" s="5"/>
      <c r="J117" s="5"/>
      <c r="K117" s="5"/>
    </row>
    <row r="118" spans="2:11" ht="24" x14ac:dyDescent="0.25">
      <c r="B118" s="845" t="s">
        <v>238</v>
      </c>
      <c r="C118" s="90"/>
      <c r="D118" s="52" t="s">
        <v>29</v>
      </c>
      <c r="E118" s="5"/>
      <c r="F118" s="5"/>
      <c r="G118" s="5"/>
      <c r="H118" s="5"/>
      <c r="I118" s="5"/>
      <c r="J118" s="5"/>
      <c r="K118" s="5"/>
    </row>
    <row r="119" spans="2:11" ht="20.45" customHeight="1" x14ac:dyDescent="0.25">
      <c r="B119" s="846"/>
      <c r="C119" s="90"/>
      <c r="D119" s="16"/>
      <c r="E119" s="5"/>
      <c r="F119" s="5"/>
      <c r="G119" s="5"/>
      <c r="H119" s="5"/>
      <c r="I119" s="5"/>
      <c r="J119" s="5"/>
      <c r="K119" s="5"/>
    </row>
    <row r="120" spans="2:11" x14ac:dyDescent="0.25">
      <c r="B120" s="846"/>
      <c r="C120" s="90"/>
      <c r="D120" s="45" t="s">
        <v>239</v>
      </c>
      <c r="E120" s="5"/>
      <c r="F120" s="5"/>
      <c r="G120" s="5"/>
      <c r="H120" s="5"/>
      <c r="I120" s="5"/>
      <c r="J120" s="5"/>
      <c r="K120" s="5"/>
    </row>
    <row r="121" spans="2:11" ht="37.5" x14ac:dyDescent="0.25">
      <c r="B121" s="846"/>
      <c r="C121" s="90"/>
      <c r="D121" s="45" t="s">
        <v>1012</v>
      </c>
      <c r="E121" s="5"/>
      <c r="F121" s="5"/>
      <c r="G121" s="5"/>
      <c r="H121" s="5"/>
      <c r="I121" s="5"/>
      <c r="J121" s="5"/>
      <c r="K121" s="5"/>
    </row>
    <row r="122" spans="2:11" ht="37.5" x14ac:dyDescent="0.25">
      <c r="B122" s="846"/>
      <c r="C122" s="90"/>
      <c r="D122" s="45" t="s">
        <v>1013</v>
      </c>
      <c r="E122" s="5"/>
      <c r="F122" s="5"/>
      <c r="G122" s="5"/>
      <c r="H122" s="5"/>
      <c r="I122" s="5"/>
      <c r="J122" s="5"/>
      <c r="K122" s="5"/>
    </row>
    <row r="123" spans="2:11" ht="37.5" x14ac:dyDescent="0.25">
      <c r="B123" s="846"/>
      <c r="C123" s="90"/>
      <c r="D123" s="45" t="s">
        <v>1014</v>
      </c>
      <c r="E123" s="5"/>
      <c r="F123" s="5"/>
      <c r="G123" s="5"/>
      <c r="H123" s="5"/>
      <c r="I123" s="5"/>
      <c r="J123" s="5"/>
      <c r="K123" s="5"/>
    </row>
    <row r="124" spans="2:11" ht="37.5" x14ac:dyDescent="0.25">
      <c r="B124" s="846"/>
      <c r="C124" s="90"/>
      <c r="D124" s="45" t="s">
        <v>1015</v>
      </c>
      <c r="E124" s="5"/>
      <c r="F124" s="5"/>
      <c r="G124" s="5"/>
      <c r="H124" s="5"/>
      <c r="I124" s="5"/>
      <c r="J124" s="5"/>
      <c r="K124" s="5"/>
    </row>
    <row r="125" spans="2:11" x14ac:dyDescent="0.25">
      <c r="B125" s="846"/>
      <c r="C125" s="90"/>
      <c r="D125" s="45" t="s">
        <v>1016</v>
      </c>
      <c r="E125" s="5"/>
      <c r="F125" s="5"/>
      <c r="G125" s="5"/>
      <c r="H125" s="5"/>
      <c r="I125" s="5"/>
      <c r="J125" s="5"/>
      <c r="K125" s="5"/>
    </row>
    <row r="126" spans="2:11" x14ac:dyDescent="0.25">
      <c r="B126" s="846"/>
      <c r="C126" s="90"/>
      <c r="D126" s="45" t="s">
        <v>1017</v>
      </c>
      <c r="E126" s="5"/>
      <c r="F126" s="5"/>
      <c r="G126" s="5"/>
      <c r="H126" s="5"/>
      <c r="I126" s="5"/>
      <c r="J126" s="5"/>
      <c r="K126" s="5"/>
    </row>
    <row r="127" spans="2:11" x14ac:dyDescent="0.25">
      <c r="B127" s="846"/>
      <c r="C127" s="90"/>
      <c r="D127" s="45" t="s">
        <v>1018</v>
      </c>
      <c r="E127" s="5"/>
      <c r="F127" s="5"/>
      <c r="G127" s="5"/>
      <c r="H127" s="5"/>
      <c r="I127" s="5"/>
      <c r="J127" s="5"/>
      <c r="K127" s="5"/>
    </row>
    <row r="128" spans="2:11" x14ac:dyDescent="0.25">
      <c r="B128" s="846"/>
      <c r="C128" s="90"/>
      <c r="D128" s="45" t="s">
        <v>1019</v>
      </c>
      <c r="E128" s="5"/>
      <c r="F128" s="5"/>
      <c r="G128" s="5"/>
      <c r="H128" s="5"/>
      <c r="I128" s="5"/>
      <c r="J128" s="5"/>
      <c r="K128" s="5"/>
    </row>
    <row r="129" spans="2:11" ht="84" x14ac:dyDescent="0.25">
      <c r="B129" s="846"/>
      <c r="C129" s="90"/>
      <c r="D129" s="53" t="s">
        <v>408</v>
      </c>
      <c r="E129" s="5"/>
      <c r="F129" s="5"/>
      <c r="G129" s="5"/>
      <c r="H129" s="5"/>
      <c r="I129" s="5"/>
      <c r="J129" s="5"/>
      <c r="K129" s="5"/>
    </row>
    <row r="130" spans="2:11" x14ac:dyDescent="0.25">
      <c r="B130" s="846"/>
      <c r="C130" s="90"/>
      <c r="D130" s="45" t="s">
        <v>382</v>
      </c>
      <c r="E130" s="5"/>
      <c r="F130" s="5"/>
      <c r="G130" s="5"/>
      <c r="H130" s="5"/>
      <c r="I130" s="5"/>
      <c r="J130" s="5"/>
      <c r="K130" s="5"/>
    </row>
    <row r="131" spans="2:11" ht="48" x14ac:dyDescent="0.25">
      <c r="B131" s="846"/>
      <c r="C131" s="90"/>
      <c r="D131" s="52" t="s">
        <v>1020</v>
      </c>
      <c r="E131" s="5"/>
      <c r="F131" s="5"/>
      <c r="G131" s="5"/>
      <c r="H131" s="5"/>
      <c r="I131" s="5"/>
      <c r="J131" s="5"/>
      <c r="K131" s="5"/>
    </row>
    <row r="132" spans="2:11" x14ac:dyDescent="0.25">
      <c r="B132" s="846"/>
      <c r="C132" s="90"/>
      <c r="D132" s="16"/>
      <c r="E132" s="5"/>
      <c r="F132" s="5"/>
      <c r="G132" s="5"/>
      <c r="H132" s="5"/>
      <c r="I132" s="5"/>
      <c r="J132" s="5"/>
      <c r="K132" s="5"/>
    </row>
    <row r="133" spans="2:11" x14ac:dyDescent="0.25">
      <c r="B133" s="846"/>
      <c r="C133" s="90"/>
      <c r="D133" s="45" t="s">
        <v>239</v>
      </c>
      <c r="E133" s="5"/>
      <c r="F133" s="5"/>
      <c r="G133" s="5"/>
      <c r="H133" s="5"/>
      <c r="I133" s="5"/>
      <c r="J133" s="5"/>
      <c r="K133" s="5"/>
    </row>
    <row r="134" spans="2:11" ht="49.5" x14ac:dyDescent="0.25">
      <c r="B134" s="846"/>
      <c r="C134" s="90"/>
      <c r="D134" s="45" t="s">
        <v>1021</v>
      </c>
      <c r="E134" s="5"/>
      <c r="F134" s="5"/>
      <c r="G134" s="5"/>
      <c r="H134" s="5"/>
      <c r="I134" s="5"/>
      <c r="J134" s="5"/>
      <c r="K134" s="5"/>
    </row>
    <row r="135" spans="2:11" ht="37.5" x14ac:dyDescent="0.25">
      <c r="B135" s="846"/>
      <c r="C135" s="90"/>
      <c r="D135" s="45" t="s">
        <v>1022</v>
      </c>
      <c r="E135" s="5"/>
      <c r="F135" s="5"/>
      <c r="G135" s="5"/>
      <c r="H135" s="5"/>
      <c r="I135" s="5"/>
      <c r="J135" s="5"/>
      <c r="K135" s="5"/>
    </row>
    <row r="136" spans="2:11" ht="38.25" thickBot="1" x14ac:dyDescent="0.3">
      <c r="B136" s="847"/>
      <c r="C136" s="2"/>
      <c r="D136" s="40" t="s">
        <v>1023</v>
      </c>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mergeCells count="37">
    <mergeCell ref="B10:D10"/>
    <mergeCell ref="F10:S10"/>
    <mergeCell ref="F11:S11"/>
    <mergeCell ref="E12:R12"/>
    <mergeCell ref="E13:R13"/>
    <mergeCell ref="B118:B136"/>
    <mergeCell ref="B70:E71"/>
    <mergeCell ref="C22:C23"/>
    <mergeCell ref="B77:B92"/>
    <mergeCell ref="B93:B94"/>
    <mergeCell ref="D93:D94"/>
    <mergeCell ref="B95:B117"/>
    <mergeCell ref="C33:C35"/>
    <mergeCell ref="D33:D35"/>
    <mergeCell ref="B47:E47"/>
    <mergeCell ref="B48:B54"/>
    <mergeCell ref="B56:E56"/>
    <mergeCell ref="B57:B63"/>
    <mergeCell ref="F33:G33"/>
    <mergeCell ref="H33:H35"/>
    <mergeCell ref="E34:E35"/>
    <mergeCell ref="F34:F35"/>
    <mergeCell ref="D31:L31"/>
    <mergeCell ref="D32:L32"/>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42">
    <cfRule type="containsText" dxfId="48" priority="6" operator="containsText" text="ERROR">
      <formula>NOT(ISERROR(SEARCH("ERROR",D42)))</formula>
    </cfRule>
  </conditionalFormatting>
  <conditionalFormatting sqref="F10">
    <cfRule type="notContainsBlanks" dxfId="47" priority="5">
      <formula>LEN(TRIM(F10))&gt;0</formula>
    </cfRule>
  </conditionalFormatting>
  <conditionalFormatting sqref="F11:S11">
    <cfRule type="expression" dxfId="46" priority="3">
      <formula>E11="NO SE REPORTA"</formula>
    </cfRule>
    <cfRule type="expression" dxfId="45" priority="4">
      <formula>E10="NO APLICA"</formula>
    </cfRule>
  </conditionalFormatting>
  <conditionalFormatting sqref="E12:R12">
    <cfRule type="expression" dxfId="44"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H24:K2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U189"/>
  <sheetViews>
    <sheetView showGridLines="0" zoomScale="98" zoomScaleNormal="98" workbookViewId="0">
      <selection activeCell="L60" sqref="L60"/>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5703125" style="129"/>
    <col min="10" max="10" width="34.85546875" customWidth="1"/>
    <col min="11" max="11"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30</v>
      </c>
      <c r="B5" s="805"/>
      <c r="C5" s="805"/>
      <c r="D5" s="805"/>
      <c r="E5" s="805"/>
      <c r="F5" s="805"/>
      <c r="G5" s="805"/>
      <c r="H5" s="805"/>
      <c r="I5" s="805"/>
      <c r="J5" s="805"/>
      <c r="K5" s="805"/>
      <c r="L5" s="805"/>
      <c r="M5" s="805"/>
      <c r="N5" s="805"/>
      <c r="O5" s="805"/>
      <c r="P5" s="806"/>
    </row>
    <row r="6" spans="1:21" x14ac:dyDescent="0.25">
      <c r="B6" s="3" t="s">
        <v>142</v>
      </c>
      <c r="C6" s="91"/>
      <c r="D6" s="5"/>
      <c r="E6" s="70"/>
      <c r="F6" s="5" t="s">
        <v>143</v>
      </c>
      <c r="G6" s="5"/>
      <c r="H6" s="5"/>
      <c r="I6" s="83"/>
      <c r="J6" s="5"/>
      <c r="K6" s="5"/>
    </row>
    <row r="7" spans="1:21" ht="15.75" thickBot="1" x14ac:dyDescent="0.3">
      <c r="B7" s="71"/>
      <c r="C7" s="73"/>
      <c r="D7" s="5"/>
      <c r="E7" s="17"/>
      <c r="F7" s="5" t="s">
        <v>144</v>
      </c>
      <c r="G7" s="5"/>
      <c r="H7" s="5"/>
      <c r="I7" s="83"/>
      <c r="J7" s="5"/>
      <c r="K7" s="5"/>
    </row>
    <row r="8" spans="1:21" ht="15.75" thickBot="1" x14ac:dyDescent="0.3">
      <c r="B8" s="168" t="s">
        <v>145</v>
      </c>
      <c r="C8" s="208">
        <v>2025</v>
      </c>
      <c r="D8" s="212">
        <f>IF(E10="NO APLICA","NO APLICA",IF(E11="NO SE REPORTA","SIN INFORMACION",+M57))</f>
        <v>0.71638359742054025</v>
      </c>
      <c r="E8" s="209"/>
      <c r="F8" s="5" t="s">
        <v>146</v>
      </c>
      <c r="G8" s="5"/>
      <c r="H8" s="5"/>
      <c r="I8" s="83"/>
      <c r="J8" s="5"/>
      <c r="K8" s="5"/>
    </row>
    <row r="9" spans="1:21" x14ac:dyDescent="0.25">
      <c r="B9" s="346" t="s">
        <v>147</v>
      </c>
      <c r="D9" s="5"/>
      <c r="E9" s="5"/>
      <c r="F9" s="5"/>
      <c r="G9" s="5"/>
      <c r="H9" s="5"/>
      <c r="I9" s="83"/>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1407</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83"/>
      <c r="J14" s="5"/>
      <c r="K14" s="5"/>
    </row>
    <row r="15" spans="1:21" x14ac:dyDescent="0.25">
      <c r="B15" s="845" t="s">
        <v>152</v>
      </c>
      <c r="C15" s="85"/>
      <c r="D15" s="836" t="s">
        <v>153</v>
      </c>
      <c r="E15" s="837"/>
      <c r="F15" s="837"/>
      <c r="G15" s="837"/>
      <c r="H15" s="837"/>
      <c r="I15" s="838"/>
      <c r="J15" s="5"/>
      <c r="K15" s="5"/>
    </row>
    <row r="16" spans="1:21" x14ac:dyDescent="0.25">
      <c r="B16" s="846"/>
      <c r="C16" s="88"/>
      <c r="D16" s="965" t="s">
        <v>1024</v>
      </c>
      <c r="E16" s="966"/>
      <c r="F16" s="966"/>
      <c r="G16" s="966"/>
      <c r="H16" s="966"/>
      <c r="I16" s="967"/>
      <c r="J16" s="5"/>
      <c r="K16" s="5"/>
    </row>
    <row r="17" spans="2:11" ht="15.75" thickBot="1" x14ac:dyDescent="0.3">
      <c r="B17" s="846"/>
      <c r="C17" s="88"/>
      <c r="D17" s="851"/>
      <c r="E17" s="852"/>
      <c r="F17" s="852"/>
      <c r="G17" s="852"/>
      <c r="H17" s="852"/>
      <c r="I17" s="853"/>
      <c r="J17" s="5"/>
      <c r="K17" s="5"/>
    </row>
    <row r="18" spans="2:11" ht="15.75" thickBot="1" x14ac:dyDescent="0.3">
      <c r="B18" s="846"/>
      <c r="C18" s="90"/>
      <c r="D18" s="43" t="s">
        <v>279</v>
      </c>
      <c r="E18" s="38" t="s">
        <v>103</v>
      </c>
      <c r="F18" s="38" t="s">
        <v>104</v>
      </c>
      <c r="G18" s="38" t="s">
        <v>105</v>
      </c>
      <c r="H18" s="38" t="s">
        <v>106</v>
      </c>
      <c r="I18" s="86" t="s">
        <v>280</v>
      </c>
      <c r="J18" s="5"/>
      <c r="K18" s="5"/>
    </row>
    <row r="19" spans="2:11" ht="36.75" thickBot="1" x14ac:dyDescent="0.3">
      <c r="B19" s="846"/>
      <c r="C19" s="90"/>
      <c r="D19" s="40" t="s">
        <v>1025</v>
      </c>
      <c r="E19" s="6">
        <v>49</v>
      </c>
      <c r="F19" s="6">
        <v>222</v>
      </c>
      <c r="G19" s="6"/>
      <c r="H19" s="6"/>
      <c r="I19" s="141">
        <f>SUM(E19:H19)</f>
        <v>271</v>
      </c>
      <c r="J19" s="5"/>
      <c r="K19" s="5"/>
    </row>
    <row r="20" spans="2:11" ht="24.75" thickBot="1" x14ac:dyDescent="0.3">
      <c r="B20" s="846"/>
      <c r="C20" s="90"/>
      <c r="D20" s="40" t="s">
        <v>1026</v>
      </c>
      <c r="E20" s="6">
        <v>1</v>
      </c>
      <c r="F20" s="6">
        <v>3</v>
      </c>
      <c r="G20" s="6"/>
      <c r="H20" s="6"/>
      <c r="I20" s="141">
        <f>SUM(E20:H20)</f>
        <v>4</v>
      </c>
      <c r="J20" s="5"/>
      <c r="K20" s="5"/>
    </row>
    <row r="21" spans="2:11" ht="36.75" thickBot="1" x14ac:dyDescent="0.3">
      <c r="B21" s="846"/>
      <c r="C21" s="90"/>
      <c r="D21" s="40" t="s">
        <v>1027</v>
      </c>
      <c r="E21" s="142">
        <f>+E19/E20</f>
        <v>49</v>
      </c>
      <c r="F21" s="142">
        <f>+F19/F20</f>
        <v>74</v>
      </c>
      <c r="G21" s="142" t="e">
        <f>+G19/G20</f>
        <v>#DIV/0!</v>
      </c>
      <c r="H21" s="142" t="e">
        <f>+H19/H20</f>
        <v>#DIV/0!</v>
      </c>
      <c r="I21" s="142">
        <f>+I19/I20</f>
        <v>67.75</v>
      </c>
      <c r="J21" s="5"/>
      <c r="K21" s="5"/>
    </row>
    <row r="22" spans="2:11" x14ac:dyDescent="0.25">
      <c r="B22" s="846"/>
      <c r="C22" s="88"/>
      <c r="D22" s="836"/>
      <c r="E22" s="837"/>
      <c r="F22" s="837"/>
      <c r="G22" s="837"/>
      <c r="H22" s="837"/>
      <c r="I22" s="838"/>
      <c r="J22" s="5"/>
      <c r="K22" s="5"/>
    </row>
    <row r="23" spans="2:11" x14ac:dyDescent="0.25">
      <c r="B23" s="846"/>
      <c r="C23" s="88"/>
      <c r="D23" s="965" t="s">
        <v>1028</v>
      </c>
      <c r="E23" s="966"/>
      <c r="F23" s="966"/>
      <c r="G23" s="966"/>
      <c r="H23" s="966"/>
      <c r="I23" s="967"/>
      <c r="J23" s="5"/>
      <c r="K23" s="5"/>
    </row>
    <row r="24" spans="2:11" ht="15.75" thickBot="1" x14ac:dyDescent="0.3">
      <c r="B24" s="846"/>
      <c r="C24" s="88"/>
      <c r="D24" s="830"/>
      <c r="E24" s="831"/>
      <c r="F24" s="831"/>
      <c r="G24" s="831"/>
      <c r="H24" s="831"/>
      <c r="I24" s="832"/>
      <c r="J24" s="5"/>
      <c r="K24" s="5"/>
    </row>
    <row r="25" spans="2:11" ht="15.75" thickBot="1" x14ac:dyDescent="0.3">
      <c r="B25" s="846"/>
      <c r="C25" s="90"/>
      <c r="D25" s="43" t="s">
        <v>279</v>
      </c>
      <c r="E25" s="38" t="s">
        <v>103</v>
      </c>
      <c r="F25" s="38" t="s">
        <v>104</v>
      </c>
      <c r="G25" s="38" t="s">
        <v>105</v>
      </c>
      <c r="H25" s="38" t="s">
        <v>106</v>
      </c>
      <c r="I25" s="86" t="s">
        <v>280</v>
      </c>
      <c r="J25" s="5"/>
      <c r="K25" s="5"/>
    </row>
    <row r="26" spans="2:11" ht="15.75" thickBot="1" x14ac:dyDescent="0.3">
      <c r="B26" s="846"/>
      <c r="C26" s="90"/>
      <c r="D26" s="40">
        <v>2</v>
      </c>
      <c r="E26" s="6">
        <v>3595</v>
      </c>
      <c r="F26" s="6">
        <v>2251</v>
      </c>
      <c r="G26" s="6"/>
      <c r="H26" s="6"/>
      <c r="I26" s="141">
        <f>SUM(E26:H26)</f>
        <v>5846</v>
      </c>
      <c r="J26" s="5"/>
      <c r="K26" s="5"/>
    </row>
    <row r="27" spans="2:11" ht="36.75" thickBot="1" x14ac:dyDescent="0.3">
      <c r="B27" s="846"/>
      <c r="C27" s="90"/>
      <c r="D27" s="40" t="s">
        <v>1029</v>
      </c>
      <c r="E27" s="6">
        <v>18</v>
      </c>
      <c r="F27" s="6">
        <v>15</v>
      </c>
      <c r="G27" s="6"/>
      <c r="H27" s="6"/>
      <c r="I27" s="141">
        <f>SUM(E27:H27)</f>
        <v>33</v>
      </c>
      <c r="J27" s="5"/>
      <c r="K27" s="5"/>
    </row>
    <row r="28" spans="2:11" ht="36.75" thickBot="1" x14ac:dyDescent="0.3">
      <c r="B28" s="846"/>
      <c r="C28" s="90"/>
      <c r="D28" s="40" t="s">
        <v>1030</v>
      </c>
      <c r="E28" s="142">
        <f>+E26/E27</f>
        <v>199.72222222222223</v>
      </c>
      <c r="F28" s="142">
        <f>+F26/F27</f>
        <v>150.06666666666666</v>
      </c>
      <c r="G28" s="142" t="e">
        <f>+G26/G27</f>
        <v>#DIV/0!</v>
      </c>
      <c r="H28" s="142" t="e">
        <f>+H26/H27</f>
        <v>#DIV/0!</v>
      </c>
      <c r="I28" s="142">
        <f>+I26/I27</f>
        <v>177.15151515151516</v>
      </c>
      <c r="J28" s="5"/>
      <c r="K28" s="5"/>
    </row>
    <row r="29" spans="2:11" x14ac:dyDescent="0.25">
      <c r="B29" s="846"/>
      <c r="C29" s="88"/>
      <c r="D29" s="836"/>
      <c r="E29" s="837"/>
      <c r="F29" s="837"/>
      <c r="G29" s="837"/>
      <c r="H29" s="837"/>
      <c r="I29" s="838"/>
      <c r="J29" s="5"/>
      <c r="K29" s="5"/>
    </row>
    <row r="30" spans="2:11" x14ac:dyDescent="0.25">
      <c r="B30" s="846"/>
      <c r="C30" s="88"/>
      <c r="D30" s="965" t="s">
        <v>1031</v>
      </c>
      <c r="E30" s="966"/>
      <c r="F30" s="966"/>
      <c r="G30" s="966"/>
      <c r="H30" s="966"/>
      <c r="I30" s="967"/>
      <c r="J30" s="5"/>
      <c r="K30" s="5"/>
    </row>
    <row r="31" spans="2:11" ht="15.75" thickBot="1" x14ac:dyDescent="0.3">
      <c r="B31" s="846"/>
      <c r="C31" s="88"/>
      <c r="D31" s="851"/>
      <c r="E31" s="852"/>
      <c r="F31" s="852"/>
      <c r="G31" s="852"/>
      <c r="H31" s="852"/>
      <c r="I31" s="853"/>
      <c r="J31" s="5"/>
      <c r="K31" s="5"/>
    </row>
    <row r="32" spans="2:11" ht="15.75" thickBot="1" x14ac:dyDescent="0.3">
      <c r="B32" s="846"/>
      <c r="C32" s="90"/>
      <c r="D32" s="43" t="s">
        <v>279</v>
      </c>
      <c r="E32" s="38" t="s">
        <v>103</v>
      </c>
      <c r="F32" s="38" t="s">
        <v>104</v>
      </c>
      <c r="G32" s="38" t="s">
        <v>105</v>
      </c>
      <c r="H32" s="38" t="s">
        <v>106</v>
      </c>
      <c r="I32" s="86" t="s">
        <v>280</v>
      </c>
      <c r="J32" s="5"/>
      <c r="K32" s="5"/>
    </row>
    <row r="33" spans="2:11" ht="36.75" thickBot="1" x14ac:dyDescent="0.3">
      <c r="B33" s="846"/>
      <c r="C33" s="90"/>
      <c r="D33" s="40" t="s">
        <v>1032</v>
      </c>
      <c r="E33" s="6">
        <v>642</v>
      </c>
      <c r="F33" s="6">
        <v>554</v>
      </c>
      <c r="G33" s="6"/>
      <c r="H33" s="6"/>
      <c r="I33" s="141">
        <f>SUM(E33:H33)</f>
        <v>1196</v>
      </c>
      <c r="J33" s="5"/>
      <c r="K33" s="5"/>
    </row>
    <row r="34" spans="2:11" ht="24.75" thickBot="1" x14ac:dyDescent="0.3">
      <c r="B34" s="846"/>
      <c r="C34" s="90"/>
      <c r="D34" s="40" t="s">
        <v>1033</v>
      </c>
      <c r="E34" s="6">
        <v>6</v>
      </c>
      <c r="F34" s="6">
        <v>3</v>
      </c>
      <c r="G34" s="6"/>
      <c r="H34" s="6"/>
      <c r="I34" s="141">
        <f>SUM(E34:H34)</f>
        <v>9</v>
      </c>
      <c r="J34" s="5"/>
      <c r="K34" s="5"/>
    </row>
    <row r="35" spans="2:11" ht="36.75" thickBot="1" x14ac:dyDescent="0.3">
      <c r="B35" s="846"/>
      <c r="C35" s="90"/>
      <c r="D35" s="40" t="s">
        <v>1034</v>
      </c>
      <c r="E35" s="142">
        <f>+E33/E34</f>
        <v>107</v>
      </c>
      <c r="F35" s="142">
        <f>+F33/F34</f>
        <v>184.66666666666666</v>
      </c>
      <c r="G35" s="142" t="e">
        <f>+G33/G34</f>
        <v>#DIV/0!</v>
      </c>
      <c r="H35" s="142" t="e">
        <f>+H33/H34</f>
        <v>#DIV/0!</v>
      </c>
      <c r="I35" s="142">
        <f>+I33/I34</f>
        <v>132.88888888888889</v>
      </c>
      <c r="J35" s="5"/>
      <c r="K35" s="5"/>
    </row>
    <row r="36" spans="2:11" x14ac:dyDescent="0.25">
      <c r="B36" s="846"/>
      <c r="C36" s="88"/>
      <c r="D36" s="836"/>
      <c r="E36" s="837"/>
      <c r="F36" s="837"/>
      <c r="G36" s="837"/>
      <c r="H36" s="837"/>
      <c r="I36" s="838"/>
      <c r="J36" s="5"/>
      <c r="K36" s="5"/>
    </row>
    <row r="37" spans="2:11" x14ac:dyDescent="0.25">
      <c r="B37" s="846"/>
      <c r="C37" s="88"/>
      <c r="D37" s="965" t="s">
        <v>1035</v>
      </c>
      <c r="E37" s="966"/>
      <c r="F37" s="966"/>
      <c r="G37" s="966"/>
      <c r="H37" s="966"/>
      <c r="I37" s="967"/>
      <c r="J37" s="5"/>
      <c r="K37" s="5"/>
    </row>
    <row r="38" spans="2:11" ht="15.75" thickBot="1" x14ac:dyDescent="0.3">
      <c r="B38" s="846"/>
      <c r="C38" s="88"/>
      <c r="D38" s="851"/>
      <c r="E38" s="852"/>
      <c r="F38" s="852"/>
      <c r="G38" s="852"/>
      <c r="H38" s="852"/>
      <c r="I38" s="853"/>
      <c r="J38" s="5"/>
      <c r="K38" s="5"/>
    </row>
    <row r="39" spans="2:11" ht="15.75" thickBot="1" x14ac:dyDescent="0.3">
      <c r="B39" s="846"/>
      <c r="C39" s="90"/>
      <c r="D39" s="43" t="s">
        <v>279</v>
      </c>
      <c r="E39" s="38" t="s">
        <v>103</v>
      </c>
      <c r="F39" s="38" t="s">
        <v>104</v>
      </c>
      <c r="G39" s="38" t="s">
        <v>105</v>
      </c>
      <c r="H39" s="38" t="s">
        <v>106</v>
      </c>
      <c r="I39" s="86" t="s">
        <v>280</v>
      </c>
      <c r="J39" s="5"/>
      <c r="K39" s="5"/>
    </row>
    <row r="40" spans="2:11" ht="36.75" thickBot="1" x14ac:dyDescent="0.3">
      <c r="B40" s="846"/>
      <c r="C40" s="90"/>
      <c r="D40" s="40" t="s">
        <v>1036</v>
      </c>
      <c r="E40" s="6">
        <v>347</v>
      </c>
      <c r="F40" s="6">
        <v>1075</v>
      </c>
      <c r="G40" s="6"/>
      <c r="H40" s="6"/>
      <c r="I40" s="141">
        <f>SUM(E40:H40)</f>
        <v>1422</v>
      </c>
      <c r="J40" s="5"/>
      <c r="K40" s="5"/>
    </row>
    <row r="41" spans="2:11" ht="36.75" thickBot="1" x14ac:dyDescent="0.3">
      <c r="B41" s="846"/>
      <c r="C41" s="90"/>
      <c r="D41" s="40" t="s">
        <v>1037</v>
      </c>
      <c r="E41" s="6">
        <v>4</v>
      </c>
      <c r="F41" s="6">
        <v>11</v>
      </c>
      <c r="G41" s="6"/>
      <c r="H41" s="6"/>
      <c r="I41" s="141">
        <f>SUM(E41:H41)</f>
        <v>15</v>
      </c>
      <c r="J41" s="5"/>
      <c r="K41" s="5"/>
    </row>
    <row r="42" spans="2:11" ht="36.75" thickBot="1" x14ac:dyDescent="0.3">
      <c r="B42" s="846"/>
      <c r="C42" s="90"/>
      <c r="D42" s="40" t="s">
        <v>1038</v>
      </c>
      <c r="E42" s="142">
        <f>+E40/E41</f>
        <v>86.75</v>
      </c>
      <c r="F42" s="142">
        <f>+F40/F41</f>
        <v>97.727272727272734</v>
      </c>
      <c r="G42" s="142" t="e">
        <f>+G40/G41</f>
        <v>#DIV/0!</v>
      </c>
      <c r="H42" s="142" t="e">
        <f>+H40/H41</f>
        <v>#DIV/0!</v>
      </c>
      <c r="I42" s="142">
        <f>+I40/I41</f>
        <v>94.8</v>
      </c>
      <c r="J42" s="5"/>
      <c r="K42" s="5"/>
    </row>
    <row r="43" spans="2:11" x14ac:dyDescent="0.25">
      <c r="B43" s="846"/>
      <c r="C43" s="88"/>
      <c r="D43" s="836"/>
      <c r="E43" s="837"/>
      <c r="F43" s="837"/>
      <c r="G43" s="837"/>
      <c r="H43" s="837"/>
      <c r="I43" s="838"/>
      <c r="J43" s="5"/>
      <c r="K43" s="5"/>
    </row>
    <row r="44" spans="2:11" x14ac:dyDescent="0.25">
      <c r="B44" s="846"/>
      <c r="C44" s="88"/>
      <c r="D44" s="965" t="s">
        <v>1039</v>
      </c>
      <c r="E44" s="966"/>
      <c r="F44" s="966"/>
      <c r="G44" s="966"/>
      <c r="H44" s="966"/>
      <c r="I44" s="967"/>
      <c r="J44" s="5"/>
      <c r="K44" s="5"/>
    </row>
    <row r="45" spans="2:11" ht="15.75" thickBot="1" x14ac:dyDescent="0.3">
      <c r="B45" s="846"/>
      <c r="C45" s="88"/>
      <c r="D45" s="851"/>
      <c r="E45" s="852"/>
      <c r="F45" s="852"/>
      <c r="G45" s="852"/>
      <c r="H45" s="852"/>
      <c r="I45" s="853"/>
      <c r="J45" s="5"/>
      <c r="K45" s="5"/>
    </row>
    <row r="46" spans="2:11" ht="15.75" thickBot="1" x14ac:dyDescent="0.3">
      <c r="B46" s="846"/>
      <c r="C46" s="90"/>
      <c r="D46" s="43" t="s">
        <v>279</v>
      </c>
      <c r="E46" s="38" t="s">
        <v>103</v>
      </c>
      <c r="F46" s="38" t="s">
        <v>104</v>
      </c>
      <c r="G46" s="38" t="s">
        <v>105</v>
      </c>
      <c r="H46" s="38" t="s">
        <v>106</v>
      </c>
      <c r="I46" s="86" t="s">
        <v>280</v>
      </c>
      <c r="J46" s="5"/>
      <c r="K46" s="5"/>
    </row>
    <row r="47" spans="2:11" ht="36.75" thickBot="1" x14ac:dyDescent="0.3">
      <c r="B47" s="846"/>
      <c r="C47" s="90"/>
      <c r="D47" s="40" t="s">
        <v>1040</v>
      </c>
      <c r="E47" s="6">
        <v>501</v>
      </c>
      <c r="F47" s="6">
        <v>430</v>
      </c>
      <c r="G47" s="6"/>
      <c r="H47" s="6"/>
      <c r="I47" s="141">
        <f>SUM(E47:H47)</f>
        <v>931</v>
      </c>
      <c r="J47" s="5"/>
      <c r="K47" s="5"/>
    </row>
    <row r="48" spans="2:11" ht="36.75" thickBot="1" x14ac:dyDescent="0.3">
      <c r="B48" s="846"/>
      <c r="C48" s="90"/>
      <c r="D48" s="40" t="s">
        <v>1041</v>
      </c>
      <c r="E48" s="6">
        <v>5</v>
      </c>
      <c r="F48" s="6">
        <v>4</v>
      </c>
      <c r="G48" s="6"/>
      <c r="H48" s="6"/>
      <c r="I48" s="141">
        <f>SUM(E48:H48)</f>
        <v>9</v>
      </c>
      <c r="J48" s="5"/>
      <c r="K48" s="5"/>
    </row>
    <row r="49" spans="2:13" ht="36.75" thickBot="1" x14ac:dyDescent="0.3">
      <c r="B49" s="847"/>
      <c r="C49" s="2"/>
      <c r="D49" s="40" t="s">
        <v>1042</v>
      </c>
      <c r="E49" s="142">
        <f>+E47/E48</f>
        <v>100.2</v>
      </c>
      <c r="F49" s="142">
        <f>+F47/F48</f>
        <v>107.5</v>
      </c>
      <c r="G49" s="142" t="e">
        <f>+G47/G48</f>
        <v>#DIV/0!</v>
      </c>
      <c r="H49" s="142" t="e">
        <f>+H47/H48</f>
        <v>#DIV/0!</v>
      </c>
      <c r="I49" s="142">
        <f>+I47/I48</f>
        <v>103.44444444444444</v>
      </c>
      <c r="J49" s="5"/>
      <c r="K49" s="5"/>
    </row>
    <row r="50" spans="2:13" ht="15.75" thickBot="1" x14ac:dyDescent="0.3">
      <c r="C50"/>
      <c r="I50"/>
    </row>
    <row r="51" spans="2:13" ht="24.75" thickBot="1" x14ac:dyDescent="0.3">
      <c r="C51"/>
      <c r="D51" s="51" t="s">
        <v>1043</v>
      </c>
      <c r="E51" s="310" t="s">
        <v>1044</v>
      </c>
      <c r="F51" s="310" t="s">
        <v>1045</v>
      </c>
      <c r="G51" s="310" t="s">
        <v>1046</v>
      </c>
      <c r="I51"/>
      <c r="J51" s="51" t="s">
        <v>1043</v>
      </c>
      <c r="K51" s="310" t="s">
        <v>1044</v>
      </c>
      <c r="L51" s="310" t="s">
        <v>1045</v>
      </c>
      <c r="M51" s="310" t="s">
        <v>1046</v>
      </c>
    </row>
    <row r="52" spans="2:13" ht="15.75" thickBot="1" x14ac:dyDescent="0.3">
      <c r="C52"/>
      <c r="D52" s="51" t="str">
        <f>+D16</f>
        <v>Licencias ambientales</v>
      </c>
      <c r="E52" s="142">
        <f>+E21</f>
        <v>49</v>
      </c>
      <c r="F52" s="461">
        <v>90</v>
      </c>
      <c r="G52" s="182">
        <f>IF(F52/E52&gt;1,1,F52/E52)</f>
        <v>1</v>
      </c>
      <c r="I52"/>
      <c r="J52" s="51" t="str">
        <f>+D16</f>
        <v>Licencias ambientales</v>
      </c>
      <c r="K52" s="142">
        <f>+F21</f>
        <v>74</v>
      </c>
      <c r="L52" s="461">
        <v>90</v>
      </c>
      <c r="M52" s="182">
        <f>IF(L52/K52&gt;1,1,L52/K52)</f>
        <v>1</v>
      </c>
    </row>
    <row r="53" spans="2:13" ht="15.75" thickBot="1" x14ac:dyDescent="0.3">
      <c r="C53"/>
      <c r="D53" s="51" t="str">
        <f>+D23</f>
        <v>Concesiones de agua</v>
      </c>
      <c r="E53" s="142">
        <f>+E28</f>
        <v>199.72222222222223</v>
      </c>
      <c r="F53" s="461">
        <v>90</v>
      </c>
      <c r="G53" s="182">
        <f>IF(F53/E53&gt;1,1,F53/E53)</f>
        <v>0.45062586926286508</v>
      </c>
      <c r="I53"/>
      <c r="J53" s="51" t="str">
        <f>+D23</f>
        <v>Concesiones de agua</v>
      </c>
      <c r="K53" s="142">
        <f>+F28</f>
        <v>150.06666666666666</v>
      </c>
      <c r="L53" s="461">
        <v>90</v>
      </c>
      <c r="M53" s="182">
        <f>IF(L53/K53&gt;1,1,L53/K53)</f>
        <v>0.59973345179920035</v>
      </c>
    </row>
    <row r="54" spans="2:13" ht="15.75" thickBot="1" x14ac:dyDescent="0.3">
      <c r="C54"/>
      <c r="D54" s="51" t="str">
        <f>+D30</f>
        <v>Permisos de vertimiento de agua</v>
      </c>
      <c r="E54" s="142">
        <f>+E35</f>
        <v>107</v>
      </c>
      <c r="F54" s="461">
        <v>68</v>
      </c>
      <c r="G54" s="182">
        <f>IF(F54/E54&gt;1,1,F54/E54)</f>
        <v>0.63551401869158874</v>
      </c>
      <c r="I54"/>
      <c r="J54" s="51" t="str">
        <f>+D30</f>
        <v>Permisos de vertimiento de agua</v>
      </c>
      <c r="K54" s="142">
        <f>+F35</f>
        <v>184.66666666666666</v>
      </c>
      <c r="L54" s="461">
        <v>68</v>
      </c>
      <c r="M54" s="182">
        <f>IF(L54/K54&gt;1,1,L54/K54)</f>
        <v>0.36823104693140796</v>
      </c>
    </row>
    <row r="55" spans="2:13" ht="15.75" thickBot="1" x14ac:dyDescent="0.3">
      <c r="C55"/>
      <c r="D55" s="51" t="str">
        <f>+D37</f>
        <v>Permisos de aprovechamiento forestal</v>
      </c>
      <c r="E55" s="142">
        <f>+E42</f>
        <v>86.75</v>
      </c>
      <c r="F55" s="461">
        <v>60</v>
      </c>
      <c r="G55" s="182">
        <f>IF(F55/E55&gt;1,1,F55/E55)</f>
        <v>0.69164265129683</v>
      </c>
      <c r="I55"/>
      <c r="J55" s="51" t="str">
        <f>+D37</f>
        <v>Permisos de aprovechamiento forestal</v>
      </c>
      <c r="K55" s="142">
        <f>+F42</f>
        <v>97.727272727272734</v>
      </c>
      <c r="L55" s="461">
        <v>60</v>
      </c>
      <c r="M55" s="182">
        <f>IF(L55/K55&gt;1,1,L55/K55)</f>
        <v>0.61395348837209296</v>
      </c>
    </row>
    <row r="56" spans="2:13" ht="15.75" thickBot="1" x14ac:dyDescent="0.3">
      <c r="C56"/>
      <c r="D56" s="51" t="str">
        <f>+D44</f>
        <v>Permisos de emisiones atmosféricas</v>
      </c>
      <c r="E56" s="142">
        <f>+E49</f>
        <v>100.2</v>
      </c>
      <c r="F56" s="461">
        <v>120</v>
      </c>
      <c r="G56" s="182">
        <f>IF(F56/E56&gt;1,1,F56/E56)</f>
        <v>1</v>
      </c>
      <c r="I56"/>
      <c r="J56" s="51" t="str">
        <f>+D44</f>
        <v>Permisos de emisiones atmosféricas</v>
      </c>
      <c r="K56" s="142">
        <f>+F49</f>
        <v>107.5</v>
      </c>
      <c r="L56" s="461">
        <v>120</v>
      </c>
      <c r="M56" s="182">
        <f>IF(L56/K56&gt;1,1,L56/K56)</f>
        <v>1</v>
      </c>
    </row>
    <row r="57" spans="2:13" ht="24.75" thickBot="1" x14ac:dyDescent="0.3">
      <c r="C57"/>
      <c r="D57" s="51" t="s">
        <v>1047</v>
      </c>
      <c r="E57" s="142">
        <f>AVERAGE(E52:E56)</f>
        <v>108.53444444444445</v>
      </c>
      <c r="F57" s="142">
        <f>AVERAGE(F52:F56)</f>
        <v>85.6</v>
      </c>
      <c r="G57" s="182">
        <f>AVERAGE(G52:G56)</f>
        <v>0.75555650785025674</v>
      </c>
      <c r="I57"/>
      <c r="J57" s="51" t="s">
        <v>1047</v>
      </c>
      <c r="K57" s="142">
        <f>AVERAGE(K52:K56)</f>
        <v>122.79212121212122</v>
      </c>
      <c r="L57" s="142">
        <f>AVERAGE(L52:L56)</f>
        <v>85.6</v>
      </c>
      <c r="M57" s="182">
        <f>AVERAGE(M52:M56)</f>
        <v>0.71638359742054025</v>
      </c>
    </row>
    <row r="58" spans="2:13" x14ac:dyDescent="0.25">
      <c r="C58"/>
      <c r="G58">
        <v>2024</v>
      </c>
      <c r="I58"/>
      <c r="M58">
        <v>2025</v>
      </c>
    </row>
    <row r="59" spans="2:13" ht="15.75" thickBot="1" x14ac:dyDescent="0.3">
      <c r="C59"/>
      <c r="I59"/>
    </row>
    <row r="60" spans="2:13" ht="60" customHeight="1" thickBot="1" x14ac:dyDescent="0.3">
      <c r="B60" s="51" t="s">
        <v>187</v>
      </c>
      <c r="C60" s="200"/>
      <c r="D60" s="848" t="s">
        <v>1048</v>
      </c>
      <c r="E60" s="849"/>
      <c r="F60" s="849"/>
      <c r="G60" s="849"/>
      <c r="H60" s="849"/>
      <c r="I60" s="850"/>
      <c r="J60" s="5"/>
      <c r="K60" s="5"/>
    </row>
    <row r="61" spans="2:13" ht="36" customHeight="1" thickBot="1" x14ac:dyDescent="0.3">
      <c r="B61" s="46" t="s">
        <v>189</v>
      </c>
      <c r="C61" s="89"/>
      <c r="D61" s="848" t="s">
        <v>288</v>
      </c>
      <c r="E61" s="849"/>
      <c r="F61" s="849"/>
      <c r="G61" s="849"/>
      <c r="H61" s="849"/>
      <c r="I61" s="850"/>
      <c r="J61" s="5"/>
      <c r="K61" s="5"/>
    </row>
    <row r="62" spans="2:13" ht="15.75" thickBot="1" x14ac:dyDescent="0.3">
      <c r="B62" s="1"/>
      <c r="C62" s="72"/>
      <c r="D62" s="5"/>
      <c r="E62" s="5"/>
      <c r="F62" s="5"/>
      <c r="G62" s="5"/>
      <c r="H62" s="5"/>
      <c r="I62" s="83"/>
      <c r="J62" s="5"/>
      <c r="K62" s="5"/>
    </row>
    <row r="63" spans="2:13" ht="24" customHeight="1" thickBot="1" x14ac:dyDescent="0.3">
      <c r="B63" s="854" t="s">
        <v>191</v>
      </c>
      <c r="C63" s="855"/>
      <c r="D63" s="855"/>
      <c r="E63" s="856"/>
      <c r="F63" s="5"/>
      <c r="G63" s="5"/>
      <c r="H63" s="5"/>
      <c r="I63" s="83"/>
      <c r="J63" s="5"/>
      <c r="K63" s="5"/>
    </row>
    <row r="64" spans="2:13" ht="15.75" thickBot="1" x14ac:dyDescent="0.3">
      <c r="B64" s="845">
        <v>1</v>
      </c>
      <c r="C64" s="90"/>
      <c r="D64" s="47" t="s">
        <v>192</v>
      </c>
      <c r="E64" s="130" t="s">
        <v>1366</v>
      </c>
      <c r="F64" s="5"/>
      <c r="G64" s="5"/>
      <c r="H64" s="5"/>
      <c r="I64" s="83"/>
      <c r="J64" s="5"/>
      <c r="K64" s="5"/>
    </row>
    <row r="65" spans="2:11" ht="15.75" thickBot="1" x14ac:dyDescent="0.3">
      <c r="B65" s="846"/>
      <c r="C65" s="90"/>
      <c r="D65" s="40" t="s">
        <v>45</v>
      </c>
      <c r="E65" s="130" t="s">
        <v>1374</v>
      </c>
      <c r="F65" s="5"/>
      <c r="G65" s="5"/>
      <c r="H65" s="5"/>
      <c r="I65" s="83"/>
      <c r="J65" s="5"/>
      <c r="K65" s="5"/>
    </row>
    <row r="66" spans="2:11" ht="15.75" thickBot="1" x14ac:dyDescent="0.3">
      <c r="B66" s="846"/>
      <c r="C66" s="90"/>
      <c r="D66" s="40" t="s">
        <v>193</v>
      </c>
      <c r="E66" s="130" t="s">
        <v>1375</v>
      </c>
      <c r="F66" s="5"/>
      <c r="G66" s="5"/>
      <c r="H66" s="5"/>
      <c r="I66" s="83"/>
      <c r="J66" s="5"/>
      <c r="K66" s="5"/>
    </row>
    <row r="67" spans="2:11" ht="15.75" thickBot="1" x14ac:dyDescent="0.3">
      <c r="B67" s="846"/>
      <c r="C67" s="90"/>
      <c r="D67" s="40" t="s">
        <v>47</v>
      </c>
      <c r="E67" s="130" t="s">
        <v>1377</v>
      </c>
      <c r="F67" s="5"/>
      <c r="G67" s="5"/>
      <c r="H67" s="5"/>
      <c r="I67" s="83"/>
      <c r="J67" s="5"/>
      <c r="K67" s="5"/>
    </row>
    <row r="68" spans="2:11" ht="15.75" thickBot="1" x14ac:dyDescent="0.3">
      <c r="B68" s="846"/>
      <c r="C68" s="90"/>
      <c r="D68" s="40" t="s">
        <v>49</v>
      </c>
      <c r="E68" s="130" t="s">
        <v>1376</v>
      </c>
      <c r="F68" s="5"/>
      <c r="G68" s="5"/>
      <c r="H68" s="5"/>
      <c r="I68" s="83"/>
      <c r="J68" s="5"/>
      <c r="K68" s="5"/>
    </row>
    <row r="69" spans="2:11" ht="15.75" thickBot="1" x14ac:dyDescent="0.3">
      <c r="B69" s="846"/>
      <c r="C69" s="90"/>
      <c r="D69" s="40" t="s">
        <v>51</v>
      </c>
      <c r="E69" s="130">
        <v>4380200</v>
      </c>
      <c r="F69" s="5"/>
      <c r="G69" s="5"/>
      <c r="H69" s="5"/>
      <c r="I69" s="83"/>
      <c r="J69" s="5"/>
      <c r="K69" s="5"/>
    </row>
    <row r="70" spans="2:11" ht="15.75" thickBot="1" x14ac:dyDescent="0.3">
      <c r="B70" s="847"/>
      <c r="C70" s="2"/>
      <c r="D70" s="40" t="s">
        <v>194</v>
      </c>
      <c r="E70" s="130" t="s">
        <v>1370</v>
      </c>
      <c r="F70" s="5"/>
      <c r="G70" s="5"/>
      <c r="H70" s="5"/>
      <c r="I70" s="83"/>
      <c r="J70" s="5"/>
      <c r="K70" s="5"/>
    </row>
    <row r="71" spans="2:11" ht="15.75" thickBot="1" x14ac:dyDescent="0.3">
      <c r="B71" s="1"/>
      <c r="C71" s="72"/>
      <c r="D71" s="5"/>
      <c r="E71" s="5"/>
      <c r="F71" s="5"/>
      <c r="G71" s="5"/>
      <c r="H71" s="5"/>
      <c r="I71" s="83"/>
      <c r="J71" s="5"/>
      <c r="K71" s="5"/>
    </row>
    <row r="72" spans="2:11" ht="15.75" thickBot="1" x14ac:dyDescent="0.3">
      <c r="B72" s="854" t="s">
        <v>195</v>
      </c>
      <c r="C72" s="855"/>
      <c r="D72" s="855"/>
      <c r="E72" s="856"/>
      <c r="F72" s="5"/>
      <c r="G72" s="5"/>
      <c r="H72" s="5"/>
      <c r="I72" s="83"/>
      <c r="J72" s="5"/>
      <c r="K72" s="5"/>
    </row>
    <row r="73" spans="2:11" ht="15.75" thickBot="1" x14ac:dyDescent="0.3">
      <c r="B73" s="845">
        <v>1</v>
      </c>
      <c r="C73" s="90"/>
      <c r="D73" s="47" t="s">
        <v>192</v>
      </c>
      <c r="E73" s="122" t="s">
        <v>196</v>
      </c>
      <c r="F73" s="5"/>
      <c r="G73" s="5"/>
      <c r="H73" s="5"/>
      <c r="I73" s="83"/>
      <c r="J73" s="5"/>
      <c r="K73" s="5"/>
    </row>
    <row r="74" spans="2:11" ht="15.75" thickBot="1" x14ac:dyDescent="0.3">
      <c r="B74" s="846"/>
      <c r="C74" s="90"/>
      <c r="D74" s="40" t="s">
        <v>45</v>
      </c>
      <c r="E74" s="122" t="s">
        <v>289</v>
      </c>
      <c r="F74" s="5"/>
      <c r="G74" s="5"/>
      <c r="H74" s="5"/>
      <c r="I74" s="83"/>
      <c r="J74" s="5"/>
      <c r="K74" s="5"/>
    </row>
    <row r="75" spans="2:11" ht="15.75" thickBot="1" x14ac:dyDescent="0.3">
      <c r="B75" s="846"/>
      <c r="C75" s="90"/>
      <c r="D75" s="40" t="s">
        <v>193</v>
      </c>
      <c r="E75" s="166"/>
      <c r="F75" s="5"/>
      <c r="G75" s="5"/>
      <c r="H75" s="5"/>
      <c r="I75" s="83"/>
      <c r="J75" s="5"/>
      <c r="K75" s="5"/>
    </row>
    <row r="76" spans="2:11" ht="15.75" thickBot="1" x14ac:dyDescent="0.3">
      <c r="B76" s="846"/>
      <c r="C76" s="90"/>
      <c r="D76" s="40" t="s">
        <v>47</v>
      </c>
      <c r="E76" s="166"/>
      <c r="F76" s="5"/>
      <c r="G76" s="5"/>
      <c r="H76" s="5"/>
      <c r="I76" s="83"/>
      <c r="J76" s="5"/>
      <c r="K76" s="5"/>
    </row>
    <row r="77" spans="2:11" ht="15.75" thickBot="1" x14ac:dyDescent="0.3">
      <c r="B77" s="846"/>
      <c r="C77" s="90"/>
      <c r="D77" s="40" t="s">
        <v>49</v>
      </c>
      <c r="E77" s="166"/>
      <c r="F77" s="5"/>
      <c r="G77" s="5"/>
      <c r="H77" s="5"/>
      <c r="I77" s="83"/>
      <c r="J77" s="5"/>
      <c r="K77" s="5"/>
    </row>
    <row r="78" spans="2:11" ht="15.75" thickBot="1" x14ac:dyDescent="0.3">
      <c r="B78" s="846"/>
      <c r="C78" s="90"/>
      <c r="D78" s="40" t="s">
        <v>51</v>
      </c>
      <c r="E78" s="166"/>
      <c r="F78" s="5"/>
      <c r="G78" s="5"/>
      <c r="H78" s="5"/>
      <c r="I78" s="83"/>
      <c r="J78" s="5"/>
      <c r="K78" s="5"/>
    </row>
    <row r="79" spans="2:11" ht="15.75" thickBot="1" x14ac:dyDescent="0.3">
      <c r="B79" s="847"/>
      <c r="C79" s="2"/>
      <c r="D79" s="40" t="s">
        <v>194</v>
      </c>
      <c r="E79" s="166"/>
      <c r="F79" s="5"/>
      <c r="G79" s="5"/>
      <c r="H79" s="5"/>
      <c r="I79" s="83"/>
      <c r="J79" s="5"/>
      <c r="K79" s="5"/>
    </row>
    <row r="80" spans="2:11" ht="15.75" thickBot="1" x14ac:dyDescent="0.3">
      <c r="B80" s="1"/>
      <c r="C80" s="72"/>
      <c r="D80" s="5"/>
      <c r="E80" s="5"/>
      <c r="F80" s="5"/>
      <c r="G80" s="5"/>
      <c r="H80" s="5"/>
      <c r="I80" s="83"/>
      <c r="J80" s="5"/>
      <c r="K80" s="5"/>
    </row>
    <row r="81" spans="2:11" ht="15" customHeight="1" thickBot="1" x14ac:dyDescent="0.3">
      <c r="B81" s="115" t="s">
        <v>198</v>
      </c>
      <c r="C81" s="116"/>
      <c r="D81" s="116"/>
      <c r="E81" s="117"/>
      <c r="G81" s="5"/>
      <c r="H81" s="5"/>
      <c r="I81" s="83"/>
      <c r="J81" s="5"/>
      <c r="K81" s="5"/>
    </row>
    <row r="82" spans="2:11" ht="24.75" thickBot="1" x14ac:dyDescent="0.3">
      <c r="B82" s="46" t="s">
        <v>199</v>
      </c>
      <c r="C82" s="40" t="s">
        <v>200</v>
      </c>
      <c r="D82" s="40" t="s">
        <v>201</v>
      </c>
      <c r="E82" s="40" t="s">
        <v>202</v>
      </c>
      <c r="F82" s="5"/>
      <c r="G82" s="5"/>
      <c r="H82" s="5"/>
      <c r="I82" s="83"/>
      <c r="J82" s="5"/>
    </row>
    <row r="83" spans="2:11" ht="72.75" thickBot="1" x14ac:dyDescent="0.3">
      <c r="B83" s="48">
        <v>42401</v>
      </c>
      <c r="C83" s="40">
        <v>0.01</v>
      </c>
      <c r="D83" s="49" t="s">
        <v>1049</v>
      </c>
      <c r="E83" s="40"/>
      <c r="F83" s="5"/>
      <c r="G83" s="5"/>
      <c r="H83" s="5"/>
      <c r="I83" s="83"/>
      <c r="J83" s="5"/>
    </row>
    <row r="84" spans="2:11" ht="15.75" thickBot="1" x14ac:dyDescent="0.3">
      <c r="B84" s="1"/>
      <c r="C84" s="72"/>
      <c r="D84" s="5"/>
      <c r="E84" s="5"/>
      <c r="F84" s="5"/>
      <c r="G84" s="5"/>
      <c r="H84" s="5"/>
      <c r="I84" s="83"/>
      <c r="J84" s="5"/>
      <c r="K84" s="5"/>
    </row>
    <row r="85" spans="2:11" ht="15.75" thickBot="1" x14ac:dyDescent="0.3">
      <c r="B85" s="125" t="s">
        <v>109</v>
      </c>
      <c r="C85" s="92"/>
      <c r="D85" s="5"/>
      <c r="E85" s="5"/>
      <c r="F85" s="5"/>
      <c r="G85" s="5"/>
      <c r="H85" s="5"/>
      <c r="I85" s="83"/>
      <c r="J85" s="5"/>
      <c r="K85" s="5"/>
    </row>
    <row r="86" spans="2:11" x14ac:dyDescent="0.25">
      <c r="B86" s="1004"/>
      <c r="C86" s="1005"/>
      <c r="D86" s="1006"/>
      <c r="E86" s="5"/>
      <c r="F86" s="5"/>
      <c r="G86" s="5"/>
      <c r="H86" s="5"/>
      <c r="I86" s="83"/>
      <c r="J86" s="5"/>
      <c r="K86" s="5"/>
    </row>
    <row r="87" spans="2:11" ht="15.75" thickBot="1" x14ac:dyDescent="0.3">
      <c r="B87" s="1007"/>
      <c r="C87" s="1008"/>
      <c r="D87" s="1009"/>
      <c r="E87" s="5"/>
      <c r="F87" s="5"/>
      <c r="G87" s="5"/>
      <c r="H87" s="5"/>
      <c r="I87" s="83"/>
      <c r="J87" s="5"/>
      <c r="K87" s="5"/>
    </row>
    <row r="88" spans="2:11" ht="15.75" thickBot="1" x14ac:dyDescent="0.3">
      <c r="B88" s="5"/>
      <c r="D88" s="5"/>
      <c r="E88" s="5"/>
      <c r="F88" s="5"/>
      <c r="G88" s="5"/>
      <c r="H88" s="5"/>
      <c r="I88" s="83"/>
      <c r="J88" s="5"/>
      <c r="K88" s="5"/>
    </row>
    <row r="89" spans="2:11" ht="24.75" thickBot="1" x14ac:dyDescent="0.3">
      <c r="B89" s="50" t="s">
        <v>204</v>
      </c>
      <c r="C89" s="93"/>
      <c r="D89" s="5"/>
      <c r="E89" s="5"/>
      <c r="F89" s="5"/>
      <c r="G89" s="5"/>
      <c r="H89" s="5"/>
      <c r="I89" s="83"/>
      <c r="J89" s="5"/>
      <c r="K89" s="5"/>
    </row>
    <row r="90" spans="2:11" ht="15.75" thickBot="1" x14ac:dyDescent="0.3">
      <c r="B90" s="1"/>
      <c r="C90" s="72"/>
      <c r="D90" s="5"/>
      <c r="E90" s="5"/>
      <c r="F90" s="5"/>
      <c r="G90" s="5"/>
      <c r="H90" s="5"/>
      <c r="I90" s="83"/>
      <c r="J90" s="5"/>
      <c r="K90" s="5"/>
    </row>
    <row r="91" spans="2:11" ht="144" x14ac:dyDescent="0.25">
      <c r="B91" s="845" t="s">
        <v>205</v>
      </c>
      <c r="C91" s="101"/>
      <c r="D91" s="62" t="s">
        <v>1050</v>
      </c>
      <c r="E91" s="5"/>
      <c r="F91" s="5"/>
      <c r="G91" s="5"/>
      <c r="H91" s="5"/>
      <c r="I91" s="83"/>
      <c r="J91" s="5"/>
      <c r="K91" s="5"/>
    </row>
    <row r="92" spans="2:11" ht="120.75" thickBot="1" x14ac:dyDescent="0.3">
      <c r="B92" s="847"/>
      <c r="C92" s="2"/>
      <c r="D92" s="40" t="s">
        <v>1051</v>
      </c>
      <c r="E92" s="5"/>
      <c r="F92" s="5"/>
      <c r="G92" s="5"/>
      <c r="H92" s="5"/>
      <c r="I92" s="83"/>
      <c r="J92" s="5"/>
      <c r="K92" s="5"/>
    </row>
    <row r="93" spans="2:11" x14ac:dyDescent="0.25">
      <c r="B93" s="845" t="s">
        <v>207</v>
      </c>
      <c r="C93" s="90"/>
      <c r="D93" s="52" t="s">
        <v>208</v>
      </c>
      <c r="E93" s="5"/>
      <c r="F93" s="5"/>
      <c r="G93" s="5"/>
      <c r="H93" s="5"/>
      <c r="I93" s="83"/>
      <c r="J93" s="5"/>
      <c r="K93" s="5"/>
    </row>
    <row r="94" spans="2:11" ht="108" x14ac:dyDescent="0.25">
      <c r="B94" s="846"/>
      <c r="C94" s="90"/>
      <c r="D94" s="45" t="s">
        <v>1052</v>
      </c>
      <c r="E94" s="5"/>
      <c r="F94" s="5"/>
      <c r="G94" s="5"/>
      <c r="H94" s="5"/>
      <c r="I94" s="83"/>
      <c r="J94" s="5"/>
      <c r="K94" s="5"/>
    </row>
    <row r="95" spans="2:11" x14ac:dyDescent="0.25">
      <c r="B95" s="846"/>
      <c r="C95" s="90"/>
      <c r="D95" s="52" t="s">
        <v>293</v>
      </c>
      <c r="E95" s="5"/>
      <c r="F95" s="5"/>
      <c r="G95" s="5"/>
      <c r="H95" s="5"/>
      <c r="I95" s="83"/>
      <c r="J95" s="5"/>
      <c r="K95" s="5"/>
    </row>
    <row r="96" spans="2:11" x14ac:dyDescent="0.25">
      <c r="B96" s="846"/>
      <c r="C96" s="90"/>
      <c r="D96" s="45" t="s">
        <v>212</v>
      </c>
      <c r="E96" s="5"/>
      <c r="F96" s="5"/>
      <c r="G96" s="5"/>
      <c r="H96" s="5"/>
      <c r="I96" s="83"/>
      <c r="J96" s="5"/>
      <c r="K96" s="5"/>
    </row>
    <row r="97" spans="2:11" x14ac:dyDescent="0.25">
      <c r="B97" s="846"/>
      <c r="C97" s="90"/>
      <c r="D97" s="45" t="s">
        <v>213</v>
      </c>
      <c r="E97" s="5"/>
      <c r="F97" s="5"/>
      <c r="G97" s="5"/>
      <c r="H97" s="5"/>
      <c r="I97" s="83"/>
      <c r="J97" s="5"/>
      <c r="K97" s="5"/>
    </row>
    <row r="98" spans="2:11" x14ac:dyDescent="0.25">
      <c r="B98" s="846"/>
      <c r="C98" s="90"/>
      <c r="D98" s="45" t="s">
        <v>1053</v>
      </c>
      <c r="E98" s="5"/>
      <c r="F98" s="5"/>
      <c r="G98" s="5"/>
      <c r="H98" s="5"/>
      <c r="I98" s="83"/>
      <c r="J98" s="5"/>
      <c r="K98" s="5"/>
    </row>
    <row r="99" spans="2:11" ht="24" x14ac:dyDescent="0.25">
      <c r="B99" s="846"/>
      <c r="C99" s="90"/>
      <c r="D99" s="45" t="s">
        <v>1054</v>
      </c>
      <c r="E99" s="5"/>
      <c r="F99" s="5"/>
      <c r="G99" s="5"/>
      <c r="H99" s="5"/>
      <c r="I99" s="83"/>
      <c r="J99" s="5"/>
      <c r="K99" s="5"/>
    </row>
    <row r="100" spans="2:11" ht="24" x14ac:dyDescent="0.25">
      <c r="B100" s="846"/>
      <c r="C100" s="90"/>
      <c r="D100" s="45" t="s">
        <v>1055</v>
      </c>
      <c r="E100" s="5"/>
      <c r="F100" s="5"/>
      <c r="G100" s="5"/>
      <c r="H100" s="5"/>
      <c r="I100" s="83"/>
      <c r="J100" s="5"/>
      <c r="K100" s="5"/>
    </row>
    <row r="101" spans="2:11" ht="24" x14ac:dyDescent="0.25">
      <c r="B101" s="846"/>
      <c r="C101" s="90"/>
      <c r="D101" s="45" t="s">
        <v>1056</v>
      </c>
      <c r="E101" s="5"/>
      <c r="F101" s="5"/>
      <c r="G101" s="5"/>
      <c r="H101" s="5"/>
      <c r="I101" s="83"/>
      <c r="J101" s="5"/>
      <c r="K101" s="5"/>
    </row>
    <row r="102" spans="2:11" ht="48" x14ac:dyDescent="0.25">
      <c r="B102" s="846"/>
      <c r="C102" s="90"/>
      <c r="D102" s="45" t="s">
        <v>1057</v>
      </c>
      <c r="E102" s="5"/>
      <c r="F102" s="5"/>
      <c r="G102" s="5"/>
      <c r="H102" s="5"/>
      <c r="I102" s="83"/>
      <c r="J102" s="5"/>
      <c r="K102" s="5"/>
    </row>
    <row r="103" spans="2:11" ht="36.75" thickBot="1" x14ac:dyDescent="0.3">
      <c r="B103" s="847"/>
      <c r="C103" s="2"/>
      <c r="D103" s="40" t="s">
        <v>1058</v>
      </c>
      <c r="E103" s="5"/>
      <c r="F103" s="5"/>
      <c r="G103" s="5"/>
      <c r="H103" s="5"/>
      <c r="I103" s="83"/>
      <c r="J103" s="5"/>
      <c r="K103" s="5"/>
    </row>
    <row r="104" spans="2:11" ht="24.75" thickBot="1" x14ac:dyDescent="0.3">
      <c r="B104" s="46" t="s">
        <v>220</v>
      </c>
      <c r="C104" s="2"/>
      <c r="D104" s="40"/>
      <c r="E104" s="5"/>
      <c r="F104" s="5"/>
      <c r="G104" s="5"/>
      <c r="H104" s="5"/>
      <c r="I104" s="83"/>
      <c r="J104" s="5"/>
      <c r="K104" s="5"/>
    </row>
    <row r="105" spans="2:11" ht="252" x14ac:dyDescent="0.25">
      <c r="B105" s="845" t="s">
        <v>221</v>
      </c>
      <c r="C105" s="90"/>
      <c r="D105" s="45" t="s">
        <v>1059</v>
      </c>
      <c r="E105" s="5"/>
      <c r="F105" s="5"/>
      <c r="G105" s="5"/>
      <c r="H105" s="5"/>
      <c r="I105" s="83"/>
      <c r="J105" s="5"/>
      <c r="K105" s="5"/>
    </row>
    <row r="106" spans="2:11" ht="72" x14ac:dyDescent="0.25">
      <c r="B106" s="846"/>
      <c r="C106" s="90"/>
      <c r="D106" s="45" t="s">
        <v>1060</v>
      </c>
      <c r="E106" s="5"/>
      <c r="F106" s="5"/>
      <c r="G106" s="5"/>
      <c r="H106" s="5"/>
      <c r="I106" s="83"/>
      <c r="J106" s="5"/>
      <c r="K106" s="5"/>
    </row>
    <row r="107" spans="2:11" ht="72" x14ac:dyDescent="0.25">
      <c r="B107" s="846"/>
      <c r="C107" s="90"/>
      <c r="D107" s="45" t="s">
        <v>1061</v>
      </c>
      <c r="E107" s="5"/>
      <c r="F107" s="5"/>
      <c r="G107" s="5"/>
      <c r="H107" s="5"/>
      <c r="I107" s="83"/>
      <c r="J107" s="5"/>
      <c r="K107" s="5"/>
    </row>
    <row r="108" spans="2:11" ht="156" x14ac:dyDescent="0.25">
      <c r="B108" s="846"/>
      <c r="C108" s="90"/>
      <c r="D108" s="45" t="s">
        <v>1062</v>
      </c>
      <c r="E108" s="5"/>
      <c r="F108" s="5"/>
      <c r="G108" s="5"/>
      <c r="H108" s="5"/>
      <c r="I108" s="83"/>
      <c r="J108" s="5"/>
      <c r="K108" s="5"/>
    </row>
    <row r="109" spans="2:11" ht="168" x14ac:dyDescent="0.25">
      <c r="B109" s="846"/>
      <c r="C109" s="90"/>
      <c r="D109" s="45" t="s">
        <v>1063</v>
      </c>
      <c r="E109" s="5"/>
      <c r="F109" s="5"/>
      <c r="G109" s="5"/>
      <c r="H109" s="5"/>
      <c r="I109" s="83"/>
      <c r="J109" s="5"/>
      <c r="K109" s="5"/>
    </row>
    <row r="110" spans="2:11" ht="108" x14ac:dyDescent="0.25">
      <c r="B110" s="846"/>
      <c r="C110" s="90"/>
      <c r="D110" s="45" t="s">
        <v>1064</v>
      </c>
      <c r="E110" s="5"/>
      <c r="F110" s="5"/>
      <c r="G110" s="5"/>
      <c r="H110" s="5"/>
      <c r="I110" s="83"/>
      <c r="J110" s="5"/>
      <c r="K110" s="5"/>
    </row>
    <row r="111" spans="2:11" ht="60.75" thickBot="1" x14ac:dyDescent="0.3">
      <c r="B111" s="847"/>
      <c r="C111" s="2"/>
      <c r="D111" s="40" t="s">
        <v>1065</v>
      </c>
      <c r="E111" s="5"/>
      <c r="F111" s="5"/>
      <c r="G111" s="5"/>
      <c r="H111" s="5"/>
      <c r="I111" s="83"/>
      <c r="J111" s="5"/>
      <c r="K111" s="5"/>
    </row>
    <row r="112" spans="2:11" ht="36" x14ac:dyDescent="0.25">
      <c r="B112" s="845" t="s">
        <v>238</v>
      </c>
      <c r="C112" s="90"/>
      <c r="D112" s="52" t="s">
        <v>30</v>
      </c>
      <c r="E112" s="5"/>
      <c r="F112" s="5"/>
      <c r="G112" s="5"/>
      <c r="H112" s="5"/>
      <c r="I112" s="83"/>
      <c r="J112" s="5"/>
      <c r="K112" s="5"/>
    </row>
    <row r="113" spans="2:11" x14ac:dyDescent="0.25">
      <c r="B113" s="846"/>
      <c r="C113" s="90"/>
      <c r="D113" s="16"/>
      <c r="E113" s="5"/>
      <c r="F113" s="5"/>
      <c r="G113" s="5"/>
      <c r="H113" s="5"/>
      <c r="I113" s="83"/>
      <c r="J113" s="5"/>
      <c r="K113" s="5"/>
    </row>
    <row r="114" spans="2:11" x14ac:dyDescent="0.25">
      <c r="B114" s="846"/>
      <c r="C114" s="90"/>
      <c r="D114" s="45" t="s">
        <v>239</v>
      </c>
      <c r="E114" s="5"/>
      <c r="F114" s="5"/>
      <c r="G114" s="5"/>
      <c r="H114" s="5"/>
      <c r="I114" s="83"/>
      <c r="J114" s="5"/>
      <c r="K114" s="5"/>
    </row>
    <row r="115" spans="2:11" ht="24" x14ac:dyDescent="0.25">
      <c r="B115" s="846"/>
      <c r="C115" s="90"/>
      <c r="D115" s="45" t="s">
        <v>1066</v>
      </c>
      <c r="E115" s="5"/>
      <c r="F115" s="5"/>
      <c r="G115" s="5"/>
      <c r="H115" s="5"/>
      <c r="I115" s="83"/>
      <c r="J115" s="5"/>
      <c r="K115" s="5"/>
    </row>
    <row r="116" spans="2:11" ht="24" x14ac:dyDescent="0.25">
      <c r="B116" s="846"/>
      <c r="C116" s="90"/>
      <c r="D116" s="45" t="s">
        <v>1067</v>
      </c>
      <c r="E116" s="5"/>
      <c r="F116" s="5"/>
      <c r="G116" s="5"/>
      <c r="H116" s="5"/>
      <c r="I116" s="83"/>
      <c r="J116" s="5"/>
      <c r="K116" s="5"/>
    </row>
    <row r="117" spans="2:11" ht="60" x14ac:dyDescent="0.25">
      <c r="B117" s="846"/>
      <c r="C117" s="90"/>
      <c r="D117" s="45" t="s">
        <v>1068</v>
      </c>
      <c r="E117" s="5"/>
      <c r="F117" s="5"/>
      <c r="G117" s="5"/>
      <c r="H117" s="5"/>
      <c r="I117" s="83"/>
      <c r="J117" s="5"/>
      <c r="K117" s="5"/>
    </row>
    <row r="118" spans="2:11" ht="60" x14ac:dyDescent="0.25">
      <c r="B118" s="846"/>
      <c r="C118" s="90"/>
      <c r="D118" s="45" t="s">
        <v>1069</v>
      </c>
      <c r="E118" s="5"/>
      <c r="F118" s="5"/>
      <c r="G118" s="5"/>
      <c r="H118" s="5"/>
      <c r="I118" s="83"/>
      <c r="J118" s="5"/>
      <c r="K118" s="5"/>
    </row>
    <row r="119" spans="2:11" ht="60" x14ac:dyDescent="0.25">
      <c r="B119" s="846"/>
      <c r="C119" s="90"/>
      <c r="D119" s="57" t="s">
        <v>1070</v>
      </c>
      <c r="E119" s="5"/>
      <c r="F119" s="5"/>
      <c r="G119" s="5"/>
      <c r="H119" s="5"/>
      <c r="I119" s="83"/>
      <c r="J119" s="5"/>
      <c r="K119" s="5"/>
    </row>
    <row r="120" spans="2:11" ht="36" x14ac:dyDescent="0.25">
      <c r="B120" s="846"/>
      <c r="C120" s="90"/>
      <c r="D120" s="45" t="s">
        <v>1071</v>
      </c>
      <c r="E120" s="5"/>
      <c r="F120" s="5"/>
      <c r="G120" s="5"/>
      <c r="H120" s="5"/>
      <c r="I120" s="83"/>
      <c r="J120" s="5"/>
      <c r="K120" s="5"/>
    </row>
    <row r="121" spans="2:11" ht="36" x14ac:dyDescent="0.25">
      <c r="B121" s="846"/>
      <c r="C121" s="90"/>
      <c r="D121" s="45" t="s">
        <v>1072</v>
      </c>
      <c r="E121" s="5"/>
      <c r="F121" s="5"/>
      <c r="G121" s="5"/>
      <c r="H121" s="5"/>
      <c r="I121" s="83"/>
      <c r="J121" s="5"/>
      <c r="K121" s="5"/>
    </row>
    <row r="122" spans="2:11" ht="36" x14ac:dyDescent="0.25">
      <c r="B122" s="846"/>
      <c r="C122" s="90"/>
      <c r="D122" s="45" t="s">
        <v>1073</v>
      </c>
      <c r="E122" s="5"/>
      <c r="F122" s="5"/>
      <c r="G122" s="5"/>
      <c r="H122" s="5"/>
      <c r="I122" s="83"/>
      <c r="J122" s="5"/>
      <c r="K122" s="5"/>
    </row>
    <row r="123" spans="2:11" ht="36" x14ac:dyDescent="0.25">
      <c r="B123" s="846"/>
      <c r="C123" s="90"/>
      <c r="D123" s="45" t="s">
        <v>1074</v>
      </c>
      <c r="E123" s="5"/>
      <c r="F123" s="5"/>
      <c r="G123" s="5"/>
      <c r="H123" s="5"/>
      <c r="I123" s="83"/>
      <c r="J123" s="5"/>
      <c r="K123" s="5"/>
    </row>
    <row r="124" spans="2:11" ht="36.75" thickBot="1" x14ac:dyDescent="0.3">
      <c r="B124" s="847"/>
      <c r="C124" s="2"/>
      <c r="D124" s="40" t="s">
        <v>1075</v>
      </c>
      <c r="E124" s="5"/>
      <c r="F124" s="5"/>
      <c r="G124" s="5"/>
      <c r="H124" s="5"/>
      <c r="I124" s="83"/>
      <c r="J124" s="5"/>
      <c r="K124" s="5"/>
    </row>
    <row r="125" spans="2:11" x14ac:dyDescent="0.25">
      <c r="B125" s="5"/>
      <c r="D125" s="5"/>
      <c r="E125" s="5"/>
      <c r="F125" s="5"/>
      <c r="G125" s="5"/>
      <c r="H125" s="5"/>
      <c r="I125" s="83"/>
      <c r="J125" s="5"/>
      <c r="K125" s="5"/>
    </row>
    <row r="126" spans="2:11" x14ac:dyDescent="0.25">
      <c r="B126" s="5"/>
      <c r="D126" s="5"/>
      <c r="E126" s="5"/>
      <c r="F126" s="5"/>
      <c r="G126" s="5"/>
      <c r="H126" s="5"/>
      <c r="I126" s="83"/>
      <c r="J126" s="5"/>
      <c r="K126" s="5"/>
    </row>
    <row r="127" spans="2:11" x14ac:dyDescent="0.25">
      <c r="B127" s="5"/>
      <c r="D127" s="5"/>
      <c r="E127" s="5"/>
      <c r="F127" s="5"/>
      <c r="G127" s="5"/>
      <c r="H127" s="5"/>
      <c r="I127" s="83"/>
      <c r="J127" s="5"/>
      <c r="K127" s="5"/>
    </row>
    <row r="128" spans="2:11" x14ac:dyDescent="0.25">
      <c r="B128" s="5"/>
      <c r="D128" s="5"/>
      <c r="E128" s="5"/>
      <c r="F128" s="5"/>
      <c r="G128" s="5"/>
      <c r="H128" s="5"/>
      <c r="I128" s="83"/>
      <c r="J128" s="5"/>
      <c r="K128" s="5"/>
    </row>
    <row r="129" spans="2:11" x14ac:dyDescent="0.25">
      <c r="B129" s="5"/>
      <c r="D129" s="5"/>
      <c r="E129" s="5"/>
      <c r="F129" s="5"/>
      <c r="G129" s="5"/>
      <c r="H129" s="5"/>
      <c r="I129" s="83"/>
      <c r="J129" s="5"/>
      <c r="K129" s="5"/>
    </row>
    <row r="130" spans="2:11" x14ac:dyDescent="0.25">
      <c r="B130" s="5"/>
      <c r="D130" s="5"/>
      <c r="E130" s="5"/>
      <c r="F130" s="5"/>
      <c r="G130" s="5"/>
      <c r="H130" s="5"/>
      <c r="I130" s="83"/>
      <c r="J130" s="5"/>
      <c r="K130" s="5"/>
    </row>
    <row r="131" spans="2:11" x14ac:dyDescent="0.25">
      <c r="B131" s="5"/>
      <c r="D131" s="5"/>
      <c r="E131" s="5"/>
      <c r="F131" s="5"/>
      <c r="G131" s="5"/>
      <c r="H131" s="5"/>
      <c r="I131" s="83"/>
      <c r="J131" s="5"/>
      <c r="K131" s="5"/>
    </row>
    <row r="132" spans="2:11" x14ac:dyDescent="0.25">
      <c r="B132" s="5"/>
      <c r="D132" s="5"/>
      <c r="E132" s="5"/>
      <c r="F132" s="5"/>
      <c r="G132" s="5"/>
      <c r="H132" s="5"/>
      <c r="I132" s="83"/>
      <c r="J132" s="5"/>
      <c r="K132" s="5"/>
    </row>
    <row r="133" spans="2:11" x14ac:dyDescent="0.25">
      <c r="B133" s="5"/>
      <c r="D133" s="5"/>
      <c r="E133" s="5"/>
      <c r="F133" s="5"/>
      <c r="G133" s="5"/>
      <c r="H133" s="5"/>
      <c r="I133" s="83"/>
      <c r="J133" s="5"/>
      <c r="K133" s="5"/>
    </row>
    <row r="134" spans="2:11" x14ac:dyDescent="0.25">
      <c r="B134" s="5"/>
      <c r="D134" s="5"/>
      <c r="E134" s="5"/>
      <c r="F134" s="5"/>
      <c r="G134" s="5"/>
      <c r="H134" s="5"/>
      <c r="I134" s="83"/>
      <c r="J134" s="5"/>
      <c r="K134" s="5"/>
    </row>
    <row r="135" spans="2:11" x14ac:dyDescent="0.25">
      <c r="B135" s="5"/>
      <c r="D135" s="5"/>
      <c r="E135" s="5"/>
      <c r="F135" s="5"/>
      <c r="G135" s="5"/>
      <c r="H135" s="5"/>
      <c r="I135" s="83"/>
      <c r="J135" s="5"/>
      <c r="K135" s="5"/>
    </row>
    <row r="136" spans="2:11" x14ac:dyDescent="0.25">
      <c r="B136" s="5"/>
      <c r="D136" s="5"/>
      <c r="E136" s="5"/>
      <c r="F136" s="5"/>
      <c r="G136" s="5"/>
      <c r="H136" s="5"/>
      <c r="I136" s="83"/>
      <c r="J136" s="5"/>
      <c r="K136" s="5"/>
    </row>
    <row r="137" spans="2:11" x14ac:dyDescent="0.25">
      <c r="B137" s="5"/>
      <c r="D137" s="5"/>
      <c r="E137" s="5"/>
      <c r="F137" s="5"/>
      <c r="G137" s="5"/>
      <c r="H137" s="5"/>
      <c r="I137" s="83"/>
      <c r="J137" s="5"/>
      <c r="K137" s="5"/>
    </row>
    <row r="138" spans="2:11" x14ac:dyDescent="0.25">
      <c r="B138" s="5"/>
      <c r="D138" s="5"/>
      <c r="E138" s="5"/>
      <c r="F138" s="5"/>
      <c r="G138" s="5"/>
      <c r="H138" s="5"/>
      <c r="I138" s="83"/>
      <c r="J138" s="5"/>
      <c r="K138" s="5"/>
    </row>
    <row r="139" spans="2:11" x14ac:dyDescent="0.25">
      <c r="B139" s="5"/>
      <c r="D139" s="5"/>
      <c r="E139" s="5"/>
      <c r="F139" s="5"/>
      <c r="G139" s="5"/>
      <c r="H139" s="5"/>
      <c r="I139" s="83"/>
      <c r="J139" s="5"/>
      <c r="K139" s="5"/>
    </row>
    <row r="140" spans="2:11" x14ac:dyDescent="0.25">
      <c r="B140" s="5"/>
      <c r="D140" s="5"/>
      <c r="E140" s="5"/>
      <c r="F140" s="5"/>
      <c r="G140" s="5"/>
      <c r="H140" s="5"/>
      <c r="I140" s="83"/>
      <c r="J140" s="5"/>
      <c r="K140" s="5"/>
    </row>
    <row r="141" spans="2:11" x14ac:dyDescent="0.25">
      <c r="B141" s="5"/>
      <c r="D141" s="5"/>
      <c r="E141" s="5"/>
      <c r="F141" s="5"/>
      <c r="G141" s="5"/>
      <c r="H141" s="5"/>
      <c r="I141" s="83"/>
      <c r="J141" s="5"/>
      <c r="K141" s="5"/>
    </row>
    <row r="142" spans="2:11" x14ac:dyDescent="0.25">
      <c r="B142" s="5"/>
      <c r="D142" s="5"/>
      <c r="E142" s="5"/>
      <c r="F142" s="5"/>
      <c r="G142" s="5"/>
      <c r="H142" s="5"/>
      <c r="I142" s="83"/>
      <c r="J142" s="5"/>
      <c r="K142" s="5"/>
    </row>
    <row r="143" spans="2:11" x14ac:dyDescent="0.25">
      <c r="B143" s="5"/>
      <c r="D143" s="5"/>
      <c r="E143" s="5"/>
      <c r="F143" s="5"/>
      <c r="G143" s="5"/>
      <c r="H143" s="5"/>
      <c r="I143" s="83"/>
      <c r="J143" s="5"/>
      <c r="K143" s="5"/>
    </row>
    <row r="144" spans="2:11" x14ac:dyDescent="0.25">
      <c r="B144" s="5"/>
      <c r="D144" s="5"/>
      <c r="E144" s="5"/>
      <c r="F144" s="5"/>
      <c r="G144" s="5"/>
      <c r="H144" s="5"/>
      <c r="I144" s="83"/>
      <c r="J144" s="5"/>
      <c r="K144" s="5"/>
    </row>
    <row r="145" spans="2:11" x14ac:dyDescent="0.25">
      <c r="B145" s="5"/>
      <c r="D145" s="5"/>
      <c r="E145" s="5"/>
      <c r="F145" s="5"/>
      <c r="G145" s="5"/>
      <c r="H145" s="5"/>
      <c r="I145" s="83"/>
      <c r="J145" s="5"/>
      <c r="K145" s="5"/>
    </row>
    <row r="146" spans="2:11" x14ac:dyDescent="0.25">
      <c r="B146" s="5"/>
      <c r="D146" s="5"/>
      <c r="E146" s="5"/>
      <c r="F146" s="5"/>
      <c r="G146" s="5"/>
      <c r="H146" s="5"/>
      <c r="I146" s="83"/>
      <c r="J146" s="5"/>
      <c r="K146" s="5"/>
    </row>
    <row r="147" spans="2:11" x14ac:dyDescent="0.25">
      <c r="B147" s="5"/>
      <c r="D147" s="5"/>
      <c r="E147" s="5"/>
      <c r="F147" s="5"/>
      <c r="G147" s="5"/>
      <c r="H147" s="5"/>
      <c r="I147" s="83"/>
      <c r="J147" s="5"/>
      <c r="K147" s="5"/>
    </row>
    <row r="148" spans="2:11" x14ac:dyDescent="0.25">
      <c r="B148" s="5"/>
      <c r="D148" s="5"/>
      <c r="E148" s="5"/>
      <c r="F148" s="5"/>
      <c r="G148" s="5"/>
      <c r="H148" s="5"/>
      <c r="I148" s="83"/>
      <c r="J148" s="5"/>
      <c r="K148" s="5"/>
    </row>
    <row r="149" spans="2:11" x14ac:dyDescent="0.25">
      <c r="B149" s="5"/>
      <c r="D149" s="5"/>
      <c r="E149" s="5"/>
      <c r="F149" s="5"/>
      <c r="G149" s="5"/>
      <c r="H149" s="5"/>
      <c r="I149" s="83"/>
      <c r="J149" s="5"/>
      <c r="K149" s="5"/>
    </row>
    <row r="150" spans="2:11" x14ac:dyDescent="0.25">
      <c r="B150" s="5"/>
      <c r="D150" s="5"/>
      <c r="E150" s="5"/>
      <c r="F150" s="5"/>
      <c r="G150" s="5"/>
      <c r="H150" s="5"/>
      <c r="I150" s="83"/>
      <c r="J150" s="5"/>
      <c r="K150" s="5"/>
    </row>
    <row r="151" spans="2:11" x14ac:dyDescent="0.25">
      <c r="B151" s="5"/>
      <c r="D151" s="5"/>
      <c r="E151" s="5"/>
      <c r="F151" s="5"/>
      <c r="G151" s="5"/>
      <c r="H151" s="5"/>
      <c r="I151" s="83"/>
      <c r="J151" s="5"/>
      <c r="K151" s="5"/>
    </row>
    <row r="152" spans="2:11" x14ac:dyDescent="0.25">
      <c r="B152" s="5"/>
      <c r="D152" s="5"/>
      <c r="E152" s="5"/>
      <c r="F152" s="5"/>
      <c r="G152" s="5"/>
      <c r="H152" s="5"/>
      <c r="I152" s="83"/>
      <c r="J152" s="5"/>
      <c r="K152" s="5"/>
    </row>
    <row r="153" spans="2:11" x14ac:dyDescent="0.25">
      <c r="B153" s="5"/>
      <c r="D153" s="5"/>
      <c r="E153" s="5"/>
      <c r="F153" s="5"/>
      <c r="G153" s="5"/>
      <c r="H153" s="5"/>
      <c r="I153" s="83"/>
      <c r="J153" s="5"/>
      <c r="K153" s="5"/>
    </row>
    <row r="154" spans="2:11" x14ac:dyDescent="0.25">
      <c r="B154" s="5"/>
      <c r="D154" s="5"/>
      <c r="E154" s="5"/>
      <c r="F154" s="5"/>
      <c r="G154" s="5"/>
      <c r="H154" s="5"/>
      <c r="I154" s="83"/>
      <c r="J154" s="5"/>
      <c r="K154" s="5"/>
    </row>
    <row r="155" spans="2:11" x14ac:dyDescent="0.25">
      <c r="B155" s="5"/>
      <c r="D155" s="5"/>
      <c r="E155" s="5"/>
      <c r="F155" s="5"/>
      <c r="G155" s="5"/>
      <c r="H155" s="5"/>
      <c r="I155" s="83"/>
      <c r="J155" s="5"/>
      <c r="K155" s="5"/>
    </row>
    <row r="156" spans="2:11" x14ac:dyDescent="0.25">
      <c r="B156" s="5"/>
      <c r="D156" s="5"/>
      <c r="E156" s="5"/>
      <c r="F156" s="5"/>
      <c r="G156" s="5"/>
      <c r="H156" s="5"/>
      <c r="I156" s="83"/>
      <c r="J156" s="5"/>
      <c r="K156" s="5"/>
    </row>
    <row r="157" spans="2:11" x14ac:dyDescent="0.25">
      <c r="B157" s="5"/>
      <c r="D157" s="5"/>
      <c r="E157" s="5"/>
      <c r="F157" s="5"/>
      <c r="G157" s="5"/>
      <c r="H157" s="5"/>
      <c r="I157" s="83"/>
      <c r="J157" s="5"/>
      <c r="K157" s="5"/>
    </row>
    <row r="158" spans="2:11" x14ac:dyDescent="0.25">
      <c r="B158" s="5"/>
      <c r="D158" s="5"/>
      <c r="E158" s="5"/>
      <c r="F158" s="5"/>
      <c r="G158" s="5"/>
      <c r="H158" s="5"/>
      <c r="I158" s="83"/>
      <c r="J158" s="5"/>
      <c r="K158" s="5"/>
    </row>
    <row r="159" spans="2:11" x14ac:dyDescent="0.25">
      <c r="B159" s="5"/>
      <c r="D159" s="5"/>
      <c r="E159" s="5"/>
      <c r="F159" s="5"/>
      <c r="G159" s="5"/>
      <c r="H159" s="5"/>
      <c r="I159" s="83"/>
      <c r="J159" s="5"/>
      <c r="K159" s="5"/>
    </row>
    <row r="160" spans="2:11" x14ac:dyDescent="0.25">
      <c r="B160" s="5"/>
      <c r="D160" s="5"/>
      <c r="E160" s="5"/>
      <c r="F160" s="5"/>
      <c r="G160" s="5"/>
      <c r="H160" s="5"/>
      <c r="I160" s="83"/>
      <c r="J160" s="5"/>
      <c r="K160" s="5"/>
    </row>
    <row r="161" spans="2:11" x14ac:dyDescent="0.25">
      <c r="B161" s="5"/>
      <c r="D161" s="5"/>
      <c r="E161" s="5"/>
      <c r="F161" s="5"/>
      <c r="G161" s="5"/>
      <c r="H161" s="5"/>
      <c r="I161" s="83"/>
      <c r="J161" s="5"/>
      <c r="K161" s="5"/>
    </row>
    <row r="162" spans="2:11" x14ac:dyDescent="0.25">
      <c r="B162" s="5"/>
      <c r="D162" s="5"/>
      <c r="E162" s="5"/>
      <c r="F162" s="5"/>
      <c r="G162" s="5"/>
      <c r="H162" s="5"/>
      <c r="I162" s="83"/>
      <c r="J162" s="5"/>
      <c r="K162" s="5"/>
    </row>
    <row r="163" spans="2:11" x14ac:dyDescent="0.25">
      <c r="B163" s="5"/>
      <c r="D163" s="5"/>
      <c r="E163" s="5"/>
      <c r="F163" s="5"/>
      <c r="G163" s="5"/>
      <c r="H163" s="5"/>
      <c r="I163" s="83"/>
      <c r="J163" s="5"/>
      <c r="K163" s="5"/>
    </row>
    <row r="164" spans="2:11" x14ac:dyDescent="0.25">
      <c r="B164" s="5"/>
      <c r="D164" s="5"/>
      <c r="E164" s="5"/>
      <c r="F164" s="5"/>
      <c r="G164" s="5"/>
      <c r="H164" s="5"/>
      <c r="I164" s="83"/>
      <c r="J164" s="5"/>
      <c r="K164" s="5"/>
    </row>
    <row r="165" spans="2:11" x14ac:dyDescent="0.25">
      <c r="B165" s="5"/>
      <c r="D165" s="5"/>
      <c r="E165" s="5"/>
      <c r="F165" s="5"/>
      <c r="G165" s="5"/>
      <c r="H165" s="5"/>
      <c r="I165" s="83"/>
      <c r="J165" s="5"/>
      <c r="K165" s="5"/>
    </row>
    <row r="166" spans="2:11" x14ac:dyDescent="0.25">
      <c r="B166" s="5"/>
      <c r="D166" s="5"/>
      <c r="E166" s="5"/>
      <c r="F166" s="5"/>
      <c r="G166" s="5"/>
      <c r="H166" s="5"/>
      <c r="I166" s="83"/>
      <c r="J166" s="5"/>
      <c r="K166" s="5"/>
    </row>
    <row r="167" spans="2:11" x14ac:dyDescent="0.25">
      <c r="B167" s="5"/>
      <c r="D167" s="5"/>
      <c r="E167" s="5"/>
      <c r="F167" s="5"/>
      <c r="G167" s="5"/>
      <c r="H167" s="5"/>
      <c r="I167" s="83"/>
      <c r="J167" s="5"/>
      <c r="K167" s="5"/>
    </row>
    <row r="168" spans="2:11" x14ac:dyDescent="0.25">
      <c r="B168" s="5"/>
      <c r="D168" s="5"/>
      <c r="E168" s="5"/>
      <c r="F168" s="5"/>
      <c r="G168" s="5"/>
      <c r="H168" s="5"/>
      <c r="I168" s="83"/>
      <c r="J168" s="5"/>
      <c r="K168" s="5"/>
    </row>
    <row r="169" spans="2:11" x14ac:dyDescent="0.25">
      <c r="B169" s="5"/>
      <c r="D169" s="5"/>
      <c r="E169" s="5"/>
      <c r="F169" s="5"/>
      <c r="G169" s="5"/>
      <c r="H169" s="5"/>
      <c r="I169" s="83"/>
      <c r="J169" s="5"/>
      <c r="K169" s="5"/>
    </row>
    <row r="170" spans="2:11" x14ac:dyDescent="0.25">
      <c r="B170" s="5"/>
      <c r="D170" s="5"/>
      <c r="E170" s="5"/>
      <c r="F170" s="5"/>
      <c r="G170" s="5"/>
      <c r="H170" s="5"/>
      <c r="I170" s="83"/>
      <c r="J170" s="5"/>
      <c r="K170" s="5"/>
    </row>
    <row r="171" spans="2:11" x14ac:dyDescent="0.25">
      <c r="B171" s="5"/>
      <c r="D171" s="5"/>
      <c r="E171" s="5"/>
      <c r="F171" s="5"/>
      <c r="G171" s="5"/>
      <c r="H171" s="5"/>
      <c r="I171" s="83"/>
      <c r="J171" s="5"/>
      <c r="K171" s="5"/>
    </row>
    <row r="172" spans="2:11" x14ac:dyDescent="0.25">
      <c r="B172" s="5"/>
      <c r="D172" s="5"/>
      <c r="E172" s="5"/>
      <c r="F172" s="5"/>
      <c r="G172" s="5"/>
      <c r="H172" s="5"/>
      <c r="I172" s="83"/>
      <c r="J172" s="5"/>
      <c r="K172" s="5"/>
    </row>
    <row r="173" spans="2:11" x14ac:dyDescent="0.25">
      <c r="B173" s="5"/>
      <c r="D173" s="5"/>
      <c r="E173" s="5"/>
      <c r="F173" s="5"/>
      <c r="G173" s="5"/>
      <c r="H173" s="5"/>
      <c r="I173" s="83"/>
      <c r="J173" s="5"/>
      <c r="K173" s="5"/>
    </row>
    <row r="174" spans="2:11" x14ac:dyDescent="0.25">
      <c r="B174" s="5"/>
      <c r="D174" s="5"/>
      <c r="E174" s="5"/>
      <c r="F174" s="5"/>
      <c r="G174" s="5"/>
      <c r="H174" s="5"/>
      <c r="I174" s="83"/>
      <c r="J174" s="5"/>
      <c r="K174" s="5"/>
    </row>
    <row r="175" spans="2:11" x14ac:dyDescent="0.25">
      <c r="B175" s="5"/>
      <c r="D175" s="5"/>
      <c r="E175" s="5"/>
      <c r="F175" s="5"/>
      <c r="G175" s="5"/>
      <c r="H175" s="5"/>
      <c r="I175" s="83"/>
      <c r="J175" s="5"/>
      <c r="K175" s="5"/>
    </row>
    <row r="176" spans="2:11" x14ac:dyDescent="0.25">
      <c r="B176" s="5"/>
      <c r="D176" s="5"/>
      <c r="E176" s="5"/>
      <c r="F176" s="5"/>
      <c r="G176" s="5"/>
      <c r="H176" s="5"/>
      <c r="I176" s="83"/>
      <c r="J176" s="5"/>
      <c r="K176" s="5"/>
    </row>
    <row r="177" spans="2:11" x14ac:dyDescent="0.25">
      <c r="B177" s="5"/>
      <c r="D177" s="5"/>
      <c r="E177" s="5"/>
      <c r="F177" s="5"/>
      <c r="G177" s="5"/>
      <c r="H177" s="5"/>
      <c r="I177" s="83"/>
      <c r="J177" s="5"/>
      <c r="K177" s="5"/>
    </row>
    <row r="178" spans="2:11" x14ac:dyDescent="0.25">
      <c r="B178" s="5"/>
      <c r="D178" s="5"/>
      <c r="E178" s="5"/>
      <c r="F178" s="5"/>
      <c r="G178" s="5"/>
      <c r="H178" s="5"/>
      <c r="I178" s="83"/>
      <c r="J178" s="5"/>
      <c r="K178" s="5"/>
    </row>
    <row r="179" spans="2:11" x14ac:dyDescent="0.25">
      <c r="B179" s="5"/>
      <c r="D179" s="5"/>
      <c r="E179" s="5"/>
      <c r="F179" s="5"/>
      <c r="G179" s="5"/>
      <c r="H179" s="5"/>
      <c r="I179" s="83"/>
      <c r="J179" s="5"/>
      <c r="K179" s="5"/>
    </row>
    <row r="180" spans="2:11" x14ac:dyDescent="0.25">
      <c r="B180" s="5"/>
      <c r="D180" s="5"/>
      <c r="E180" s="5"/>
      <c r="F180" s="5"/>
      <c r="G180" s="5"/>
      <c r="H180" s="5"/>
      <c r="I180" s="83"/>
      <c r="J180" s="5"/>
      <c r="K180" s="5"/>
    </row>
    <row r="181" spans="2:11" x14ac:dyDescent="0.25">
      <c r="B181" s="5"/>
      <c r="D181" s="5"/>
      <c r="E181" s="5"/>
      <c r="F181" s="5"/>
      <c r="G181" s="5"/>
      <c r="H181" s="5"/>
      <c r="I181" s="83"/>
      <c r="J181" s="5"/>
      <c r="K181" s="5"/>
    </row>
    <row r="182" spans="2:11" x14ac:dyDescent="0.25">
      <c r="B182" s="5"/>
      <c r="D182" s="5"/>
      <c r="E182" s="5"/>
      <c r="F182" s="5"/>
      <c r="G182" s="5"/>
      <c r="H182" s="5"/>
      <c r="I182" s="83"/>
      <c r="J182" s="5"/>
      <c r="K182" s="5"/>
    </row>
    <row r="183" spans="2:11" x14ac:dyDescent="0.25">
      <c r="B183" s="5"/>
      <c r="D183" s="5"/>
      <c r="E183" s="5"/>
      <c r="F183" s="5"/>
      <c r="G183" s="5"/>
      <c r="H183" s="5"/>
      <c r="I183" s="83"/>
      <c r="J183" s="5"/>
      <c r="K183" s="5"/>
    </row>
    <row r="184" spans="2:11" x14ac:dyDescent="0.25">
      <c r="B184" s="5"/>
      <c r="D184" s="5"/>
      <c r="E184" s="5"/>
      <c r="F184" s="5"/>
      <c r="G184" s="5"/>
      <c r="H184" s="5"/>
      <c r="I184" s="83"/>
      <c r="J184" s="5"/>
      <c r="K184" s="5"/>
    </row>
    <row r="185" spans="2:11" x14ac:dyDescent="0.25">
      <c r="B185" s="5"/>
      <c r="D185" s="5"/>
      <c r="E185" s="5"/>
      <c r="F185" s="5"/>
      <c r="G185" s="5"/>
      <c r="H185" s="5"/>
      <c r="I185" s="83"/>
      <c r="J185" s="5"/>
      <c r="K185" s="5"/>
    </row>
    <row r="186" spans="2:11" x14ac:dyDescent="0.25">
      <c r="B186" s="5"/>
      <c r="D186" s="5"/>
      <c r="E186" s="5"/>
      <c r="F186" s="5"/>
      <c r="G186" s="5"/>
      <c r="H186" s="5"/>
      <c r="I186" s="83"/>
      <c r="J186" s="5"/>
      <c r="K186" s="5"/>
    </row>
    <row r="187" spans="2:11" x14ac:dyDescent="0.25">
      <c r="B187" s="5"/>
      <c r="D187" s="5"/>
      <c r="E187" s="5"/>
      <c r="F187" s="5"/>
      <c r="G187" s="5"/>
      <c r="H187" s="5"/>
      <c r="I187" s="83"/>
      <c r="J187" s="5"/>
      <c r="K187" s="5"/>
    </row>
    <row r="188" spans="2:11" x14ac:dyDescent="0.25">
      <c r="B188" s="5"/>
      <c r="D188" s="5"/>
      <c r="E188" s="5"/>
      <c r="F188" s="5"/>
      <c r="G188" s="5"/>
      <c r="H188" s="5"/>
      <c r="I188" s="83"/>
      <c r="J188" s="5"/>
      <c r="K188" s="5"/>
    </row>
    <row r="189" spans="2:11" x14ac:dyDescent="0.25">
      <c r="B189" s="5"/>
      <c r="D189" s="5"/>
      <c r="E189" s="5"/>
      <c r="F189" s="5"/>
      <c r="G189" s="5"/>
      <c r="H189" s="5"/>
      <c r="I189" s="83"/>
      <c r="J189" s="5"/>
      <c r="K189" s="5"/>
    </row>
  </sheetData>
  <sheetProtection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F10">
    <cfRule type="notContainsBlanks" dxfId="43" priority="5">
      <formula>LEN(TRIM(F10))&gt;0</formula>
    </cfRule>
  </conditionalFormatting>
  <conditionalFormatting sqref="F11:S11">
    <cfRule type="expression" dxfId="42" priority="3">
      <formula>E11="NO SE REPORTA"</formula>
    </cfRule>
    <cfRule type="expression" dxfId="41" priority="4">
      <formula>E10="NO APLICA"</formula>
    </cfRule>
  </conditionalFormatting>
  <conditionalFormatting sqref="E12:R12">
    <cfRule type="expression" dxfId="40"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G52:G57 F57 E21:H21 I26:I28 E28:H28 E35:I35 I33:I34 I40:I42 E42:H42 I47:I49 K52:K57 M52:M57 L57"/>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K52:K57 M52:M57" evalError="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U197"/>
  <sheetViews>
    <sheetView showGridLines="0" zoomScale="98" zoomScaleNormal="98" workbookViewId="0">
      <selection activeCell="L124" sqref="L124"/>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9" max="9" width="11.5703125" style="129"/>
    <col min="10" max="10" width="34.85546875" customWidth="1"/>
    <col min="11" max="11"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31</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83"/>
      <c r="J6" s="5"/>
      <c r="K6" s="5"/>
    </row>
    <row r="7" spans="1:21" ht="15.75" thickBot="1" x14ac:dyDescent="0.3">
      <c r="B7" s="71"/>
      <c r="C7" s="73"/>
      <c r="D7" s="5"/>
      <c r="E7" s="17"/>
      <c r="F7" s="5" t="s">
        <v>144</v>
      </c>
      <c r="G7" s="5"/>
      <c r="H7" s="5"/>
      <c r="I7" s="83"/>
      <c r="J7" s="5"/>
      <c r="K7" s="5"/>
    </row>
    <row r="8" spans="1:21" ht="15.75" thickBot="1" x14ac:dyDescent="0.3">
      <c r="B8" s="168" t="s">
        <v>145</v>
      </c>
      <c r="C8" s="208">
        <v>2025</v>
      </c>
      <c r="D8" s="212">
        <f>IF(E10="NO APLICA","NO APLICA",IF(E11="NO SE REPORTA","SIN INFORMACION",+M122))</f>
        <v>0.89902983297379857</v>
      </c>
      <c r="E8" s="209"/>
      <c r="F8" s="5" t="s">
        <v>146</v>
      </c>
      <c r="G8" s="5"/>
      <c r="H8" s="5"/>
      <c r="I8" s="83"/>
      <c r="J8" s="5"/>
      <c r="K8" s="5"/>
    </row>
    <row r="9" spans="1:21" x14ac:dyDescent="0.25">
      <c r="B9" s="346" t="s">
        <v>147</v>
      </c>
      <c r="C9" s="84"/>
      <c r="D9" s="5"/>
      <c r="E9" s="5"/>
      <c r="F9" s="5"/>
      <c r="G9" s="5"/>
      <c r="H9" s="5"/>
      <c r="I9" s="83"/>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1408</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83"/>
      <c r="J14" s="5"/>
      <c r="K14" s="5"/>
    </row>
    <row r="15" spans="1:21" x14ac:dyDescent="0.25">
      <c r="B15" s="845" t="s">
        <v>152</v>
      </c>
      <c r="C15" s="85"/>
      <c r="D15" s="836" t="s">
        <v>153</v>
      </c>
      <c r="E15" s="837"/>
      <c r="F15" s="837"/>
      <c r="G15" s="837"/>
      <c r="H15" s="837"/>
      <c r="I15" s="838"/>
      <c r="J15" s="5"/>
      <c r="K15" s="5"/>
    </row>
    <row r="16" spans="1:21" x14ac:dyDescent="0.25">
      <c r="B16" s="846"/>
      <c r="C16" s="88"/>
      <c r="D16" s="965" t="s">
        <v>1076</v>
      </c>
      <c r="E16" s="966"/>
      <c r="F16" s="966"/>
      <c r="G16" s="966"/>
      <c r="H16" s="966"/>
      <c r="I16" s="967"/>
      <c r="J16" s="5"/>
      <c r="K16" s="5"/>
    </row>
    <row r="17" spans="2:11" ht="15.75" thickBot="1" x14ac:dyDescent="0.3">
      <c r="B17" s="846"/>
      <c r="C17" s="88"/>
      <c r="D17" s="827"/>
      <c r="E17" s="828"/>
      <c r="F17" s="828"/>
      <c r="G17" s="828"/>
      <c r="H17" s="828"/>
      <c r="I17" s="829"/>
      <c r="J17" s="5"/>
      <c r="K17" s="5"/>
    </row>
    <row r="18" spans="2:11" ht="36.75" thickBot="1" x14ac:dyDescent="0.3">
      <c r="B18" s="846"/>
      <c r="C18" s="90"/>
      <c r="D18" s="43" t="s">
        <v>1077</v>
      </c>
      <c r="E18" s="143">
        <v>83</v>
      </c>
      <c r="F18" s="5"/>
      <c r="G18" s="5"/>
      <c r="H18" s="5"/>
      <c r="I18" s="303"/>
      <c r="J18" s="5"/>
      <c r="K18" s="5"/>
    </row>
    <row r="19" spans="2:11" ht="36.75" thickBot="1" x14ac:dyDescent="0.3">
      <c r="B19" s="846"/>
      <c r="C19" s="90"/>
      <c r="D19" s="40" t="s">
        <v>1078</v>
      </c>
      <c r="E19" s="143">
        <v>83</v>
      </c>
      <c r="F19" s="5"/>
      <c r="G19" s="5"/>
      <c r="H19" s="5"/>
      <c r="I19" s="303"/>
      <c r="J19" s="5"/>
      <c r="K19" s="5"/>
    </row>
    <row r="20" spans="2:11" ht="15.75" thickBot="1" x14ac:dyDescent="0.3">
      <c r="B20" s="846"/>
      <c r="C20" s="88"/>
      <c r="D20" s="851"/>
      <c r="E20" s="852"/>
      <c r="F20" s="852"/>
      <c r="G20" s="852"/>
      <c r="H20" s="852"/>
      <c r="I20" s="853"/>
      <c r="J20" s="5"/>
      <c r="K20" s="5"/>
    </row>
    <row r="21" spans="2:11" ht="15.75" thickBot="1" x14ac:dyDescent="0.3">
      <c r="B21" s="846"/>
      <c r="C21" s="90"/>
      <c r="D21" s="43" t="s">
        <v>279</v>
      </c>
      <c r="E21" s="38" t="s">
        <v>103</v>
      </c>
      <c r="F21" s="38" t="s">
        <v>104</v>
      </c>
      <c r="G21" s="38" t="s">
        <v>105</v>
      </c>
      <c r="H21" s="38" t="s">
        <v>106</v>
      </c>
      <c r="I21" s="86" t="s">
        <v>280</v>
      </c>
      <c r="J21" s="5"/>
      <c r="K21" s="5"/>
    </row>
    <row r="22" spans="2:11" ht="24.75" thickBot="1" x14ac:dyDescent="0.3">
      <c r="B22" s="846"/>
      <c r="C22" s="90"/>
      <c r="D22" s="40" t="s">
        <v>1079</v>
      </c>
      <c r="E22" s="143">
        <v>83</v>
      </c>
      <c r="F22" s="143">
        <v>74</v>
      </c>
      <c r="G22" s="143"/>
      <c r="H22" s="143"/>
      <c r="I22" s="304">
        <f>SUM(E22:H22)</f>
        <v>157</v>
      </c>
      <c r="J22" s="5"/>
      <c r="K22" s="5"/>
    </row>
    <row r="23" spans="2:11" ht="24.75" thickBot="1" x14ac:dyDescent="0.3">
      <c r="B23" s="846"/>
      <c r="C23" s="90"/>
      <c r="D23" s="40" t="s">
        <v>1080</v>
      </c>
      <c r="E23" s="143">
        <v>81</v>
      </c>
      <c r="F23" s="143">
        <v>72</v>
      </c>
      <c r="G23" s="143"/>
      <c r="H23" s="143"/>
      <c r="I23" s="304">
        <f>SUM(E23:H23)</f>
        <v>153</v>
      </c>
      <c r="J23" s="5"/>
      <c r="K23" s="5"/>
    </row>
    <row r="24" spans="2:11" ht="24.75" thickBot="1" x14ac:dyDescent="0.3">
      <c r="B24" s="846"/>
      <c r="C24" s="90"/>
      <c r="D24" s="40" t="s">
        <v>1081</v>
      </c>
      <c r="E24" s="182">
        <f>+E23/E22</f>
        <v>0.97590361445783136</v>
      </c>
      <c r="F24" s="182">
        <f>+F23/F22</f>
        <v>0.97297297297297303</v>
      </c>
      <c r="G24" s="182" t="e">
        <f>+G23/G22</f>
        <v>#DIV/0!</v>
      </c>
      <c r="H24" s="182" t="e">
        <f>+H23/H22</f>
        <v>#DIV/0!</v>
      </c>
      <c r="I24" s="182">
        <f>+I23/I22</f>
        <v>0.97452229299363058</v>
      </c>
      <c r="J24" s="5"/>
      <c r="K24" s="5"/>
    </row>
    <row r="25" spans="2:11" x14ac:dyDescent="0.25">
      <c r="B25" s="846"/>
      <c r="C25" s="88"/>
      <c r="D25" s="836" t="s">
        <v>1082</v>
      </c>
      <c r="E25" s="837"/>
      <c r="F25" s="837"/>
      <c r="G25" s="837"/>
      <c r="H25" s="837"/>
      <c r="I25" s="838"/>
      <c r="J25" s="5"/>
      <c r="K25" s="5"/>
    </row>
    <row r="26" spans="2:11" ht="15.75" thickBot="1" x14ac:dyDescent="0.3">
      <c r="B26" s="846"/>
      <c r="C26" s="88"/>
      <c r="D26" s="827"/>
      <c r="E26" s="828"/>
      <c r="F26" s="828"/>
      <c r="G26" s="828"/>
      <c r="H26" s="828"/>
      <c r="I26" s="829"/>
      <c r="J26" s="5"/>
      <c r="K26" s="5"/>
    </row>
    <row r="27" spans="2:11" ht="24" x14ac:dyDescent="0.25">
      <c r="B27" s="846"/>
      <c r="C27" s="90"/>
      <c r="D27" s="838" t="s">
        <v>1083</v>
      </c>
      <c r="E27" s="845" t="s">
        <v>1084</v>
      </c>
      <c r="F27" s="845" t="s">
        <v>1085</v>
      </c>
      <c r="G27" s="845" t="s">
        <v>1086</v>
      </c>
      <c r="H27" s="62" t="s">
        <v>1087</v>
      </c>
      <c r="I27" s="303"/>
      <c r="J27" s="5"/>
      <c r="K27" s="5"/>
    </row>
    <row r="28" spans="2:11" ht="15.75" thickBot="1" x14ac:dyDescent="0.3">
      <c r="B28" s="846"/>
      <c r="C28" s="90"/>
      <c r="D28" s="853"/>
      <c r="E28" s="847"/>
      <c r="F28" s="847"/>
      <c r="G28" s="847"/>
      <c r="H28" s="40" t="s">
        <v>1088</v>
      </c>
      <c r="I28" s="303"/>
      <c r="J28" s="5"/>
      <c r="K28" s="5"/>
    </row>
    <row r="29" spans="2:11" ht="15.75" thickBot="1" x14ac:dyDescent="0.3">
      <c r="B29" s="846"/>
      <c r="C29" s="90"/>
      <c r="D29" s="30" t="s">
        <v>1493</v>
      </c>
      <c r="E29" s="143">
        <v>37</v>
      </c>
      <c r="F29" s="143">
        <v>37</v>
      </c>
      <c r="G29" s="143">
        <v>37</v>
      </c>
      <c r="H29" s="143">
        <v>35</v>
      </c>
      <c r="I29" s="303"/>
      <c r="J29" s="5"/>
      <c r="K29" s="5"/>
    </row>
    <row r="30" spans="2:11" ht="15.75" thickBot="1" x14ac:dyDescent="0.3">
      <c r="B30" s="846"/>
      <c r="C30" s="90"/>
      <c r="D30" s="30" t="s">
        <v>1494</v>
      </c>
      <c r="E30" s="143">
        <v>7</v>
      </c>
      <c r="F30" s="143">
        <v>7</v>
      </c>
      <c r="G30" s="143">
        <v>7</v>
      </c>
      <c r="H30" s="143">
        <v>7</v>
      </c>
      <c r="I30" s="303"/>
      <c r="J30" s="5"/>
      <c r="K30" s="5"/>
    </row>
    <row r="31" spans="2:11" ht="15.75" thickBot="1" x14ac:dyDescent="0.3">
      <c r="B31" s="846"/>
      <c r="C31" s="90"/>
      <c r="D31" s="30" t="s">
        <v>1495</v>
      </c>
      <c r="E31" s="143">
        <v>2</v>
      </c>
      <c r="F31" s="143">
        <v>2</v>
      </c>
      <c r="G31" s="143">
        <v>2</v>
      </c>
      <c r="H31" s="143">
        <v>2</v>
      </c>
      <c r="I31" s="303"/>
      <c r="J31" s="5"/>
      <c r="K31" s="5"/>
    </row>
    <row r="32" spans="2:11" ht="15.75" thickBot="1" x14ac:dyDescent="0.3">
      <c r="B32" s="846"/>
      <c r="C32" s="90"/>
      <c r="D32" s="30" t="s">
        <v>1496</v>
      </c>
      <c r="E32" s="143">
        <v>6</v>
      </c>
      <c r="F32" s="143">
        <v>6</v>
      </c>
      <c r="G32" s="143">
        <v>6</v>
      </c>
      <c r="H32" s="143">
        <v>6</v>
      </c>
      <c r="I32" s="303"/>
      <c r="J32" s="5"/>
      <c r="K32" s="5"/>
    </row>
    <row r="33" spans="2:11" ht="15.75" thickBot="1" x14ac:dyDescent="0.3">
      <c r="B33" s="846"/>
      <c r="C33" s="90"/>
      <c r="D33" s="30" t="s">
        <v>1497</v>
      </c>
      <c r="E33" s="143">
        <v>10</v>
      </c>
      <c r="F33" s="143">
        <v>10</v>
      </c>
      <c r="G33" s="143">
        <v>10</v>
      </c>
      <c r="H33" s="143">
        <v>10</v>
      </c>
      <c r="I33" s="303"/>
      <c r="J33" s="5"/>
      <c r="K33" s="5"/>
    </row>
    <row r="34" spans="2:11" ht="15.75" thickBot="1" x14ac:dyDescent="0.3">
      <c r="B34" s="846"/>
      <c r="C34" s="90"/>
      <c r="D34" s="30" t="s">
        <v>1498</v>
      </c>
      <c r="E34" s="143">
        <v>12</v>
      </c>
      <c r="F34" s="143">
        <v>12</v>
      </c>
      <c r="G34" s="143">
        <v>12</v>
      </c>
      <c r="H34" s="143">
        <v>12</v>
      </c>
      <c r="I34" s="303"/>
      <c r="J34" s="5"/>
      <c r="K34" s="5"/>
    </row>
    <row r="35" spans="2:11" ht="15.75" thickBot="1" x14ac:dyDescent="0.3">
      <c r="B35" s="846"/>
      <c r="C35" s="90"/>
      <c r="D35" s="30"/>
      <c r="E35" s="143"/>
      <c r="F35" s="143"/>
      <c r="G35" s="143"/>
      <c r="H35" s="143"/>
      <c r="I35" s="303"/>
      <c r="J35" s="5"/>
      <c r="K35" s="5"/>
    </row>
    <row r="36" spans="2:11" ht="15.75" thickBot="1" x14ac:dyDescent="0.3">
      <c r="B36" s="846"/>
      <c r="C36" s="90"/>
      <c r="D36" s="30"/>
      <c r="E36" s="143"/>
      <c r="F36" s="143"/>
      <c r="G36" s="143"/>
      <c r="H36" s="143"/>
      <c r="I36" s="303"/>
      <c r="J36" s="5"/>
      <c r="K36" s="5"/>
    </row>
    <row r="37" spans="2:11" ht="15.75" thickBot="1" x14ac:dyDescent="0.3">
      <c r="B37" s="846"/>
      <c r="C37" s="90"/>
      <c r="D37" s="30"/>
      <c r="E37" s="143"/>
      <c r="F37" s="143"/>
      <c r="G37" s="143"/>
      <c r="H37" s="143"/>
      <c r="I37" s="303"/>
      <c r="J37" s="5"/>
      <c r="K37" s="5"/>
    </row>
    <row r="38" spans="2:11" ht="15.75" thickBot="1" x14ac:dyDescent="0.3">
      <c r="B38" s="846"/>
      <c r="C38" s="90"/>
      <c r="D38" s="30"/>
      <c r="E38" s="143"/>
      <c r="F38" s="143"/>
      <c r="G38" s="143"/>
      <c r="H38" s="143"/>
      <c r="I38" s="303"/>
      <c r="J38" s="5"/>
      <c r="K38" s="5"/>
    </row>
    <row r="39" spans="2:11" ht="15.75" thickBot="1" x14ac:dyDescent="0.3">
      <c r="B39" s="846"/>
      <c r="C39" s="90"/>
      <c r="D39" s="30"/>
      <c r="E39" s="143"/>
      <c r="F39" s="143"/>
      <c r="G39" s="143"/>
      <c r="H39" s="143"/>
      <c r="I39" s="303"/>
      <c r="J39" s="5"/>
      <c r="K39" s="5"/>
    </row>
    <row r="40" spans="2:11" ht="15.75" thickBot="1" x14ac:dyDescent="0.3">
      <c r="B40" s="846"/>
      <c r="C40" s="90"/>
      <c r="D40" s="30"/>
      <c r="E40" s="143"/>
      <c r="F40" s="143"/>
      <c r="G40" s="143"/>
      <c r="H40" s="143"/>
      <c r="I40" s="303"/>
      <c r="J40" s="5"/>
      <c r="K40" s="5"/>
    </row>
    <row r="41" spans="2:11" ht="15.75" thickBot="1" x14ac:dyDescent="0.3">
      <c r="B41" s="846"/>
      <c r="C41" s="90"/>
      <c r="D41" s="40" t="s">
        <v>280</v>
      </c>
      <c r="E41" s="305">
        <f>SUM(E29:E40)</f>
        <v>74</v>
      </c>
      <c r="F41" s="305">
        <f>SUM(F29:F40)</f>
        <v>74</v>
      </c>
      <c r="G41" s="305">
        <f>SUM(G29:G40)</f>
        <v>74</v>
      </c>
      <c r="H41" s="305">
        <f>SUM(H29:H40)</f>
        <v>72</v>
      </c>
      <c r="I41" s="303"/>
      <c r="J41" s="5"/>
      <c r="K41" s="5"/>
    </row>
    <row r="42" spans="2:11" x14ac:dyDescent="0.25">
      <c r="B42" s="846"/>
      <c r="C42" s="88"/>
      <c r="D42" s="827"/>
      <c r="E42" s="828"/>
      <c r="F42" s="828"/>
      <c r="G42" s="828"/>
      <c r="H42" s="828"/>
      <c r="I42" s="829"/>
      <c r="J42" s="5"/>
      <c r="K42" s="5"/>
    </row>
    <row r="43" spans="2:11" x14ac:dyDescent="0.25">
      <c r="B43" s="846"/>
      <c r="C43" s="88"/>
      <c r="D43" s="965" t="s">
        <v>1089</v>
      </c>
      <c r="E43" s="966"/>
      <c r="F43" s="966"/>
      <c r="G43" s="966"/>
      <c r="H43" s="966"/>
      <c r="I43" s="967"/>
      <c r="J43" s="5"/>
      <c r="K43" s="5"/>
    </row>
    <row r="44" spans="2:11" ht="15.75" thickBot="1" x14ac:dyDescent="0.3">
      <c r="B44" s="846"/>
      <c r="C44" s="88"/>
      <c r="D44" s="827"/>
      <c r="E44" s="828"/>
      <c r="F44" s="828"/>
      <c r="G44" s="828"/>
      <c r="H44" s="828"/>
      <c r="I44" s="829"/>
      <c r="J44" s="5"/>
      <c r="K44" s="5"/>
    </row>
    <row r="45" spans="2:11" ht="15.75" thickBot="1" x14ac:dyDescent="0.3">
      <c r="B45" s="846"/>
      <c r="C45" s="90"/>
      <c r="D45" s="43" t="s">
        <v>279</v>
      </c>
      <c r="E45" s="38" t="s">
        <v>1090</v>
      </c>
      <c r="F45" s="5"/>
      <c r="G45" s="5"/>
      <c r="H45" s="5"/>
      <c r="I45" s="303"/>
      <c r="J45" s="5"/>
      <c r="K45" s="5"/>
    </row>
    <row r="46" spans="2:11" ht="15.75" thickBot="1" x14ac:dyDescent="0.3">
      <c r="B46" s="846"/>
      <c r="C46" s="90"/>
      <c r="D46" s="40" t="s">
        <v>1091</v>
      </c>
      <c r="E46" s="143">
        <v>475</v>
      </c>
      <c r="F46" s="5"/>
      <c r="G46" s="5"/>
      <c r="H46" s="5"/>
      <c r="I46" s="303"/>
      <c r="J46" s="5"/>
      <c r="K46" s="5"/>
    </row>
    <row r="47" spans="2:11" ht="24.75" thickBot="1" x14ac:dyDescent="0.3">
      <c r="B47" s="846"/>
      <c r="C47" s="90"/>
      <c r="D47" s="40" t="s">
        <v>1092</v>
      </c>
      <c r="E47" s="143">
        <v>475</v>
      </c>
      <c r="F47" s="5"/>
      <c r="G47" s="5"/>
      <c r="H47" s="5"/>
      <c r="I47" s="303"/>
      <c r="J47" s="5"/>
      <c r="K47" s="5"/>
    </row>
    <row r="48" spans="2:11" ht="24.75" thickBot="1" x14ac:dyDescent="0.3">
      <c r="B48" s="846"/>
      <c r="C48" s="90"/>
      <c r="D48" s="40" t="s">
        <v>1093</v>
      </c>
      <c r="E48" s="143"/>
      <c r="F48" s="5"/>
      <c r="G48" s="5"/>
      <c r="H48" s="5"/>
      <c r="I48" s="303"/>
      <c r="J48" s="5"/>
      <c r="K48" s="5"/>
    </row>
    <row r="49" spans="2:11" x14ac:dyDescent="0.25">
      <c r="B49" s="846"/>
      <c r="C49" s="88"/>
      <c r="D49" s="827"/>
      <c r="E49" s="828"/>
      <c r="F49" s="828"/>
      <c r="G49" s="828"/>
      <c r="H49" s="828"/>
      <c r="I49" s="829"/>
      <c r="J49" s="5"/>
      <c r="K49" s="5"/>
    </row>
    <row r="50" spans="2:11" x14ac:dyDescent="0.25">
      <c r="B50" s="846"/>
      <c r="C50" s="88"/>
      <c r="D50" s="827" t="s">
        <v>1094</v>
      </c>
      <c r="E50" s="828"/>
      <c r="F50" s="828"/>
      <c r="G50" s="828"/>
      <c r="H50" s="828"/>
      <c r="I50" s="829"/>
      <c r="J50" s="5"/>
      <c r="K50" s="5"/>
    </row>
    <row r="51" spans="2:11" ht="15.75" thickBot="1" x14ac:dyDescent="0.3">
      <c r="B51" s="846"/>
      <c r="C51" s="88"/>
      <c r="D51" s="851"/>
      <c r="E51" s="852"/>
      <c r="F51" s="852"/>
      <c r="G51" s="852"/>
      <c r="H51" s="852"/>
      <c r="I51" s="853"/>
      <c r="J51" s="5"/>
      <c r="K51" s="5"/>
    </row>
    <row r="52" spans="2:11" ht="15.75" thickBot="1" x14ac:dyDescent="0.3">
      <c r="B52" s="846"/>
      <c r="C52" s="90"/>
      <c r="D52" s="43" t="s">
        <v>279</v>
      </c>
      <c r="E52" s="38" t="s">
        <v>103</v>
      </c>
      <c r="F52" s="38" t="s">
        <v>104</v>
      </c>
      <c r="G52" s="38" t="s">
        <v>105</v>
      </c>
      <c r="H52" s="38" t="s">
        <v>106</v>
      </c>
      <c r="I52" s="86" t="s">
        <v>280</v>
      </c>
      <c r="J52" s="5"/>
      <c r="K52" s="5"/>
    </row>
    <row r="53" spans="2:11" ht="24.75" thickBot="1" x14ac:dyDescent="0.3">
      <c r="B53" s="846"/>
      <c r="C53" s="90"/>
      <c r="D53" s="40" t="s">
        <v>1095</v>
      </c>
      <c r="E53" s="143">
        <v>475</v>
      </c>
      <c r="F53" s="143">
        <v>464</v>
      </c>
      <c r="G53" s="143"/>
      <c r="H53" s="143"/>
      <c r="I53" s="305">
        <f>SUM(E53:H53)</f>
        <v>939</v>
      </c>
      <c r="J53" s="5"/>
      <c r="K53" s="5"/>
    </row>
    <row r="54" spans="2:11" ht="24.75" thickBot="1" x14ac:dyDescent="0.3">
      <c r="B54" s="846"/>
      <c r="C54" s="90"/>
      <c r="D54" s="40" t="s">
        <v>1096</v>
      </c>
      <c r="E54" s="143">
        <v>448</v>
      </c>
      <c r="F54" s="143">
        <v>351</v>
      </c>
      <c r="G54" s="143"/>
      <c r="H54" s="143"/>
      <c r="I54" s="305">
        <f>SUM(E54:H54)</f>
        <v>799</v>
      </c>
      <c r="J54" s="5"/>
      <c r="K54" s="5"/>
    </row>
    <row r="55" spans="2:11" ht="24.75" thickBot="1" x14ac:dyDescent="0.3">
      <c r="B55" s="846"/>
      <c r="C55" s="90"/>
      <c r="D55" s="40" t="s">
        <v>1097</v>
      </c>
      <c r="E55" s="182">
        <f>+E54/E53</f>
        <v>0.94315789473684208</v>
      </c>
      <c r="F55" s="182">
        <f>+F54/F53</f>
        <v>0.75646551724137934</v>
      </c>
      <c r="G55" s="182" t="e">
        <f>+G54/G53</f>
        <v>#DIV/0!</v>
      </c>
      <c r="H55" s="182" t="e">
        <f>+H54/H53</f>
        <v>#DIV/0!</v>
      </c>
      <c r="I55" s="182">
        <f>+I54/I53</f>
        <v>0.85090521831735888</v>
      </c>
      <c r="J55" s="5"/>
      <c r="K55" s="5"/>
    </row>
    <row r="56" spans="2:11" x14ac:dyDescent="0.25">
      <c r="B56" s="846"/>
      <c r="C56" s="88"/>
      <c r="D56" s="836"/>
      <c r="E56" s="837"/>
      <c r="F56" s="837"/>
      <c r="G56" s="837"/>
      <c r="H56" s="837"/>
      <c r="I56" s="838"/>
      <c r="J56" s="5"/>
      <c r="K56" s="5"/>
    </row>
    <row r="57" spans="2:11" x14ac:dyDescent="0.25">
      <c r="B57" s="846"/>
      <c r="C57" s="88"/>
      <c r="D57" s="827" t="s">
        <v>1098</v>
      </c>
      <c r="E57" s="828"/>
      <c r="F57" s="828"/>
      <c r="G57" s="828"/>
      <c r="H57" s="828"/>
      <c r="I57" s="829"/>
      <c r="J57" s="5"/>
      <c r="K57" s="5"/>
    </row>
    <row r="58" spans="2:11" ht="15.75" thickBot="1" x14ac:dyDescent="0.3">
      <c r="B58" s="846"/>
      <c r="C58" s="88"/>
      <c r="D58" s="851"/>
      <c r="E58" s="852"/>
      <c r="F58" s="852"/>
      <c r="G58" s="852"/>
      <c r="H58" s="852"/>
      <c r="I58" s="853"/>
      <c r="J58" s="5"/>
      <c r="K58" s="5"/>
    </row>
    <row r="59" spans="2:11" ht="15.75" thickBot="1" x14ac:dyDescent="0.3">
      <c r="B59" s="846"/>
      <c r="C59" s="90"/>
      <c r="D59" s="43" t="s">
        <v>279</v>
      </c>
      <c r="E59" s="38" t="s">
        <v>103</v>
      </c>
      <c r="F59" s="38" t="s">
        <v>104</v>
      </c>
      <c r="G59" s="38" t="s">
        <v>105</v>
      </c>
      <c r="H59" s="38" t="s">
        <v>106</v>
      </c>
      <c r="I59" s="86" t="s">
        <v>280</v>
      </c>
      <c r="J59" s="5"/>
      <c r="K59" s="5"/>
    </row>
    <row r="60" spans="2:11" ht="24.75" thickBot="1" x14ac:dyDescent="0.3">
      <c r="B60" s="846"/>
      <c r="C60" s="90"/>
      <c r="D60" s="40" t="s">
        <v>1099</v>
      </c>
      <c r="E60" s="143"/>
      <c r="F60" s="143"/>
      <c r="G60" s="143"/>
      <c r="H60" s="143"/>
      <c r="I60" s="305">
        <f>SUM(E60:H60)</f>
        <v>0</v>
      </c>
      <c r="J60" s="5"/>
      <c r="K60" s="5"/>
    </row>
    <row r="61" spans="2:11" ht="24.75" thickBot="1" x14ac:dyDescent="0.3">
      <c r="B61" s="846"/>
      <c r="C61" s="90"/>
      <c r="D61" s="40" t="s">
        <v>1100</v>
      </c>
      <c r="E61" s="143"/>
      <c r="F61" s="143"/>
      <c r="G61" s="143"/>
      <c r="H61" s="143"/>
      <c r="I61" s="305">
        <f>SUM(E61:H61)</f>
        <v>0</v>
      </c>
      <c r="J61" s="5"/>
      <c r="K61" s="5"/>
    </row>
    <row r="62" spans="2:11" ht="24.75" thickBot="1" x14ac:dyDescent="0.3">
      <c r="B62" s="846"/>
      <c r="C62" s="90"/>
      <c r="D62" s="40" t="s">
        <v>1101</v>
      </c>
      <c r="E62" s="182" t="e">
        <f>+E61/E60</f>
        <v>#DIV/0!</v>
      </c>
      <c r="F62" s="182" t="e">
        <f>+F61/F60</f>
        <v>#DIV/0!</v>
      </c>
      <c r="G62" s="182" t="e">
        <f>+G61/G60</f>
        <v>#DIV/0!</v>
      </c>
      <c r="H62" s="182" t="e">
        <f>+H61/H60</f>
        <v>#DIV/0!</v>
      </c>
      <c r="I62" s="182" t="e">
        <f>+I61/I60</f>
        <v>#DIV/0!</v>
      </c>
      <c r="J62" s="5"/>
      <c r="K62" s="5"/>
    </row>
    <row r="63" spans="2:11" x14ac:dyDescent="0.25">
      <c r="B63" s="846"/>
      <c r="C63" s="88"/>
      <c r="D63" s="836"/>
      <c r="E63" s="837"/>
      <c r="F63" s="837"/>
      <c r="G63" s="837"/>
      <c r="H63" s="837"/>
      <c r="I63" s="838"/>
      <c r="J63" s="5"/>
      <c r="K63" s="5"/>
    </row>
    <row r="64" spans="2:11" x14ac:dyDescent="0.25">
      <c r="B64" s="846"/>
      <c r="C64" s="88"/>
      <c r="D64" s="965" t="s">
        <v>1102</v>
      </c>
      <c r="E64" s="966"/>
      <c r="F64" s="966"/>
      <c r="G64" s="966"/>
      <c r="H64" s="966"/>
      <c r="I64" s="967"/>
      <c r="J64" s="5"/>
      <c r="K64" s="5"/>
    </row>
    <row r="65" spans="2:11" ht="15.75" thickBot="1" x14ac:dyDescent="0.3">
      <c r="B65" s="846"/>
      <c r="C65" s="88"/>
      <c r="D65" s="827"/>
      <c r="E65" s="828"/>
      <c r="F65" s="828"/>
      <c r="G65" s="828"/>
      <c r="H65" s="828"/>
      <c r="I65" s="829"/>
      <c r="J65" s="5"/>
      <c r="K65" s="5"/>
    </row>
    <row r="66" spans="2:11" ht="15.75" thickBot="1" x14ac:dyDescent="0.3">
      <c r="B66" s="846"/>
      <c r="C66" s="90"/>
      <c r="D66" s="43" t="s">
        <v>279</v>
      </c>
      <c r="E66" s="38" t="s">
        <v>1090</v>
      </c>
      <c r="F66" s="5"/>
      <c r="G66" s="5"/>
      <c r="H66" s="5"/>
      <c r="I66" s="303"/>
      <c r="J66" s="5"/>
      <c r="K66" s="5"/>
    </row>
    <row r="67" spans="2:11" ht="24.75" thickBot="1" x14ac:dyDescent="0.3">
      <c r="B67" s="846"/>
      <c r="C67" s="90"/>
      <c r="D67" s="40" t="s">
        <v>1103</v>
      </c>
      <c r="E67" s="143">
        <v>107</v>
      </c>
      <c r="F67" s="5"/>
      <c r="G67" s="5"/>
      <c r="H67" s="5"/>
      <c r="I67" s="303"/>
      <c r="J67" s="5"/>
      <c r="K67" s="5"/>
    </row>
    <row r="68" spans="2:11" ht="24.75" thickBot="1" x14ac:dyDescent="0.3">
      <c r="B68" s="846"/>
      <c r="C68" s="90"/>
      <c r="D68" s="40" t="s">
        <v>1104</v>
      </c>
      <c r="E68" s="143">
        <v>107</v>
      </c>
      <c r="F68" s="5"/>
      <c r="G68" s="5"/>
      <c r="H68" s="5"/>
      <c r="I68" s="303"/>
      <c r="J68" s="5"/>
      <c r="K68" s="5"/>
    </row>
    <row r="69" spans="2:11" ht="24.75" thickBot="1" x14ac:dyDescent="0.3">
      <c r="B69" s="846"/>
      <c r="C69" s="90"/>
      <c r="D69" s="40" t="s">
        <v>1105</v>
      </c>
      <c r="E69" s="143"/>
      <c r="F69" s="5"/>
      <c r="G69" s="5"/>
      <c r="H69" s="5"/>
      <c r="I69" s="303"/>
      <c r="J69" s="5"/>
      <c r="K69" s="5"/>
    </row>
    <row r="70" spans="2:11" x14ac:dyDescent="0.25">
      <c r="B70" s="846"/>
      <c r="C70" s="88"/>
      <c r="D70" s="827"/>
      <c r="E70" s="828"/>
      <c r="F70" s="828"/>
      <c r="G70" s="828"/>
      <c r="H70" s="828"/>
      <c r="I70" s="829"/>
      <c r="J70" s="5"/>
      <c r="K70" s="5"/>
    </row>
    <row r="71" spans="2:11" x14ac:dyDescent="0.25">
      <c r="B71" s="846"/>
      <c r="C71" s="88"/>
      <c r="D71" s="827" t="s">
        <v>1106</v>
      </c>
      <c r="E71" s="828"/>
      <c r="F71" s="828"/>
      <c r="G71" s="828"/>
      <c r="H71" s="828"/>
      <c r="I71" s="829"/>
      <c r="J71" s="5"/>
      <c r="K71" s="5"/>
    </row>
    <row r="72" spans="2:11" ht="15.75" thickBot="1" x14ac:dyDescent="0.3">
      <c r="B72" s="846"/>
      <c r="C72" s="88"/>
      <c r="D72" s="851"/>
      <c r="E72" s="852"/>
      <c r="F72" s="852"/>
      <c r="G72" s="852"/>
      <c r="H72" s="852"/>
      <c r="I72" s="853"/>
      <c r="J72" s="5"/>
      <c r="K72" s="5"/>
    </row>
    <row r="73" spans="2:11" ht="15.75" thickBot="1" x14ac:dyDescent="0.3">
      <c r="B73" s="846"/>
      <c r="C73" s="90"/>
      <c r="D73" s="43" t="s">
        <v>279</v>
      </c>
      <c r="E73" s="38" t="s">
        <v>103</v>
      </c>
      <c r="F73" s="38" t="s">
        <v>104</v>
      </c>
      <c r="G73" s="38" t="s">
        <v>105</v>
      </c>
      <c r="H73" s="38" t="s">
        <v>106</v>
      </c>
      <c r="I73" s="86" t="s">
        <v>280</v>
      </c>
      <c r="J73" s="5"/>
      <c r="K73" s="5"/>
    </row>
    <row r="74" spans="2:11" ht="36.75" thickBot="1" x14ac:dyDescent="0.3">
      <c r="B74" s="846"/>
      <c r="C74" s="90"/>
      <c r="D74" s="40" t="s">
        <v>1107</v>
      </c>
      <c r="E74" s="143">
        <v>107</v>
      </c>
      <c r="F74" s="143">
        <v>78</v>
      </c>
      <c r="G74" s="143"/>
      <c r="H74" s="143"/>
      <c r="I74" s="305">
        <f>SUM(E74:H74)</f>
        <v>185</v>
      </c>
      <c r="J74" s="5"/>
      <c r="K74" s="5"/>
    </row>
    <row r="75" spans="2:11" ht="24.75" thickBot="1" x14ac:dyDescent="0.3">
      <c r="B75" s="846"/>
      <c r="C75" s="90"/>
      <c r="D75" s="40" t="s">
        <v>1108</v>
      </c>
      <c r="E75" s="143">
        <v>104</v>
      </c>
      <c r="F75" s="143">
        <v>66</v>
      </c>
      <c r="G75" s="143"/>
      <c r="H75" s="143"/>
      <c r="I75" s="305">
        <f>SUM(E75:H75)</f>
        <v>170</v>
      </c>
      <c r="J75" s="5"/>
      <c r="K75" s="5"/>
    </row>
    <row r="76" spans="2:11" ht="24.75" thickBot="1" x14ac:dyDescent="0.3">
      <c r="B76" s="846"/>
      <c r="C76" s="90"/>
      <c r="D76" s="40" t="s">
        <v>1109</v>
      </c>
      <c r="E76" s="182">
        <f>+E75/E74</f>
        <v>0.9719626168224299</v>
      </c>
      <c r="F76" s="182">
        <f>+F75/F74</f>
        <v>0.84615384615384615</v>
      </c>
      <c r="G76" s="182" t="e">
        <f>+G75/G74</f>
        <v>#DIV/0!</v>
      </c>
      <c r="H76" s="182" t="e">
        <f>+H75/H74</f>
        <v>#DIV/0!</v>
      </c>
      <c r="I76" s="182">
        <f>+I75/I74</f>
        <v>0.91891891891891897</v>
      </c>
      <c r="J76" s="5"/>
      <c r="K76" s="5"/>
    </row>
    <row r="77" spans="2:11" ht="15.75" thickBot="1" x14ac:dyDescent="0.3">
      <c r="B77" s="846"/>
      <c r="C77" s="97"/>
      <c r="D77" s="126"/>
      <c r="E77" s="306"/>
      <c r="F77" s="306"/>
      <c r="G77" s="306"/>
      <c r="H77" s="306"/>
      <c r="I77" s="307"/>
      <c r="J77" s="5"/>
      <c r="K77" s="5"/>
    </row>
    <row r="78" spans="2:11" x14ac:dyDescent="0.25">
      <c r="B78" s="846"/>
      <c r="C78" s="88"/>
      <c r="D78" s="836" t="s">
        <v>1110</v>
      </c>
      <c r="E78" s="837"/>
      <c r="F78" s="837"/>
      <c r="G78" s="837"/>
      <c r="H78" s="837"/>
      <c r="I78" s="838"/>
      <c r="J78" s="5"/>
      <c r="K78" s="5"/>
    </row>
    <row r="79" spans="2:11" ht="15.75" thickBot="1" x14ac:dyDescent="0.3">
      <c r="B79" s="846"/>
      <c r="C79" s="88"/>
      <c r="D79" s="851"/>
      <c r="E79" s="852"/>
      <c r="F79" s="852"/>
      <c r="G79" s="852"/>
      <c r="H79" s="852"/>
      <c r="I79" s="853"/>
      <c r="J79" s="5"/>
      <c r="K79" s="5"/>
    </row>
    <row r="80" spans="2:11" ht="15.75" thickBot="1" x14ac:dyDescent="0.3">
      <c r="B80" s="846"/>
      <c r="C80" s="90"/>
      <c r="D80" s="43" t="s">
        <v>279</v>
      </c>
      <c r="E80" s="38" t="s">
        <v>103</v>
      </c>
      <c r="F80" s="38" t="s">
        <v>104</v>
      </c>
      <c r="G80" s="38" t="s">
        <v>105</v>
      </c>
      <c r="H80" s="38" t="s">
        <v>106</v>
      </c>
      <c r="I80" s="86" t="s">
        <v>280</v>
      </c>
      <c r="J80" s="5"/>
      <c r="K80" s="5"/>
    </row>
    <row r="81" spans="2:11" ht="24.75" thickBot="1" x14ac:dyDescent="0.3">
      <c r="B81" s="846"/>
      <c r="C81" s="90"/>
      <c r="D81" s="40" t="s">
        <v>1111</v>
      </c>
      <c r="E81" s="143"/>
      <c r="F81" s="143"/>
      <c r="G81" s="143"/>
      <c r="H81" s="143"/>
      <c r="I81" s="305">
        <f>SUM(E81:H81)</f>
        <v>0</v>
      </c>
      <c r="J81" s="5"/>
      <c r="K81" s="5"/>
    </row>
    <row r="82" spans="2:11" ht="24.75" thickBot="1" x14ac:dyDescent="0.3">
      <c r="B82" s="846"/>
      <c r="C82" s="90"/>
      <c r="D82" s="40" t="s">
        <v>1112</v>
      </c>
      <c r="E82" s="143"/>
      <c r="F82" s="143"/>
      <c r="G82" s="143"/>
      <c r="H82" s="143"/>
      <c r="I82" s="305">
        <f>SUM(E82:H82)</f>
        <v>0</v>
      </c>
      <c r="J82" s="5"/>
      <c r="K82" s="5"/>
    </row>
    <row r="83" spans="2:11" ht="24.75" thickBot="1" x14ac:dyDescent="0.3">
      <c r="B83" s="846"/>
      <c r="C83" s="90"/>
      <c r="D83" s="40" t="s">
        <v>1113</v>
      </c>
      <c r="E83" s="182" t="e">
        <f>+E82/E81</f>
        <v>#DIV/0!</v>
      </c>
      <c r="F83" s="182" t="e">
        <f>+F82/F81</f>
        <v>#DIV/0!</v>
      </c>
      <c r="G83" s="182" t="e">
        <f>+G82/G81</f>
        <v>#DIV/0!</v>
      </c>
      <c r="H83" s="182" t="e">
        <f>+H82/H81</f>
        <v>#DIV/0!</v>
      </c>
      <c r="I83" s="182" t="e">
        <f>+I82/I81</f>
        <v>#DIV/0!</v>
      </c>
      <c r="J83" s="5"/>
      <c r="K83" s="5"/>
    </row>
    <row r="84" spans="2:11" x14ac:dyDescent="0.25">
      <c r="B84" s="846"/>
      <c r="C84" s="88"/>
      <c r="D84" s="836"/>
      <c r="E84" s="837"/>
      <c r="F84" s="837"/>
      <c r="G84" s="837"/>
      <c r="H84" s="837"/>
      <c r="I84" s="838"/>
      <c r="J84" s="5"/>
      <c r="K84" s="5"/>
    </row>
    <row r="85" spans="2:11" ht="15.75" thickBot="1" x14ac:dyDescent="0.3">
      <c r="B85" s="846"/>
      <c r="C85" s="88"/>
      <c r="D85" s="965" t="s">
        <v>1114</v>
      </c>
      <c r="E85" s="966"/>
      <c r="F85" s="966"/>
      <c r="G85" s="966"/>
      <c r="H85" s="966"/>
      <c r="I85" s="967"/>
      <c r="J85" s="5"/>
      <c r="K85" s="5"/>
    </row>
    <row r="86" spans="2:11" ht="15.75" thickBot="1" x14ac:dyDescent="0.3">
      <c r="B86" s="846"/>
      <c r="C86" s="90"/>
      <c r="D86" s="43" t="s">
        <v>279</v>
      </c>
      <c r="E86" s="38" t="s">
        <v>1090</v>
      </c>
      <c r="F86" s="5"/>
      <c r="G86" s="5"/>
      <c r="H86" s="5"/>
      <c r="I86" s="303"/>
      <c r="J86" s="5"/>
      <c r="K86" s="5"/>
    </row>
    <row r="87" spans="2:11" ht="24.75" thickBot="1" x14ac:dyDescent="0.3">
      <c r="B87" s="846"/>
      <c r="C87" s="90"/>
      <c r="D87" s="40" t="s">
        <v>1115</v>
      </c>
      <c r="E87" s="143">
        <v>75</v>
      </c>
      <c r="F87" s="5"/>
      <c r="G87" s="5"/>
      <c r="H87" s="5"/>
      <c r="I87" s="303"/>
      <c r="J87" s="5"/>
      <c r="K87" s="5"/>
    </row>
    <row r="88" spans="2:11" ht="24.75" thickBot="1" x14ac:dyDescent="0.3">
      <c r="B88" s="846"/>
      <c r="C88" s="90"/>
      <c r="D88" s="40" t="s">
        <v>1116</v>
      </c>
      <c r="E88" s="143">
        <v>75</v>
      </c>
      <c r="F88" s="5"/>
      <c r="G88" s="5"/>
      <c r="H88" s="5"/>
      <c r="I88" s="303"/>
      <c r="J88" s="5"/>
      <c r="K88" s="5"/>
    </row>
    <row r="89" spans="2:11" x14ac:dyDescent="0.25">
      <c r="B89" s="846"/>
      <c r="C89" s="88"/>
      <c r="D89" s="827"/>
      <c r="E89" s="828"/>
      <c r="F89" s="828"/>
      <c r="G89" s="828"/>
      <c r="H89" s="828"/>
      <c r="I89" s="829"/>
      <c r="J89" s="5"/>
      <c r="K89" s="5"/>
    </row>
    <row r="90" spans="2:11" ht="15.75" thickBot="1" x14ac:dyDescent="0.3">
      <c r="B90" s="846"/>
      <c r="C90" s="88"/>
      <c r="D90" s="851" t="s">
        <v>1117</v>
      </c>
      <c r="E90" s="852"/>
      <c r="F90" s="852"/>
      <c r="G90" s="852"/>
      <c r="H90" s="852"/>
      <c r="I90" s="853"/>
      <c r="J90" s="5"/>
      <c r="K90" s="5"/>
    </row>
    <row r="91" spans="2:11" ht="15.75" thickBot="1" x14ac:dyDescent="0.3">
      <c r="B91" s="846"/>
      <c r="C91" s="90"/>
      <c r="D91" s="43" t="s">
        <v>279</v>
      </c>
      <c r="E91" s="38" t="s">
        <v>103</v>
      </c>
      <c r="F91" s="38" t="s">
        <v>104</v>
      </c>
      <c r="G91" s="38" t="s">
        <v>105</v>
      </c>
      <c r="H91" s="38" t="s">
        <v>106</v>
      </c>
      <c r="I91" s="86" t="s">
        <v>280</v>
      </c>
      <c r="J91" s="5"/>
      <c r="K91" s="5"/>
    </row>
    <row r="92" spans="2:11" ht="36.75" thickBot="1" x14ac:dyDescent="0.3">
      <c r="B92" s="846"/>
      <c r="C92" s="90"/>
      <c r="D92" s="40" t="s">
        <v>1118</v>
      </c>
      <c r="E92" s="143">
        <v>75</v>
      </c>
      <c r="F92" s="143">
        <v>72</v>
      </c>
      <c r="G92" s="143"/>
      <c r="H92" s="143"/>
      <c r="I92" s="305">
        <f>SUM(E92:H92)</f>
        <v>147</v>
      </c>
      <c r="J92" s="5"/>
      <c r="K92" s="5"/>
    </row>
    <row r="93" spans="2:11" ht="24.75" thickBot="1" x14ac:dyDescent="0.3">
      <c r="B93" s="846"/>
      <c r="C93" s="90"/>
      <c r="D93" s="40" t="s">
        <v>1119</v>
      </c>
      <c r="E93" s="143">
        <v>72</v>
      </c>
      <c r="F93" s="143">
        <v>71</v>
      </c>
      <c r="G93" s="143"/>
      <c r="H93" s="143"/>
      <c r="I93" s="305">
        <f>SUM(E93:H93)</f>
        <v>143</v>
      </c>
      <c r="J93" s="5"/>
      <c r="K93" s="5"/>
    </row>
    <row r="94" spans="2:11" ht="36.75" thickBot="1" x14ac:dyDescent="0.3">
      <c r="B94" s="846"/>
      <c r="C94" s="90"/>
      <c r="D94" s="40" t="s">
        <v>1120</v>
      </c>
      <c r="E94" s="182">
        <f>+E93/E92</f>
        <v>0.96</v>
      </c>
      <c r="F94" s="182">
        <f>+F93/F92</f>
        <v>0.98611111111111116</v>
      </c>
      <c r="G94" s="182" t="e">
        <f>+G93/G92</f>
        <v>#DIV/0!</v>
      </c>
      <c r="H94" s="182" t="e">
        <f>+H93/H92</f>
        <v>#DIV/0!</v>
      </c>
      <c r="I94" s="182">
        <f>+I93/I92</f>
        <v>0.97278911564625847</v>
      </c>
      <c r="J94" s="5"/>
      <c r="K94" s="5"/>
    </row>
    <row r="95" spans="2:11" x14ac:dyDescent="0.25">
      <c r="B95" s="846"/>
      <c r="C95" s="88"/>
      <c r="D95" s="836"/>
      <c r="E95" s="837"/>
      <c r="F95" s="837"/>
      <c r="G95" s="837"/>
      <c r="H95" s="837"/>
      <c r="I95" s="838"/>
      <c r="J95" s="5"/>
      <c r="K95" s="5"/>
    </row>
    <row r="96" spans="2:11" x14ac:dyDescent="0.25">
      <c r="B96" s="846"/>
      <c r="C96" s="88"/>
      <c r="D96" s="827" t="s">
        <v>1121</v>
      </c>
      <c r="E96" s="828"/>
      <c r="F96" s="828"/>
      <c r="G96" s="828"/>
      <c r="H96" s="828"/>
      <c r="I96" s="829"/>
      <c r="J96" s="5"/>
      <c r="K96" s="5"/>
    </row>
    <row r="97" spans="2:11" ht="15.75" thickBot="1" x14ac:dyDescent="0.3">
      <c r="B97" s="846"/>
      <c r="C97" s="88"/>
      <c r="D97" s="851"/>
      <c r="E97" s="852"/>
      <c r="F97" s="852"/>
      <c r="G97" s="852"/>
      <c r="H97" s="852"/>
      <c r="I97" s="853"/>
      <c r="J97" s="5"/>
      <c r="K97" s="5"/>
    </row>
    <row r="98" spans="2:11" ht="15.75" thickBot="1" x14ac:dyDescent="0.3">
      <c r="B98" s="846"/>
      <c r="C98" s="90"/>
      <c r="D98" s="43" t="s">
        <v>279</v>
      </c>
      <c r="E98" s="38" t="s">
        <v>103</v>
      </c>
      <c r="F98" s="38" t="s">
        <v>104</v>
      </c>
      <c r="G98" s="38" t="s">
        <v>105</v>
      </c>
      <c r="H98" s="38" t="s">
        <v>106</v>
      </c>
      <c r="I98" s="86" t="s">
        <v>280</v>
      </c>
      <c r="J98" s="5"/>
      <c r="K98" s="5"/>
    </row>
    <row r="99" spans="2:11" ht="24.75" thickBot="1" x14ac:dyDescent="0.3">
      <c r="B99" s="846"/>
      <c r="C99" s="90"/>
      <c r="D99" s="40" t="s">
        <v>1122</v>
      </c>
      <c r="E99" s="143"/>
      <c r="F99" s="143"/>
      <c r="G99" s="143"/>
      <c r="H99" s="143"/>
      <c r="I99" s="305">
        <f>SUM(E99:H99)</f>
        <v>0</v>
      </c>
      <c r="J99" s="5"/>
      <c r="K99" s="5"/>
    </row>
    <row r="100" spans="2:11" ht="24.75" thickBot="1" x14ac:dyDescent="0.3">
      <c r="B100" s="846"/>
      <c r="C100" s="90"/>
      <c r="D100" s="40" t="s">
        <v>1123</v>
      </c>
      <c r="E100" s="143"/>
      <c r="F100" s="143"/>
      <c r="G100" s="143"/>
      <c r="H100" s="143"/>
      <c r="I100" s="305">
        <f>SUM(E100:H100)</f>
        <v>0</v>
      </c>
      <c r="J100" s="5"/>
      <c r="K100" s="5"/>
    </row>
    <row r="101" spans="2:11" ht="36.75" thickBot="1" x14ac:dyDescent="0.3">
      <c r="B101" s="846"/>
      <c r="C101" s="90"/>
      <c r="D101" s="40" t="s">
        <v>1124</v>
      </c>
      <c r="E101" s="182" t="e">
        <f>+E100/E99</f>
        <v>#DIV/0!</v>
      </c>
      <c r="F101" s="182" t="e">
        <f>+F100/F99</f>
        <v>#DIV/0!</v>
      </c>
      <c r="G101" s="182" t="e">
        <f>+G100/G99</f>
        <v>#DIV/0!</v>
      </c>
      <c r="H101" s="182" t="e">
        <f>+H100/H99</f>
        <v>#DIV/0!</v>
      </c>
      <c r="I101" s="182" t="e">
        <f>+I100/I99</f>
        <v>#DIV/0!</v>
      </c>
      <c r="J101" s="5"/>
      <c r="K101" s="5"/>
    </row>
    <row r="102" spans="2:11" x14ac:dyDescent="0.25">
      <c r="B102" s="846"/>
      <c r="C102" s="88"/>
      <c r="D102" s="836"/>
      <c r="E102" s="837"/>
      <c r="F102" s="837"/>
      <c r="G102" s="837"/>
      <c r="H102" s="837"/>
      <c r="I102" s="838"/>
      <c r="J102" s="5"/>
      <c r="K102" s="5"/>
    </row>
    <row r="103" spans="2:11" x14ac:dyDescent="0.25">
      <c r="B103" s="846"/>
      <c r="C103" s="88"/>
      <c r="D103" s="965" t="s">
        <v>1125</v>
      </c>
      <c r="E103" s="966"/>
      <c r="F103" s="966"/>
      <c r="G103" s="966"/>
      <c r="H103" s="966"/>
      <c r="I103" s="967"/>
      <c r="J103" s="5"/>
      <c r="K103" s="5"/>
    </row>
    <row r="104" spans="2:11" ht="15.75" thickBot="1" x14ac:dyDescent="0.3">
      <c r="B104" s="846"/>
      <c r="C104" s="88"/>
      <c r="D104" s="827"/>
      <c r="E104" s="828"/>
      <c r="F104" s="828"/>
      <c r="G104" s="828"/>
      <c r="H104" s="828"/>
      <c r="I104" s="829"/>
      <c r="J104" s="5"/>
      <c r="K104" s="5"/>
    </row>
    <row r="105" spans="2:11" ht="15.75" thickBot="1" x14ac:dyDescent="0.3">
      <c r="B105" s="846"/>
      <c r="C105" s="90"/>
      <c r="D105" s="43" t="s">
        <v>279</v>
      </c>
      <c r="E105" s="38" t="s">
        <v>1090</v>
      </c>
      <c r="F105" s="5"/>
      <c r="G105" s="5"/>
      <c r="H105" s="5"/>
      <c r="I105" s="303"/>
      <c r="J105" s="5"/>
      <c r="K105" s="5"/>
    </row>
    <row r="106" spans="2:11" ht="24.75" thickBot="1" x14ac:dyDescent="0.3">
      <c r="B106" s="846"/>
      <c r="C106" s="90"/>
      <c r="D106" s="40" t="s">
        <v>1126</v>
      </c>
      <c r="E106" s="143">
        <v>13</v>
      </c>
      <c r="F106" s="5"/>
      <c r="G106" s="5"/>
      <c r="H106" s="5"/>
      <c r="I106" s="303"/>
      <c r="J106" s="5"/>
      <c r="K106" s="5"/>
    </row>
    <row r="107" spans="2:11" ht="24.75" thickBot="1" x14ac:dyDescent="0.3">
      <c r="B107" s="846"/>
      <c r="C107" s="90"/>
      <c r="D107" s="40" t="s">
        <v>1127</v>
      </c>
      <c r="E107" s="143">
        <v>13</v>
      </c>
      <c r="F107" s="5"/>
      <c r="G107" s="5"/>
      <c r="H107" s="5"/>
      <c r="I107" s="303"/>
      <c r="J107" s="5"/>
      <c r="K107" s="5"/>
    </row>
    <row r="108" spans="2:11" x14ac:dyDescent="0.25">
      <c r="B108" s="846"/>
      <c r="C108" s="88"/>
      <c r="D108" s="827"/>
      <c r="E108" s="828"/>
      <c r="F108" s="828"/>
      <c r="G108" s="828"/>
      <c r="H108" s="828"/>
      <c r="I108" s="829"/>
      <c r="J108" s="5"/>
      <c r="K108" s="5"/>
    </row>
    <row r="109" spans="2:11" x14ac:dyDescent="0.25">
      <c r="B109" s="846"/>
      <c r="C109" s="88"/>
      <c r="D109" s="827" t="s">
        <v>1128</v>
      </c>
      <c r="E109" s="828"/>
      <c r="F109" s="828"/>
      <c r="G109" s="828"/>
      <c r="H109" s="828"/>
      <c r="I109" s="829"/>
      <c r="J109" s="5"/>
      <c r="K109" s="5"/>
    </row>
    <row r="110" spans="2:11" ht="15.75" thickBot="1" x14ac:dyDescent="0.3">
      <c r="B110" s="846"/>
      <c r="C110" s="88"/>
      <c r="D110" s="851"/>
      <c r="E110" s="852"/>
      <c r="F110" s="852"/>
      <c r="G110" s="852"/>
      <c r="H110" s="852"/>
      <c r="I110" s="853"/>
      <c r="J110" s="5"/>
      <c r="K110" s="5"/>
    </row>
    <row r="111" spans="2:11" ht="15.75" thickBot="1" x14ac:dyDescent="0.3">
      <c r="B111" s="846"/>
      <c r="C111" s="90"/>
      <c r="D111" s="43" t="s">
        <v>279</v>
      </c>
      <c r="E111" s="38" t="s">
        <v>103</v>
      </c>
      <c r="F111" s="38" t="s">
        <v>104</v>
      </c>
      <c r="G111" s="38" t="s">
        <v>105</v>
      </c>
      <c r="H111" s="38" t="s">
        <v>106</v>
      </c>
      <c r="I111" s="86" t="s">
        <v>280</v>
      </c>
      <c r="J111" s="5"/>
      <c r="K111" s="5"/>
    </row>
    <row r="112" spans="2:11" ht="36.75" thickBot="1" x14ac:dyDescent="0.3">
      <c r="B112" s="846"/>
      <c r="C112" s="90"/>
      <c r="D112" s="40" t="s">
        <v>1129</v>
      </c>
      <c r="E112" s="143">
        <v>13</v>
      </c>
      <c r="F112" s="143">
        <v>22</v>
      </c>
      <c r="G112" s="143"/>
      <c r="H112" s="143"/>
      <c r="I112" s="305">
        <f>SUM(E112:H112)</f>
        <v>35</v>
      </c>
      <c r="J112" s="5"/>
      <c r="K112" s="5"/>
    </row>
    <row r="113" spans="2:13" ht="24.75" thickBot="1" x14ac:dyDescent="0.3">
      <c r="B113" s="846"/>
      <c r="C113" s="90"/>
      <c r="D113" s="40" t="s">
        <v>1130</v>
      </c>
      <c r="E113" s="143">
        <v>13</v>
      </c>
      <c r="F113" s="143">
        <v>21</v>
      </c>
      <c r="G113" s="143"/>
      <c r="H113" s="143"/>
      <c r="I113" s="305">
        <f>SUM(E113:H113)</f>
        <v>34</v>
      </c>
      <c r="J113" s="5"/>
      <c r="K113" s="5"/>
    </row>
    <row r="114" spans="2:13" ht="24.75" thickBot="1" x14ac:dyDescent="0.3">
      <c r="B114" s="847"/>
      <c r="C114" s="2"/>
      <c r="D114" s="40" t="s">
        <v>1131</v>
      </c>
      <c r="E114" s="182">
        <f>+E113/E112</f>
        <v>1</v>
      </c>
      <c r="F114" s="182">
        <f>+F113/F112</f>
        <v>0.95454545454545459</v>
      </c>
      <c r="G114" s="182" t="e">
        <f>+G113/G112</f>
        <v>#DIV/0!</v>
      </c>
      <c r="H114" s="182" t="e">
        <f>+H113/H112</f>
        <v>#DIV/0!</v>
      </c>
      <c r="I114" s="182">
        <f>+I113/I112</f>
        <v>0.97142857142857142</v>
      </c>
      <c r="J114" s="5"/>
      <c r="K114" s="5"/>
    </row>
    <row r="115" spans="2:13" ht="15.75" thickBot="1" x14ac:dyDescent="0.3">
      <c r="B115" s="37"/>
      <c r="C115" s="84"/>
      <c r="D115" s="5"/>
      <c r="E115" s="5"/>
      <c r="F115" s="5"/>
      <c r="G115" s="5"/>
      <c r="H115" s="5"/>
      <c r="I115" s="83"/>
      <c r="J115" s="5"/>
      <c r="K115" s="5"/>
    </row>
    <row r="116" spans="2:13" ht="24.75" thickBot="1" x14ac:dyDescent="0.3">
      <c r="B116" s="37"/>
      <c r="C116" s="84"/>
      <c r="D116" s="51" t="s">
        <v>1043</v>
      </c>
      <c r="E116" s="200" t="s">
        <v>1132</v>
      </c>
      <c r="F116" s="200" t="s">
        <v>850</v>
      </c>
      <c r="G116" s="200" t="s">
        <v>1133</v>
      </c>
      <c r="H116" s="5"/>
      <c r="I116" s="83"/>
      <c r="J116" s="51" t="s">
        <v>1043</v>
      </c>
      <c r="K116" s="200" t="s">
        <v>1132</v>
      </c>
      <c r="L116" s="200" t="s">
        <v>850</v>
      </c>
      <c r="M116" s="200" t="s">
        <v>1133</v>
      </c>
    </row>
    <row r="117" spans="2:13" ht="24.75" thickBot="1" x14ac:dyDescent="0.3">
      <c r="B117" s="37"/>
      <c r="C117" s="84"/>
      <c r="D117" s="51" t="str">
        <f>+$D$24</f>
        <v>Porcentaje de licencias ambientales con seguimiento (PLACS)</v>
      </c>
      <c r="E117" s="182">
        <f>+E24</f>
        <v>0.97590361445783136</v>
      </c>
      <c r="F117" s="301">
        <v>0.3</v>
      </c>
      <c r="G117" s="182">
        <f>+E117*F117</f>
        <v>0.29277108433734939</v>
      </c>
      <c r="H117" s="5"/>
      <c r="I117" s="83"/>
      <c r="J117" s="51" t="str">
        <f>+$D$24</f>
        <v>Porcentaje de licencias ambientales con seguimiento (PLACS)</v>
      </c>
      <c r="K117" s="182">
        <f>+F24</f>
        <v>0.97297297297297303</v>
      </c>
      <c r="L117" s="301">
        <v>0.3</v>
      </c>
      <c r="M117" s="182">
        <f>+K117*L117</f>
        <v>0.29189189189189191</v>
      </c>
    </row>
    <row r="118" spans="2:13" ht="24.75" thickBot="1" x14ac:dyDescent="0.3">
      <c r="B118" s="37"/>
      <c r="C118" s="84"/>
      <c r="D118" s="51" t="str">
        <f>+$D$55</f>
        <v>Porcentaje de concesiones de agua con seguimiento (PCACS)</v>
      </c>
      <c r="E118" s="182">
        <f>+E55</f>
        <v>0.94315789473684208</v>
      </c>
      <c r="F118" s="301">
        <v>0.25</v>
      </c>
      <c r="G118" s="182">
        <f>+E118*F118</f>
        <v>0.23578947368421052</v>
      </c>
      <c r="H118" s="5"/>
      <c r="I118" s="83"/>
      <c r="J118" s="51" t="str">
        <f>+$D$55</f>
        <v>Porcentaje de concesiones de agua con seguimiento (PCACS)</v>
      </c>
      <c r="K118" s="182">
        <f>+F55</f>
        <v>0.75646551724137934</v>
      </c>
      <c r="L118" s="301">
        <v>0.25</v>
      </c>
      <c r="M118" s="182">
        <f>+K118*L118</f>
        <v>0.18911637931034483</v>
      </c>
    </row>
    <row r="119" spans="2:13" ht="24.75" thickBot="1" x14ac:dyDescent="0.3">
      <c r="B119" s="37"/>
      <c r="C119" s="84"/>
      <c r="D119" s="51" t="str">
        <f>+$D$76</f>
        <v>Porcentaje de permisos de vertimiento de agua con seguimiento (PVACS)</v>
      </c>
      <c r="E119" s="182">
        <f>+E76</f>
        <v>0.9719626168224299</v>
      </c>
      <c r="F119" s="301">
        <v>0.15</v>
      </c>
      <c r="G119" s="182">
        <f>+E119*F119</f>
        <v>0.14579439252336449</v>
      </c>
      <c r="H119" s="5"/>
      <c r="I119" s="83"/>
      <c r="J119" s="51" t="str">
        <f>+$D$76</f>
        <v>Porcentaje de permisos de vertimiento de agua con seguimiento (PVACS)</v>
      </c>
      <c r="K119" s="182">
        <f>+F76</f>
        <v>0.84615384615384615</v>
      </c>
      <c r="L119" s="301">
        <v>0.15</v>
      </c>
      <c r="M119" s="182">
        <f>+K119*L119</f>
        <v>0.12692307692307692</v>
      </c>
    </row>
    <row r="120" spans="2:13" ht="36.75" thickBot="1" x14ac:dyDescent="0.3">
      <c r="B120" s="37"/>
      <c r="C120" s="84"/>
      <c r="D120" s="51" t="str">
        <f>+$D$94</f>
        <v>Porcentaje de permisos de aprovechamiento forestal con seguimiento (PPAFCS)</v>
      </c>
      <c r="E120" s="182">
        <f>+E94</f>
        <v>0.96</v>
      </c>
      <c r="F120" s="301">
        <v>0.15</v>
      </c>
      <c r="G120" s="182">
        <f>+E120*F120</f>
        <v>0.14399999999999999</v>
      </c>
      <c r="H120" s="5"/>
      <c r="I120" s="83"/>
      <c r="J120" s="51" t="str">
        <f>+$D$94</f>
        <v>Porcentaje de permisos de aprovechamiento forestal con seguimiento (PPAFCS)</v>
      </c>
      <c r="K120" s="182">
        <f>+F94</f>
        <v>0.98611111111111116</v>
      </c>
      <c r="L120" s="301">
        <v>0.15</v>
      </c>
      <c r="M120" s="182">
        <f>+K120*L120</f>
        <v>0.14791666666666667</v>
      </c>
    </row>
    <row r="121" spans="2:13" ht="24.75" thickBot="1" x14ac:dyDescent="0.3">
      <c r="B121" s="37"/>
      <c r="C121" s="84"/>
      <c r="D121" s="51" t="str">
        <f>+$D$114</f>
        <v>Porcentaje de permisos de emisiones atmosféricas con seguimiento (PEACS)</v>
      </c>
      <c r="E121" s="182">
        <f>+E114</f>
        <v>1</v>
      </c>
      <c r="F121" s="301">
        <v>0.15</v>
      </c>
      <c r="G121" s="182">
        <f>+E121*F121</f>
        <v>0.15</v>
      </c>
      <c r="H121" s="5"/>
      <c r="I121" s="83"/>
      <c r="J121" s="51" t="str">
        <f>+$D$114</f>
        <v>Porcentaje de permisos de emisiones atmosféricas con seguimiento (PEACS)</v>
      </c>
      <c r="K121" s="182">
        <f>+F114</f>
        <v>0.95454545454545459</v>
      </c>
      <c r="L121" s="301">
        <v>0.15</v>
      </c>
      <c r="M121" s="182">
        <f>+K121*L121</f>
        <v>0.14318181818181819</v>
      </c>
    </row>
    <row r="122" spans="2:13" ht="24.75" thickBot="1" x14ac:dyDescent="0.3">
      <c r="B122" s="37"/>
      <c r="C122" s="84"/>
      <c r="D122" s="51" t="s">
        <v>1047</v>
      </c>
      <c r="E122" s="51"/>
      <c r="F122" s="302">
        <f>+Formulas!D26</f>
        <v>1</v>
      </c>
      <c r="G122" s="182">
        <f>SUM(G117:G121)</f>
        <v>0.96835495054492438</v>
      </c>
      <c r="H122" s="5"/>
      <c r="I122" s="83"/>
      <c r="J122" s="51" t="s">
        <v>1047</v>
      </c>
      <c r="K122" s="51"/>
      <c r="L122" s="302">
        <f>SUM(L117:L121)</f>
        <v>1</v>
      </c>
      <c r="M122" s="182">
        <f>SUM(M117:M121)</f>
        <v>0.89902983297379857</v>
      </c>
    </row>
    <row r="123" spans="2:13" ht="15.75" thickBot="1" x14ac:dyDescent="0.3">
      <c r="B123" s="37"/>
      <c r="C123" s="84"/>
      <c r="D123" s="5"/>
      <c r="E123" s="5"/>
      <c r="G123" s="5">
        <v>2024</v>
      </c>
      <c r="H123" s="5"/>
      <c r="I123" s="83"/>
      <c r="J123" s="5"/>
      <c r="K123" s="5"/>
      <c r="M123" s="5">
        <v>2025</v>
      </c>
    </row>
    <row r="124" spans="2:13" ht="108.75" thickBot="1" x14ac:dyDescent="0.3">
      <c r="B124" s="51" t="s">
        <v>187</v>
      </c>
      <c r="C124" s="94"/>
      <c r="D124" s="43" t="s">
        <v>1134</v>
      </c>
      <c r="E124" s="5"/>
      <c r="F124" s="5"/>
      <c r="G124" s="5"/>
      <c r="H124" s="5"/>
      <c r="I124" s="83"/>
      <c r="J124" s="5"/>
      <c r="K124" s="5"/>
    </row>
    <row r="125" spans="2:13" ht="72.75" thickBot="1" x14ac:dyDescent="0.3">
      <c r="B125" s="46" t="s">
        <v>189</v>
      </c>
      <c r="C125" s="2"/>
      <c r="D125" s="40" t="s">
        <v>288</v>
      </c>
      <c r="E125" s="5"/>
      <c r="F125" s="5"/>
      <c r="G125" s="5"/>
      <c r="H125" s="5"/>
      <c r="I125" s="83"/>
      <c r="J125" s="5"/>
      <c r="K125" s="5"/>
    </row>
    <row r="126" spans="2:13" ht="15.75" thickBot="1" x14ac:dyDescent="0.3">
      <c r="B126" s="1"/>
      <c r="C126" s="72"/>
      <c r="D126" s="5"/>
      <c r="E126" s="5"/>
      <c r="F126" s="5"/>
      <c r="G126" s="5"/>
      <c r="H126" s="5"/>
      <c r="I126" s="83"/>
      <c r="J126" s="5"/>
      <c r="K126" s="5"/>
    </row>
    <row r="127" spans="2:13" ht="24" customHeight="1" thickBot="1" x14ac:dyDescent="0.3">
      <c r="B127" s="854" t="s">
        <v>191</v>
      </c>
      <c r="C127" s="855"/>
      <c r="D127" s="855"/>
      <c r="E127" s="856"/>
      <c r="F127" s="5"/>
      <c r="G127" s="5"/>
      <c r="H127" s="5"/>
      <c r="I127" s="83"/>
      <c r="J127" s="5"/>
      <c r="K127" s="5"/>
    </row>
    <row r="128" spans="2:13" ht="15.75" thickBot="1" x14ac:dyDescent="0.3">
      <c r="B128" s="845">
        <v>1</v>
      </c>
      <c r="C128" s="90"/>
      <c r="D128" s="47" t="s">
        <v>192</v>
      </c>
      <c r="E128" s="157" t="s">
        <v>1366</v>
      </c>
      <c r="F128" s="5"/>
      <c r="G128" s="5"/>
      <c r="H128" s="5"/>
      <c r="I128" s="83"/>
      <c r="J128" s="5"/>
      <c r="K128" s="5"/>
    </row>
    <row r="129" spans="2:11" ht="15.75" thickBot="1" x14ac:dyDescent="0.3">
      <c r="B129" s="846"/>
      <c r="C129" s="90"/>
      <c r="D129" s="40" t="s">
        <v>45</v>
      </c>
      <c r="E129" s="157" t="s">
        <v>1374</v>
      </c>
      <c r="F129" s="5"/>
      <c r="G129" s="5"/>
      <c r="H129" s="5"/>
      <c r="I129" s="83"/>
      <c r="J129" s="5"/>
      <c r="K129" s="5"/>
    </row>
    <row r="130" spans="2:11" ht="15.75" thickBot="1" x14ac:dyDescent="0.3">
      <c r="B130" s="846"/>
      <c r="C130" s="90"/>
      <c r="D130" s="40" t="s">
        <v>193</v>
      </c>
      <c r="E130" s="157" t="s">
        <v>1375</v>
      </c>
      <c r="F130" s="5"/>
      <c r="G130" s="5"/>
      <c r="H130" s="5"/>
      <c r="I130" s="83"/>
      <c r="J130" s="5"/>
      <c r="K130" s="5"/>
    </row>
    <row r="131" spans="2:11" ht="15.75" thickBot="1" x14ac:dyDescent="0.3">
      <c r="B131" s="846"/>
      <c r="C131" s="90"/>
      <c r="D131" s="40" t="s">
        <v>47</v>
      </c>
      <c r="E131" s="157" t="s">
        <v>1377</v>
      </c>
      <c r="F131" s="5"/>
      <c r="G131" s="5"/>
      <c r="H131" s="5"/>
      <c r="I131" s="83"/>
      <c r="J131" s="5"/>
      <c r="K131" s="5"/>
    </row>
    <row r="132" spans="2:11" ht="15.75" thickBot="1" x14ac:dyDescent="0.3">
      <c r="B132" s="846"/>
      <c r="C132" s="90"/>
      <c r="D132" s="40" t="s">
        <v>49</v>
      </c>
      <c r="E132" s="157" t="s">
        <v>1376</v>
      </c>
      <c r="F132" s="5"/>
      <c r="G132" s="5"/>
      <c r="H132" s="5"/>
      <c r="I132" s="83"/>
      <c r="J132" s="5"/>
      <c r="K132" s="5"/>
    </row>
    <row r="133" spans="2:11" ht="15.75" thickBot="1" x14ac:dyDescent="0.3">
      <c r="B133" s="846"/>
      <c r="C133" s="90"/>
      <c r="D133" s="40" t="s">
        <v>51</v>
      </c>
      <c r="E133" s="157">
        <v>4380200</v>
      </c>
      <c r="F133" s="5"/>
      <c r="G133" s="5"/>
      <c r="H133" s="5"/>
      <c r="I133" s="83"/>
      <c r="J133" s="5"/>
      <c r="K133" s="5"/>
    </row>
    <row r="134" spans="2:11" ht="15.75" thickBot="1" x14ac:dyDescent="0.3">
      <c r="B134" s="847"/>
      <c r="C134" s="2"/>
      <c r="D134" s="40" t="s">
        <v>194</v>
      </c>
      <c r="E134" s="157" t="s">
        <v>1370</v>
      </c>
      <c r="F134" s="5"/>
      <c r="G134" s="5"/>
      <c r="H134" s="5"/>
      <c r="I134" s="83"/>
      <c r="J134" s="5"/>
      <c r="K134" s="5"/>
    </row>
    <row r="135" spans="2:11" ht="15.75" thickBot="1" x14ac:dyDescent="0.3">
      <c r="B135" s="1"/>
      <c r="C135" s="72"/>
      <c r="D135" s="5"/>
      <c r="E135" s="5"/>
      <c r="F135" s="5"/>
      <c r="G135" s="5"/>
      <c r="H135" s="5"/>
      <c r="I135" s="83"/>
      <c r="J135" s="5"/>
      <c r="K135" s="5"/>
    </row>
    <row r="136" spans="2:11" ht="15.75" thickBot="1" x14ac:dyDescent="0.3">
      <c r="B136" s="854" t="s">
        <v>195</v>
      </c>
      <c r="C136" s="855"/>
      <c r="D136" s="855"/>
      <c r="E136" s="856"/>
      <c r="F136" s="5"/>
      <c r="G136" s="5"/>
      <c r="H136" s="5"/>
      <c r="I136" s="83"/>
      <c r="J136" s="5"/>
      <c r="K136" s="5"/>
    </row>
    <row r="137" spans="2:11" ht="15.75" thickBot="1" x14ac:dyDescent="0.3">
      <c r="B137" s="845">
        <v>1</v>
      </c>
      <c r="C137" s="90"/>
      <c r="D137" s="47" t="s">
        <v>192</v>
      </c>
      <c r="E137" s="215" t="s">
        <v>196</v>
      </c>
      <c r="F137" s="5"/>
      <c r="G137" s="5"/>
      <c r="H137" s="5"/>
      <c r="I137" s="83"/>
      <c r="J137" s="5"/>
      <c r="K137" s="5"/>
    </row>
    <row r="138" spans="2:11" ht="15.75" thickBot="1" x14ac:dyDescent="0.3">
      <c r="B138" s="846"/>
      <c r="C138" s="90"/>
      <c r="D138" s="40" t="s">
        <v>45</v>
      </c>
      <c r="E138" s="215" t="s">
        <v>289</v>
      </c>
      <c r="F138" s="5"/>
      <c r="G138" s="5"/>
      <c r="H138" s="5"/>
      <c r="I138" s="83"/>
      <c r="J138" s="5"/>
      <c r="K138" s="5"/>
    </row>
    <row r="139" spans="2:11" ht="15.75" thickBot="1" x14ac:dyDescent="0.3">
      <c r="B139" s="846"/>
      <c r="C139" s="90"/>
      <c r="D139" s="40" t="s">
        <v>193</v>
      </c>
      <c r="E139" s="162"/>
      <c r="F139" s="5"/>
      <c r="G139" s="5"/>
      <c r="H139" s="5"/>
      <c r="I139" s="83"/>
      <c r="J139" s="5"/>
      <c r="K139" s="5"/>
    </row>
    <row r="140" spans="2:11" ht="15.75" thickBot="1" x14ac:dyDescent="0.3">
      <c r="B140" s="846"/>
      <c r="C140" s="90"/>
      <c r="D140" s="40" t="s">
        <v>47</v>
      </c>
      <c r="E140" s="162"/>
      <c r="F140" s="5"/>
      <c r="G140" s="5"/>
      <c r="H140" s="5"/>
      <c r="I140" s="83"/>
      <c r="J140" s="5"/>
      <c r="K140" s="5"/>
    </row>
    <row r="141" spans="2:11" ht="15.75" thickBot="1" x14ac:dyDescent="0.3">
      <c r="B141" s="846"/>
      <c r="C141" s="90"/>
      <c r="D141" s="40" t="s">
        <v>49</v>
      </c>
      <c r="E141" s="162"/>
      <c r="F141" s="5"/>
      <c r="G141" s="5"/>
      <c r="H141" s="5"/>
      <c r="I141" s="83"/>
      <c r="J141" s="5"/>
      <c r="K141" s="5"/>
    </row>
    <row r="142" spans="2:11" ht="15.75" thickBot="1" x14ac:dyDescent="0.3">
      <c r="B142" s="846"/>
      <c r="C142" s="90"/>
      <c r="D142" s="40" t="s">
        <v>51</v>
      </c>
      <c r="E142" s="162"/>
      <c r="F142" s="5"/>
      <c r="G142" s="5"/>
      <c r="H142" s="5"/>
      <c r="I142" s="83"/>
      <c r="J142" s="5"/>
      <c r="K142" s="5"/>
    </row>
    <row r="143" spans="2:11" ht="15.75" thickBot="1" x14ac:dyDescent="0.3">
      <c r="B143" s="847"/>
      <c r="C143" s="2"/>
      <c r="D143" s="40" t="s">
        <v>194</v>
      </c>
      <c r="E143" s="162"/>
      <c r="F143" s="5"/>
      <c r="G143" s="5"/>
      <c r="H143" s="5"/>
      <c r="I143" s="83"/>
      <c r="J143" s="5"/>
      <c r="K143" s="5"/>
    </row>
    <row r="144" spans="2:11" ht="15.75" thickBot="1" x14ac:dyDescent="0.3">
      <c r="B144" s="1"/>
      <c r="C144" s="72"/>
      <c r="D144" s="5"/>
      <c r="E144" s="5"/>
      <c r="F144" s="5"/>
      <c r="G144" s="5"/>
      <c r="H144" s="5"/>
      <c r="I144" s="83"/>
      <c r="J144" s="5"/>
      <c r="K144" s="5"/>
    </row>
    <row r="145" spans="2:11" ht="15" customHeight="1" thickBot="1" x14ac:dyDescent="0.3">
      <c r="B145" s="161" t="s">
        <v>198</v>
      </c>
      <c r="C145" s="119"/>
      <c r="D145" s="119"/>
      <c r="E145" s="120"/>
      <c r="G145" s="5"/>
      <c r="H145" s="5"/>
      <c r="I145" s="83"/>
      <c r="J145" s="5"/>
      <c r="K145" s="5"/>
    </row>
    <row r="146" spans="2:11" ht="24.75" thickBot="1" x14ac:dyDescent="0.3">
      <c r="B146" s="46" t="s">
        <v>199</v>
      </c>
      <c r="C146" s="40" t="s">
        <v>200</v>
      </c>
      <c r="D146" s="40" t="s">
        <v>201</v>
      </c>
      <c r="E146" s="40" t="s">
        <v>202</v>
      </c>
      <c r="F146" s="5"/>
      <c r="G146" s="5"/>
      <c r="H146" s="5"/>
      <c r="I146" s="83"/>
      <c r="J146" s="5"/>
    </row>
    <row r="147" spans="2:11" ht="60.75" thickBot="1" x14ac:dyDescent="0.3">
      <c r="B147" s="48">
        <v>42401</v>
      </c>
      <c r="C147" s="40">
        <v>0.01</v>
      </c>
      <c r="D147" s="49" t="s">
        <v>1135</v>
      </c>
      <c r="E147" s="40"/>
      <c r="F147" s="5"/>
      <c r="G147" s="5"/>
      <c r="H147" s="5"/>
      <c r="I147" s="83"/>
      <c r="J147" s="5"/>
    </row>
    <row r="148" spans="2:11" ht="15.75" thickBot="1" x14ac:dyDescent="0.3">
      <c r="B148" s="3"/>
      <c r="C148" s="91"/>
      <c r="D148" s="5"/>
      <c r="E148" s="5"/>
      <c r="F148" s="5"/>
      <c r="G148" s="5"/>
      <c r="H148" s="5"/>
      <c r="I148" s="83"/>
      <c r="J148" s="5"/>
      <c r="K148" s="5"/>
    </row>
    <row r="149" spans="2:11" ht="15.75" thickBot="1" x14ac:dyDescent="0.3">
      <c r="B149" s="125" t="s">
        <v>109</v>
      </c>
      <c r="C149" s="92"/>
      <c r="D149" s="5"/>
      <c r="E149" s="5"/>
      <c r="F149" s="5"/>
      <c r="G149" s="5"/>
      <c r="H149" s="5"/>
      <c r="I149" s="83"/>
      <c r="J149" s="5"/>
      <c r="K149" s="5"/>
    </row>
    <row r="150" spans="2:11" ht="63" customHeight="1" thickBot="1" x14ac:dyDescent="0.3">
      <c r="B150" s="1016"/>
      <c r="C150" s="1017"/>
      <c r="D150" s="1017"/>
      <c r="E150" s="1018"/>
      <c r="F150" s="5"/>
      <c r="G150" s="5"/>
      <c r="H150" s="5"/>
      <c r="I150" s="83"/>
      <c r="J150" s="5"/>
      <c r="K150" s="5"/>
    </row>
    <row r="151" spans="2:11" ht="15.75" thickBot="1" x14ac:dyDescent="0.3">
      <c r="B151" s="5"/>
      <c r="D151" s="5"/>
      <c r="E151" s="5"/>
      <c r="F151" s="5"/>
      <c r="G151" s="5"/>
      <c r="H151" s="5"/>
      <c r="I151" s="83"/>
      <c r="J151" s="5"/>
      <c r="K151" s="5"/>
    </row>
    <row r="152" spans="2:11" ht="24.75" thickBot="1" x14ac:dyDescent="0.3">
      <c r="B152" s="50" t="s">
        <v>204</v>
      </c>
      <c r="C152" s="93"/>
      <c r="D152" s="5"/>
      <c r="E152" s="5"/>
      <c r="F152" s="5"/>
      <c r="G152" s="5"/>
      <c r="H152" s="5"/>
      <c r="I152" s="83"/>
      <c r="J152" s="5"/>
      <c r="K152" s="5"/>
    </row>
    <row r="153" spans="2:11" ht="15.75" thickBot="1" x14ac:dyDescent="0.3">
      <c r="B153" s="1" t="s">
        <v>112</v>
      </c>
      <c r="C153" s="72"/>
      <c r="D153" s="5"/>
      <c r="E153" s="5"/>
      <c r="F153" s="5"/>
      <c r="G153" s="5"/>
      <c r="H153" s="5"/>
      <c r="I153" s="83"/>
      <c r="J153" s="5"/>
      <c r="K153" s="5"/>
    </row>
    <row r="154" spans="2:11" ht="60.75" thickBot="1" x14ac:dyDescent="0.3">
      <c r="B154" s="51" t="s">
        <v>205</v>
      </c>
      <c r="C154" s="94"/>
      <c r="D154" s="43" t="s">
        <v>1136</v>
      </c>
      <c r="E154" s="5"/>
      <c r="F154" s="5"/>
      <c r="G154" s="5"/>
      <c r="H154" s="5"/>
      <c r="I154" s="83"/>
      <c r="J154" s="5"/>
      <c r="K154" s="5"/>
    </row>
    <row r="155" spans="2:11" x14ac:dyDescent="0.25">
      <c r="B155" s="845" t="s">
        <v>207</v>
      </c>
      <c r="C155" s="90"/>
      <c r="D155" s="52" t="s">
        <v>208</v>
      </c>
      <c r="E155" s="5"/>
      <c r="F155" s="5"/>
      <c r="G155" s="5"/>
      <c r="H155" s="5"/>
      <c r="I155" s="83"/>
      <c r="J155" s="5"/>
      <c r="K155" s="5"/>
    </row>
    <row r="156" spans="2:11" ht="108" x14ac:dyDescent="0.25">
      <c r="B156" s="846"/>
      <c r="C156" s="90"/>
      <c r="D156" s="45" t="s">
        <v>1137</v>
      </c>
      <c r="E156" s="5"/>
      <c r="F156" s="5"/>
      <c r="G156" s="5"/>
      <c r="H156" s="5"/>
      <c r="I156" s="83"/>
      <c r="J156" s="5"/>
      <c r="K156" s="5"/>
    </row>
    <row r="157" spans="2:11" x14ac:dyDescent="0.25">
      <c r="B157" s="846"/>
      <c r="C157" s="90"/>
      <c r="D157" s="52" t="s">
        <v>293</v>
      </c>
      <c r="E157" s="5"/>
      <c r="F157" s="5"/>
      <c r="G157" s="5"/>
      <c r="H157" s="5"/>
      <c r="I157" s="83"/>
      <c r="J157" s="5"/>
      <c r="K157" s="5"/>
    </row>
    <row r="158" spans="2:11" x14ac:dyDescent="0.25">
      <c r="B158" s="846"/>
      <c r="C158" s="90"/>
      <c r="D158" s="45" t="s">
        <v>212</v>
      </c>
      <c r="E158" s="5"/>
      <c r="F158" s="5"/>
      <c r="G158" s="5"/>
      <c r="H158" s="5"/>
      <c r="I158" s="83"/>
      <c r="J158" s="5"/>
      <c r="K158" s="5"/>
    </row>
    <row r="159" spans="2:11" x14ac:dyDescent="0.25">
      <c r="B159" s="846"/>
      <c r="C159" s="90"/>
      <c r="D159" s="45" t="s">
        <v>213</v>
      </c>
      <c r="E159" s="5"/>
      <c r="F159" s="5"/>
      <c r="G159" s="5"/>
      <c r="H159" s="5"/>
      <c r="I159" s="83"/>
      <c r="J159" s="5"/>
      <c r="K159" s="5"/>
    </row>
    <row r="160" spans="2:11" x14ac:dyDescent="0.25">
      <c r="B160" s="846"/>
      <c r="C160" s="90"/>
      <c r="D160" s="45" t="s">
        <v>1053</v>
      </c>
      <c r="E160" s="5"/>
      <c r="F160" s="5"/>
      <c r="G160" s="5"/>
      <c r="H160" s="5"/>
      <c r="I160" s="83"/>
      <c r="J160" s="5"/>
      <c r="K160" s="5"/>
    </row>
    <row r="161" spans="2:11" ht="36.75" thickBot="1" x14ac:dyDescent="0.3">
      <c r="B161" s="847"/>
      <c r="C161" s="2"/>
      <c r="D161" s="40" t="s">
        <v>1138</v>
      </c>
      <c r="E161" s="5"/>
      <c r="F161" s="5"/>
      <c r="G161" s="5"/>
      <c r="H161" s="5"/>
      <c r="I161" s="83"/>
      <c r="J161" s="5"/>
      <c r="K161" s="5"/>
    </row>
    <row r="162" spans="2:11" ht="24.75" thickBot="1" x14ac:dyDescent="0.3">
      <c r="B162" s="46" t="s">
        <v>220</v>
      </c>
      <c r="C162" s="2"/>
      <c r="D162" s="40"/>
      <c r="E162" s="5"/>
      <c r="F162" s="5"/>
      <c r="G162" s="5"/>
      <c r="H162" s="5"/>
      <c r="I162" s="83"/>
      <c r="J162" s="5"/>
      <c r="K162" s="5"/>
    </row>
    <row r="163" spans="2:11" ht="312" x14ac:dyDescent="0.25">
      <c r="B163" s="845" t="s">
        <v>221</v>
      </c>
      <c r="C163" s="90"/>
      <c r="D163" s="45" t="s">
        <v>1139</v>
      </c>
      <c r="E163" s="5"/>
      <c r="F163" s="5"/>
      <c r="G163" s="5"/>
      <c r="H163" s="5"/>
      <c r="I163" s="83"/>
      <c r="J163" s="5"/>
      <c r="K163" s="5"/>
    </row>
    <row r="164" spans="2:11" ht="324" x14ac:dyDescent="0.25">
      <c r="B164" s="846"/>
      <c r="C164" s="90"/>
      <c r="D164" s="45" t="s">
        <v>1140</v>
      </c>
      <c r="E164" s="5"/>
      <c r="F164" s="5"/>
      <c r="G164" s="5"/>
      <c r="H164" s="5"/>
      <c r="I164" s="83"/>
      <c r="J164" s="5"/>
      <c r="K164" s="5"/>
    </row>
    <row r="165" spans="2:11" ht="108" x14ac:dyDescent="0.25">
      <c r="B165" s="846"/>
      <c r="C165" s="90"/>
      <c r="D165" s="45" t="s">
        <v>1141</v>
      </c>
      <c r="E165" s="5"/>
      <c r="F165" s="5"/>
      <c r="G165" s="5"/>
      <c r="H165" s="5"/>
      <c r="I165" s="83"/>
      <c r="J165" s="5"/>
      <c r="K165" s="5"/>
    </row>
    <row r="166" spans="2:11" ht="72.75" thickBot="1" x14ac:dyDescent="0.3">
      <c r="B166" s="847"/>
      <c r="C166" s="2"/>
      <c r="D166" s="40" t="s">
        <v>1142</v>
      </c>
      <c r="E166" s="5"/>
      <c r="F166" s="5"/>
      <c r="G166" s="5"/>
      <c r="H166" s="5"/>
      <c r="I166" s="83"/>
      <c r="J166" s="5"/>
      <c r="K166" s="5"/>
    </row>
    <row r="167" spans="2:11" ht="24" x14ac:dyDescent="0.25">
      <c r="B167" s="845" t="s">
        <v>238</v>
      </c>
      <c r="C167" s="90"/>
      <c r="D167" s="52" t="s">
        <v>31</v>
      </c>
      <c r="E167" s="5"/>
      <c r="F167" s="5"/>
      <c r="G167" s="5"/>
      <c r="H167" s="5"/>
      <c r="I167" s="83"/>
      <c r="J167" s="5"/>
      <c r="K167" s="5"/>
    </row>
    <row r="168" spans="2:11" x14ac:dyDescent="0.25">
      <c r="B168" s="846"/>
      <c r="C168" s="90"/>
      <c r="D168" s="16"/>
      <c r="E168" s="5"/>
      <c r="F168" s="5"/>
      <c r="G168" s="5"/>
      <c r="H168" s="5"/>
      <c r="I168" s="83"/>
      <c r="J168" s="5"/>
      <c r="K168" s="5"/>
    </row>
    <row r="169" spans="2:11" x14ac:dyDescent="0.25">
      <c r="B169" s="846"/>
      <c r="C169" s="90"/>
      <c r="D169" s="45" t="s">
        <v>239</v>
      </c>
      <c r="E169" s="5"/>
      <c r="F169" s="5"/>
      <c r="G169" s="5"/>
      <c r="H169" s="5"/>
      <c r="I169" s="83"/>
      <c r="J169" s="5"/>
      <c r="K169" s="5"/>
    </row>
    <row r="170" spans="2:11" ht="37.5" x14ac:dyDescent="0.25">
      <c r="B170" s="846"/>
      <c r="C170" s="90"/>
      <c r="D170" s="45" t="s">
        <v>1143</v>
      </c>
      <c r="E170" s="5"/>
      <c r="F170" s="5"/>
      <c r="G170" s="5"/>
      <c r="H170" s="5"/>
      <c r="I170" s="83"/>
      <c r="J170" s="5"/>
      <c r="K170" s="5"/>
    </row>
    <row r="171" spans="2:11" ht="37.5" x14ac:dyDescent="0.25">
      <c r="B171" s="846"/>
      <c r="C171" s="90"/>
      <c r="D171" s="45" t="s">
        <v>1144</v>
      </c>
      <c r="E171" s="5"/>
      <c r="F171" s="5"/>
      <c r="G171" s="5"/>
      <c r="H171" s="5"/>
      <c r="I171" s="83"/>
      <c r="J171" s="5"/>
      <c r="K171" s="5"/>
    </row>
    <row r="172" spans="2:11" ht="60" x14ac:dyDescent="0.25">
      <c r="B172" s="846"/>
      <c r="C172" s="90"/>
      <c r="D172" s="45" t="s">
        <v>1145</v>
      </c>
      <c r="E172" s="5"/>
      <c r="F172" s="5"/>
      <c r="G172" s="5"/>
      <c r="H172" s="5"/>
      <c r="I172" s="83"/>
      <c r="J172" s="5"/>
      <c r="K172" s="5"/>
    </row>
    <row r="173" spans="2:11" ht="97.5" x14ac:dyDescent="0.25">
      <c r="B173" s="846"/>
      <c r="C173" s="90"/>
      <c r="D173" s="45" t="s">
        <v>1146</v>
      </c>
      <c r="E173" s="5"/>
      <c r="F173" s="5"/>
      <c r="G173" s="5"/>
      <c r="H173" s="5"/>
      <c r="I173" s="83"/>
      <c r="J173" s="5"/>
      <c r="K173" s="5"/>
    </row>
    <row r="174" spans="2:11" ht="24" x14ac:dyDescent="0.25">
      <c r="B174" s="846"/>
      <c r="C174" s="90"/>
      <c r="D174" s="52" t="s">
        <v>1147</v>
      </c>
      <c r="E174" s="5"/>
      <c r="F174" s="5"/>
      <c r="G174" s="5"/>
      <c r="H174" s="5"/>
      <c r="I174" s="83"/>
      <c r="J174" s="5"/>
      <c r="K174" s="5"/>
    </row>
    <row r="175" spans="2:11" x14ac:dyDescent="0.25">
      <c r="B175" s="846"/>
      <c r="C175" s="90"/>
      <c r="D175" s="16"/>
      <c r="E175" s="5"/>
      <c r="F175" s="5"/>
      <c r="G175" s="5"/>
      <c r="H175" s="5"/>
      <c r="I175" s="83"/>
      <c r="J175" s="5"/>
      <c r="K175" s="5"/>
    </row>
    <row r="176" spans="2:11" x14ac:dyDescent="0.25">
      <c r="B176" s="846"/>
      <c r="C176" s="90"/>
      <c r="D176" s="45" t="s">
        <v>239</v>
      </c>
      <c r="E176" s="5"/>
      <c r="F176" s="5"/>
      <c r="G176" s="5"/>
      <c r="H176" s="5"/>
      <c r="I176" s="83"/>
      <c r="J176" s="5"/>
      <c r="K176" s="5"/>
    </row>
    <row r="177" spans="2:11" ht="37.5" x14ac:dyDescent="0.25">
      <c r="B177" s="846"/>
      <c r="C177" s="90"/>
      <c r="D177" s="45" t="s">
        <v>1148</v>
      </c>
      <c r="E177" s="5"/>
      <c r="F177" s="5"/>
      <c r="G177" s="5"/>
      <c r="H177" s="5"/>
      <c r="I177" s="83"/>
      <c r="J177" s="5"/>
      <c r="K177" s="5"/>
    </row>
    <row r="178" spans="2:11" ht="37.5" x14ac:dyDescent="0.25">
      <c r="B178" s="846"/>
      <c r="C178" s="90"/>
      <c r="D178" s="45" t="s">
        <v>1149</v>
      </c>
      <c r="E178" s="5"/>
      <c r="F178" s="5"/>
      <c r="G178" s="5"/>
      <c r="H178" s="5"/>
      <c r="I178" s="83"/>
      <c r="J178" s="5"/>
      <c r="K178" s="5"/>
    </row>
    <row r="179" spans="2:11" ht="37.5" x14ac:dyDescent="0.25">
      <c r="B179" s="846"/>
      <c r="C179" s="90"/>
      <c r="D179" s="45" t="s">
        <v>1150</v>
      </c>
      <c r="E179" s="5"/>
      <c r="F179" s="5"/>
      <c r="G179" s="5"/>
      <c r="H179" s="5"/>
      <c r="I179" s="83"/>
      <c r="J179" s="5"/>
      <c r="K179" s="5"/>
    </row>
    <row r="180" spans="2:11" ht="60" x14ac:dyDescent="0.25">
      <c r="B180" s="846"/>
      <c r="C180" s="90"/>
      <c r="D180" s="45" t="s">
        <v>1145</v>
      </c>
      <c r="E180" s="5"/>
      <c r="F180" s="5"/>
      <c r="G180" s="5"/>
      <c r="H180" s="5"/>
      <c r="I180" s="83"/>
      <c r="J180" s="5"/>
      <c r="K180" s="5"/>
    </row>
    <row r="181" spans="2:11" ht="60.75" thickBot="1" x14ac:dyDescent="0.3">
      <c r="B181" s="847"/>
      <c r="C181" s="2"/>
      <c r="D181" s="40" t="s">
        <v>1151</v>
      </c>
      <c r="E181" s="5"/>
      <c r="F181" s="5"/>
      <c r="G181" s="5"/>
      <c r="H181" s="5"/>
      <c r="I181" s="83"/>
      <c r="J181" s="5"/>
      <c r="K181" s="5"/>
    </row>
    <row r="182" spans="2:11" x14ac:dyDescent="0.25">
      <c r="B182" s="5"/>
      <c r="D182" s="5"/>
      <c r="E182" s="5"/>
      <c r="F182" s="5"/>
      <c r="G182" s="5"/>
      <c r="H182" s="5"/>
      <c r="I182" s="83"/>
      <c r="J182" s="5"/>
      <c r="K182" s="5"/>
    </row>
    <row r="183" spans="2:11" x14ac:dyDescent="0.25">
      <c r="B183" s="5"/>
      <c r="D183" s="5"/>
      <c r="E183" s="5"/>
      <c r="F183" s="5"/>
      <c r="G183" s="5"/>
      <c r="H183" s="5"/>
      <c r="I183" s="83"/>
      <c r="J183" s="5"/>
      <c r="K183" s="5"/>
    </row>
    <row r="184" spans="2:11" x14ac:dyDescent="0.25">
      <c r="B184" s="5"/>
      <c r="D184" s="5"/>
      <c r="E184" s="5"/>
      <c r="F184" s="5"/>
      <c r="G184" s="5"/>
      <c r="H184" s="5"/>
      <c r="I184" s="83"/>
      <c r="J184" s="5"/>
      <c r="K184" s="5"/>
    </row>
    <row r="185" spans="2:11" x14ac:dyDescent="0.25">
      <c r="B185" s="5"/>
      <c r="D185" s="5"/>
      <c r="E185" s="5"/>
      <c r="F185" s="5"/>
      <c r="G185" s="5"/>
      <c r="H185" s="5"/>
      <c r="I185" s="83"/>
      <c r="J185" s="5"/>
      <c r="K185" s="5"/>
    </row>
    <row r="186" spans="2:11" x14ac:dyDescent="0.25">
      <c r="B186" s="5"/>
      <c r="D186" s="5"/>
      <c r="E186" s="5"/>
      <c r="F186" s="5"/>
      <c r="G186" s="5"/>
      <c r="H186" s="5"/>
      <c r="I186" s="83"/>
      <c r="J186" s="5"/>
      <c r="K186" s="5"/>
    </row>
    <row r="187" spans="2:11" x14ac:dyDescent="0.25">
      <c r="B187" s="5"/>
      <c r="D187" s="5"/>
      <c r="E187" s="5"/>
      <c r="F187" s="5"/>
      <c r="G187" s="5"/>
      <c r="H187" s="5"/>
      <c r="I187" s="83"/>
      <c r="J187" s="5"/>
      <c r="K187" s="5"/>
    </row>
    <row r="188" spans="2:11" x14ac:dyDescent="0.25">
      <c r="B188" s="5"/>
      <c r="D188" s="5"/>
      <c r="E188" s="5"/>
      <c r="F188" s="5"/>
      <c r="G188" s="5"/>
      <c r="H188" s="5"/>
      <c r="I188" s="83"/>
      <c r="J188" s="5"/>
      <c r="K188" s="5"/>
    </row>
    <row r="189" spans="2:11" x14ac:dyDescent="0.25">
      <c r="B189" s="5"/>
      <c r="D189" s="5"/>
      <c r="E189" s="5"/>
      <c r="F189" s="5"/>
      <c r="G189" s="5"/>
      <c r="H189" s="5"/>
      <c r="I189" s="83"/>
      <c r="J189" s="5"/>
      <c r="K189" s="5"/>
    </row>
    <row r="190" spans="2:11" x14ac:dyDescent="0.25">
      <c r="B190" s="5"/>
      <c r="D190" s="5"/>
      <c r="E190" s="5"/>
      <c r="F190" s="5"/>
      <c r="G190" s="5"/>
      <c r="H190" s="5"/>
      <c r="I190" s="83"/>
      <c r="J190" s="5"/>
      <c r="K190" s="5"/>
    </row>
    <row r="191" spans="2:11" x14ac:dyDescent="0.25">
      <c r="B191" s="5"/>
      <c r="D191" s="5"/>
      <c r="E191" s="5"/>
      <c r="F191" s="5"/>
      <c r="G191" s="5"/>
      <c r="H191" s="5"/>
      <c r="I191" s="83"/>
      <c r="J191" s="5"/>
      <c r="K191" s="5"/>
    </row>
    <row r="192" spans="2:11" x14ac:dyDescent="0.25">
      <c r="B192" s="5"/>
      <c r="D192" s="5"/>
      <c r="E192" s="5"/>
      <c r="F192" s="5"/>
      <c r="G192" s="5"/>
      <c r="H192" s="5"/>
      <c r="I192" s="83"/>
      <c r="J192" s="5"/>
      <c r="K192" s="5"/>
    </row>
    <row r="193" spans="2:11" x14ac:dyDescent="0.25">
      <c r="B193" s="5"/>
      <c r="D193" s="5"/>
      <c r="E193" s="5"/>
      <c r="F193" s="5"/>
      <c r="G193" s="5"/>
      <c r="H193" s="5"/>
      <c r="I193" s="83"/>
      <c r="J193" s="5"/>
      <c r="K193" s="5"/>
    </row>
    <row r="194" spans="2:11" x14ac:dyDescent="0.25">
      <c r="B194" s="5"/>
      <c r="D194" s="5"/>
      <c r="E194" s="5"/>
      <c r="F194" s="5"/>
      <c r="G194" s="5"/>
      <c r="H194" s="5"/>
      <c r="I194" s="83"/>
      <c r="J194" s="5"/>
      <c r="K194" s="5"/>
    </row>
    <row r="195" spans="2:11" x14ac:dyDescent="0.25">
      <c r="B195" s="5"/>
      <c r="D195" s="5"/>
      <c r="E195" s="5"/>
      <c r="F195" s="5"/>
      <c r="G195" s="5"/>
      <c r="H195" s="5"/>
      <c r="I195" s="83"/>
      <c r="J195" s="5"/>
      <c r="K195" s="5"/>
    </row>
    <row r="196" spans="2:11" x14ac:dyDescent="0.25">
      <c r="B196" s="5"/>
      <c r="D196" s="5"/>
      <c r="E196" s="5"/>
      <c r="F196" s="5"/>
      <c r="G196" s="5"/>
      <c r="H196" s="5"/>
      <c r="I196" s="83"/>
      <c r="J196" s="5"/>
      <c r="K196" s="5"/>
    </row>
    <row r="197" spans="2:11" x14ac:dyDescent="0.25">
      <c r="B197" s="5"/>
      <c r="D197" s="5"/>
      <c r="E197" s="5"/>
      <c r="F197" s="5"/>
      <c r="G197" s="5"/>
      <c r="H197" s="5"/>
      <c r="I197" s="83"/>
      <c r="J197" s="5"/>
      <c r="K197" s="5"/>
    </row>
  </sheetData>
  <mergeCells count="59">
    <mergeCell ref="A1:P1"/>
    <mergeCell ref="A2:P2"/>
    <mergeCell ref="A3:P3"/>
    <mergeCell ref="A4:D4"/>
    <mergeCell ref="A5:P5"/>
    <mergeCell ref="B10:D10"/>
    <mergeCell ref="F10:S10"/>
    <mergeCell ref="F11:S11"/>
    <mergeCell ref="E12:R12"/>
    <mergeCell ref="E13:R13"/>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D84:I84"/>
    <mergeCell ref="D85:I85"/>
    <mergeCell ref="D89:I89"/>
    <mergeCell ref="D90:I90"/>
    <mergeCell ref="D79:I79"/>
    <mergeCell ref="D95:I95"/>
    <mergeCell ref="D96:I96"/>
    <mergeCell ref="D97:I97"/>
    <mergeCell ref="D102:I102"/>
    <mergeCell ref="B136:E136"/>
    <mergeCell ref="B137:B143"/>
    <mergeCell ref="D104:I104"/>
    <mergeCell ref="D108:I108"/>
    <mergeCell ref="D109:I109"/>
    <mergeCell ref="D110:I110"/>
    <mergeCell ref="B127:E127"/>
    <mergeCell ref="B128:B134"/>
  </mergeCells>
  <conditionalFormatting sqref="E12:R12">
    <cfRule type="expression" dxfId="39" priority="2">
      <formula>E11="SI SE REPORTA"</formula>
    </cfRule>
  </conditionalFormatting>
  <conditionalFormatting sqref="F10">
    <cfRule type="notContainsBlanks" dxfId="38" priority="5">
      <formula>LEN(TRIM(F10))&gt;0</formula>
    </cfRule>
  </conditionalFormatting>
  <conditionalFormatting sqref="F122">
    <cfRule type="containsText" dxfId="37" priority="6" operator="containsText" text="ERROR">
      <formula>NOT(ISERROR(SEARCH("ERROR",F122)))</formula>
    </cfRule>
  </conditionalFormatting>
  <conditionalFormatting sqref="F11:S11">
    <cfRule type="expression" dxfId="36" priority="3">
      <formula>E11="NO SE REPORTA"</formula>
    </cfRule>
    <cfRule type="expression" dxfId="35" priority="4">
      <formula>E10="NO APLICA"</formula>
    </cfRule>
  </conditionalFormatting>
  <conditionalFormatting sqref="L122">
    <cfRule type="containsText" dxfId="34" priority="1" operator="containsText" text="ERROR">
      <formula>NOT(ISERROR(SEARCH("ERROR",L122)))</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67:E69 E29:H40">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L117:L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K117:K121 M117:M122" evalError="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U179"/>
  <sheetViews>
    <sheetView showGridLines="0" zoomScale="98" zoomScaleNormal="98" workbookViewId="0">
      <selection activeCell="K22" sqref="K22"/>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32</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INFORMACION",+F21))</f>
        <v>0.12955465587044535</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1409</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x14ac:dyDescent="0.25">
      <c r="B15" s="845" t="s">
        <v>152</v>
      </c>
      <c r="C15" s="85"/>
      <c r="D15" s="836"/>
      <c r="E15" s="837"/>
      <c r="F15" s="837"/>
      <c r="G15" s="837"/>
      <c r="H15" s="837"/>
      <c r="I15" s="838"/>
      <c r="J15" s="5"/>
      <c r="K15" s="5"/>
    </row>
    <row r="16" spans="1:21" ht="15.75" thickBot="1" x14ac:dyDescent="0.3">
      <c r="B16" s="846"/>
      <c r="C16" s="88"/>
      <c r="D16" s="851" t="s">
        <v>153</v>
      </c>
      <c r="E16" s="852"/>
      <c r="F16" s="852"/>
      <c r="G16" s="852"/>
      <c r="H16" s="852"/>
      <c r="I16" s="853"/>
      <c r="J16" s="5"/>
      <c r="K16" s="5"/>
    </row>
    <row r="17" spans="2:11" ht="15.75" thickBot="1" x14ac:dyDescent="0.3">
      <c r="B17" s="846"/>
      <c r="C17" s="90"/>
      <c r="D17" s="43" t="s">
        <v>279</v>
      </c>
      <c r="E17" s="38" t="s">
        <v>103</v>
      </c>
      <c r="F17" s="38" t="s">
        <v>104</v>
      </c>
      <c r="G17" s="38" t="s">
        <v>105</v>
      </c>
      <c r="H17" s="38" t="s">
        <v>106</v>
      </c>
      <c r="I17" s="38" t="s">
        <v>280</v>
      </c>
      <c r="J17" s="5"/>
      <c r="K17" s="5"/>
    </row>
    <row r="18" spans="2:11" ht="36.75" thickBot="1" x14ac:dyDescent="0.3">
      <c r="B18" s="846"/>
      <c r="C18" s="90"/>
      <c r="D18" s="40" t="s">
        <v>1152</v>
      </c>
      <c r="E18" s="438">
        <v>209</v>
      </c>
      <c r="F18" s="438">
        <v>247</v>
      </c>
      <c r="G18" s="143"/>
      <c r="H18" s="143"/>
      <c r="I18" s="304">
        <f>SUM(E18:H18)</f>
        <v>456</v>
      </c>
      <c r="J18" s="5"/>
      <c r="K18" s="5"/>
    </row>
    <row r="19" spans="2:11" ht="36.75" thickBot="1" x14ac:dyDescent="0.3">
      <c r="B19" s="846"/>
      <c r="C19" s="90"/>
      <c r="D19" s="40" t="s">
        <v>1153</v>
      </c>
      <c r="E19" s="438">
        <v>12</v>
      </c>
      <c r="F19" s="438">
        <v>12</v>
      </c>
      <c r="G19" s="143"/>
      <c r="H19" s="143"/>
      <c r="I19" s="304">
        <f>SUM(E19:H19)</f>
        <v>24</v>
      </c>
      <c r="J19" s="5"/>
      <c r="K19" s="5"/>
    </row>
    <row r="20" spans="2:11" ht="36.75" thickBot="1" x14ac:dyDescent="0.3">
      <c r="B20" s="846"/>
      <c r="C20" s="90"/>
      <c r="D20" s="40" t="s">
        <v>1154</v>
      </c>
      <c r="E20" s="438" t="s">
        <v>1499</v>
      </c>
      <c r="F20" s="438">
        <v>20</v>
      </c>
      <c r="G20" s="143"/>
      <c r="H20" s="143"/>
      <c r="I20" s="304">
        <f>SUM(E20:H20)</f>
        <v>20</v>
      </c>
      <c r="J20" s="5"/>
      <c r="K20" s="5"/>
    </row>
    <row r="21" spans="2:11" ht="24.75" thickBot="1" x14ac:dyDescent="0.3">
      <c r="B21" s="847"/>
      <c r="C21" s="2"/>
      <c r="D21" s="40" t="s">
        <v>1155</v>
      </c>
      <c r="E21" s="421">
        <f>+(E19+E20)/E18</f>
        <v>0.46411483253588515</v>
      </c>
      <c r="F21" s="421">
        <f>+(F19+F20)/F18</f>
        <v>0.12955465587044535</v>
      </c>
      <c r="G21" s="309" t="e">
        <f>+(G19+G20)/G18</f>
        <v>#DIV/0!</v>
      </c>
      <c r="H21" s="309" t="e">
        <f>+(H19+H20)/H18</f>
        <v>#DIV/0!</v>
      </c>
      <c r="I21" s="309">
        <f>+(I19+I20)/I18</f>
        <v>9.6491228070175433E-2</v>
      </c>
      <c r="J21" s="5"/>
      <c r="K21" s="5"/>
    </row>
    <row r="22" spans="2:11" ht="36" customHeight="1" thickBot="1" x14ac:dyDescent="0.3">
      <c r="B22" s="46" t="s">
        <v>187</v>
      </c>
      <c r="C22" s="89"/>
      <c r="D22" s="848" t="s">
        <v>1156</v>
      </c>
      <c r="E22" s="849"/>
      <c r="F22" s="849"/>
      <c r="G22" s="849"/>
      <c r="H22" s="849"/>
      <c r="I22" s="850"/>
      <c r="J22" s="5"/>
      <c r="K22" s="5"/>
    </row>
    <row r="23" spans="2:11" ht="36" customHeight="1" thickBot="1" x14ac:dyDescent="0.3">
      <c r="B23" s="46" t="s">
        <v>189</v>
      </c>
      <c r="C23" s="89"/>
      <c r="D23" s="848" t="s">
        <v>288</v>
      </c>
      <c r="E23" s="849"/>
      <c r="F23" s="849"/>
      <c r="G23" s="849"/>
      <c r="H23" s="849"/>
      <c r="I23" s="850"/>
      <c r="J23" s="5"/>
      <c r="K23" s="5"/>
    </row>
    <row r="24" spans="2:11" ht="15.75" thickBot="1" x14ac:dyDescent="0.3">
      <c r="B24" s="1"/>
      <c r="C24" s="72"/>
      <c r="D24" s="5"/>
      <c r="E24" s="5"/>
      <c r="F24" s="5"/>
      <c r="G24" s="5"/>
      <c r="H24" s="5"/>
      <c r="I24" s="5"/>
      <c r="J24" s="5"/>
      <c r="K24" s="5"/>
    </row>
    <row r="25" spans="2:11" ht="24" customHeight="1" thickBot="1" x14ac:dyDescent="0.3">
      <c r="B25" s="854" t="s">
        <v>191</v>
      </c>
      <c r="C25" s="855"/>
      <c r="D25" s="855"/>
      <c r="E25" s="856"/>
      <c r="F25" s="5"/>
      <c r="G25" s="5"/>
      <c r="H25" s="5"/>
      <c r="I25" s="5"/>
      <c r="J25" s="5"/>
      <c r="K25" s="5"/>
    </row>
    <row r="26" spans="2:11" ht="15.75" thickBot="1" x14ac:dyDescent="0.3">
      <c r="B26" s="845">
        <v>1</v>
      </c>
      <c r="C26" s="90"/>
      <c r="D26" s="47" t="s">
        <v>192</v>
      </c>
      <c r="E26" s="157" t="s">
        <v>1366</v>
      </c>
      <c r="F26" s="5"/>
      <c r="G26" s="5"/>
      <c r="H26" s="5"/>
      <c r="I26" s="5"/>
      <c r="J26" s="5"/>
      <c r="K26" s="5"/>
    </row>
    <row r="27" spans="2:11" ht="15.75" thickBot="1" x14ac:dyDescent="0.3">
      <c r="B27" s="846"/>
      <c r="C27" s="90"/>
      <c r="D27" s="40" t="s">
        <v>45</v>
      </c>
      <c r="E27" s="157" t="s">
        <v>1374</v>
      </c>
      <c r="F27" s="5"/>
      <c r="G27" s="5"/>
      <c r="H27" s="5"/>
      <c r="I27" s="5"/>
      <c r="J27" s="5"/>
      <c r="K27" s="5"/>
    </row>
    <row r="28" spans="2:11" ht="15.75" thickBot="1" x14ac:dyDescent="0.3">
      <c r="B28" s="846"/>
      <c r="C28" s="90"/>
      <c r="D28" s="40" t="s">
        <v>193</v>
      </c>
      <c r="E28" s="157" t="s">
        <v>1375</v>
      </c>
      <c r="F28" s="5"/>
      <c r="G28" s="5"/>
      <c r="H28" s="5"/>
      <c r="I28" s="5"/>
      <c r="J28" s="5"/>
      <c r="K28" s="5"/>
    </row>
    <row r="29" spans="2:11" ht="15.75" thickBot="1" x14ac:dyDescent="0.3">
      <c r="B29" s="846"/>
      <c r="C29" s="90"/>
      <c r="D29" s="40" t="s">
        <v>47</v>
      </c>
      <c r="E29" s="157" t="s">
        <v>1377</v>
      </c>
      <c r="F29" s="5"/>
      <c r="G29" s="5"/>
      <c r="H29" s="5"/>
      <c r="I29" s="5"/>
      <c r="J29" s="5"/>
      <c r="K29" s="5"/>
    </row>
    <row r="30" spans="2:11" ht="15.75" thickBot="1" x14ac:dyDescent="0.3">
      <c r="B30" s="846"/>
      <c r="C30" s="90"/>
      <c r="D30" s="40" t="s">
        <v>49</v>
      </c>
      <c r="E30" s="157" t="s">
        <v>1376</v>
      </c>
      <c r="F30" s="5"/>
      <c r="G30" s="5"/>
      <c r="H30" s="5"/>
      <c r="I30" s="5"/>
      <c r="J30" s="5"/>
      <c r="K30" s="5"/>
    </row>
    <row r="31" spans="2:11" ht="15.75" thickBot="1" x14ac:dyDescent="0.3">
      <c r="B31" s="846"/>
      <c r="C31" s="90"/>
      <c r="D31" s="40" t="s">
        <v>51</v>
      </c>
      <c r="E31" s="157">
        <v>4380200</v>
      </c>
      <c r="F31" s="5"/>
      <c r="G31" s="5"/>
      <c r="H31" s="5"/>
      <c r="I31" s="5"/>
      <c r="J31" s="5"/>
      <c r="K31" s="5"/>
    </row>
    <row r="32" spans="2:11" ht="15.75" thickBot="1" x14ac:dyDescent="0.3">
      <c r="B32" s="847"/>
      <c r="C32" s="2"/>
      <c r="D32" s="40" t="s">
        <v>194</v>
      </c>
      <c r="E32" s="157" t="s">
        <v>1370</v>
      </c>
      <c r="F32" s="5"/>
      <c r="G32" s="5"/>
      <c r="H32" s="5"/>
      <c r="I32" s="5"/>
      <c r="J32" s="5"/>
      <c r="K32" s="5"/>
    </row>
    <row r="33" spans="2:11" ht="15.75" thickBot="1" x14ac:dyDescent="0.3">
      <c r="B33" s="1"/>
      <c r="C33" s="72"/>
      <c r="D33" s="5"/>
      <c r="E33" s="5"/>
      <c r="F33" s="5"/>
      <c r="G33" s="5"/>
      <c r="H33" s="5"/>
      <c r="I33" s="5"/>
      <c r="J33" s="5"/>
      <c r="K33" s="5"/>
    </row>
    <row r="34" spans="2:11" ht="15.75" thickBot="1" x14ac:dyDescent="0.3">
      <c r="B34" s="854" t="s">
        <v>195</v>
      </c>
      <c r="C34" s="855"/>
      <c r="D34" s="855"/>
      <c r="E34" s="856"/>
      <c r="F34" s="5"/>
      <c r="G34" s="5"/>
      <c r="H34" s="5"/>
      <c r="I34" s="5"/>
      <c r="J34" s="5"/>
      <c r="K34" s="5"/>
    </row>
    <row r="35" spans="2:11" ht="15.75" thickBot="1" x14ac:dyDescent="0.3">
      <c r="B35" s="845">
        <v>1</v>
      </c>
      <c r="C35" s="90"/>
      <c r="D35" s="47" t="s">
        <v>192</v>
      </c>
      <c r="E35" s="215" t="s">
        <v>196</v>
      </c>
      <c r="F35" s="5"/>
      <c r="G35" s="5"/>
      <c r="H35" s="5"/>
      <c r="I35" s="5"/>
      <c r="J35" s="5"/>
      <c r="K35" s="5"/>
    </row>
    <row r="36" spans="2:11" ht="15.75" thickBot="1" x14ac:dyDescent="0.3">
      <c r="B36" s="846"/>
      <c r="C36" s="90"/>
      <c r="D36" s="40" t="s">
        <v>45</v>
      </c>
      <c r="E36" s="308" t="s">
        <v>197</v>
      </c>
      <c r="F36" s="5"/>
      <c r="G36" s="5"/>
      <c r="H36" s="5"/>
      <c r="I36" s="5"/>
      <c r="J36" s="5"/>
      <c r="K36" s="5"/>
    </row>
    <row r="37" spans="2:11" ht="15.75" thickBot="1" x14ac:dyDescent="0.3">
      <c r="B37" s="846"/>
      <c r="C37" s="90"/>
      <c r="D37" s="40" t="s">
        <v>193</v>
      </c>
      <c r="E37" s="162"/>
      <c r="F37" s="5"/>
      <c r="G37" s="5"/>
      <c r="H37" s="5"/>
      <c r="I37" s="5"/>
      <c r="J37" s="5"/>
      <c r="K37" s="5"/>
    </row>
    <row r="38" spans="2:11" ht="15.75" thickBot="1" x14ac:dyDescent="0.3">
      <c r="B38" s="846"/>
      <c r="C38" s="90"/>
      <c r="D38" s="40" t="s">
        <v>47</v>
      </c>
      <c r="E38" s="162"/>
      <c r="F38" s="5"/>
      <c r="G38" s="5"/>
      <c r="H38" s="5"/>
      <c r="I38" s="5"/>
      <c r="J38" s="5"/>
      <c r="K38" s="5"/>
    </row>
    <row r="39" spans="2:11" ht="15.75" thickBot="1" x14ac:dyDescent="0.3">
      <c r="B39" s="846"/>
      <c r="C39" s="90"/>
      <c r="D39" s="40" t="s">
        <v>49</v>
      </c>
      <c r="E39" s="162"/>
      <c r="F39" s="5"/>
      <c r="G39" s="5"/>
      <c r="H39" s="5"/>
      <c r="I39" s="5"/>
      <c r="J39" s="5"/>
      <c r="K39" s="5"/>
    </row>
    <row r="40" spans="2:11" ht="15.75" thickBot="1" x14ac:dyDescent="0.3">
      <c r="B40" s="846"/>
      <c r="C40" s="90"/>
      <c r="D40" s="40" t="s">
        <v>51</v>
      </c>
      <c r="E40" s="162"/>
      <c r="F40" s="5"/>
      <c r="G40" s="5"/>
      <c r="H40" s="5"/>
      <c r="I40" s="5"/>
      <c r="J40" s="5"/>
      <c r="K40" s="5"/>
    </row>
    <row r="41" spans="2:11" ht="15.75" thickBot="1" x14ac:dyDescent="0.3">
      <c r="B41" s="847"/>
      <c r="C41" s="2"/>
      <c r="D41" s="40" t="s">
        <v>194</v>
      </c>
      <c r="E41" s="162"/>
      <c r="F41" s="5"/>
      <c r="G41" s="5"/>
      <c r="H41" s="5"/>
      <c r="I41" s="5"/>
      <c r="J41" s="5"/>
      <c r="K41" s="5"/>
    </row>
    <row r="42" spans="2:11" ht="15.75" thickBot="1" x14ac:dyDescent="0.3">
      <c r="B42" s="1"/>
      <c r="C42" s="72"/>
      <c r="D42" s="5"/>
      <c r="E42" s="5"/>
      <c r="F42" s="5"/>
      <c r="G42" s="5"/>
      <c r="H42" s="5"/>
      <c r="I42" s="5"/>
      <c r="J42" s="5"/>
      <c r="K42" s="5"/>
    </row>
    <row r="43" spans="2:11" ht="15" customHeight="1" thickBot="1" x14ac:dyDescent="0.3">
      <c r="B43" s="118" t="s">
        <v>198</v>
      </c>
      <c r="C43" s="119"/>
      <c r="D43" s="119"/>
      <c r="E43" s="120"/>
      <c r="G43" s="5"/>
      <c r="H43" s="5"/>
      <c r="I43" s="5"/>
      <c r="J43" s="5"/>
      <c r="K43" s="5"/>
    </row>
    <row r="44" spans="2:11" ht="24.75" thickBot="1" x14ac:dyDescent="0.3">
      <c r="B44" s="46" t="s">
        <v>199</v>
      </c>
      <c r="C44" s="40" t="s">
        <v>200</v>
      </c>
      <c r="D44" s="40" t="s">
        <v>201</v>
      </c>
      <c r="E44" s="40" t="s">
        <v>202</v>
      </c>
      <c r="F44" s="5"/>
      <c r="G44" s="5"/>
      <c r="H44" s="5"/>
      <c r="I44" s="5"/>
      <c r="J44" s="5"/>
    </row>
    <row r="45" spans="2:11" ht="60.75" thickBot="1" x14ac:dyDescent="0.3">
      <c r="B45" s="48">
        <v>42401</v>
      </c>
      <c r="C45" s="40">
        <v>0.01</v>
      </c>
      <c r="D45" s="49" t="s">
        <v>1157</v>
      </c>
      <c r="E45" s="40"/>
      <c r="F45" s="5"/>
      <c r="G45" s="5"/>
      <c r="H45" s="5"/>
      <c r="I45" s="5"/>
      <c r="J45" s="5"/>
    </row>
    <row r="46" spans="2:11" ht="15.75" thickBot="1" x14ac:dyDescent="0.3">
      <c r="B46" s="1"/>
      <c r="C46" s="72"/>
      <c r="D46" s="5"/>
      <c r="E46" s="5"/>
      <c r="F46" s="5"/>
      <c r="G46" s="5"/>
      <c r="H46" s="5"/>
      <c r="I46" s="5"/>
      <c r="J46" s="5"/>
      <c r="K46" s="5"/>
    </row>
    <row r="47" spans="2:11" x14ac:dyDescent="0.25">
      <c r="B47" s="125" t="s">
        <v>109</v>
      </c>
      <c r="C47" s="92"/>
      <c r="D47" s="5"/>
      <c r="E47" s="5"/>
      <c r="F47" s="5"/>
      <c r="G47" s="5"/>
      <c r="H47" s="5"/>
      <c r="I47" s="5"/>
      <c r="J47" s="5"/>
      <c r="K47" s="5"/>
    </row>
    <row r="48" spans="2:11" x14ac:dyDescent="0.25">
      <c r="B48" s="1019"/>
      <c r="C48" s="1020"/>
      <c r="D48" s="1020"/>
      <c r="E48" s="1021"/>
      <c r="F48" s="5"/>
      <c r="G48" s="5"/>
      <c r="H48" s="5"/>
      <c r="I48" s="5"/>
      <c r="J48" s="5"/>
      <c r="K48" s="5"/>
    </row>
    <row r="49" spans="2:11" x14ac:dyDescent="0.25">
      <c r="B49" s="1022"/>
      <c r="C49" s="1023"/>
      <c r="D49" s="1023"/>
      <c r="E49" s="1024"/>
      <c r="F49" s="5"/>
      <c r="G49" s="5"/>
      <c r="H49" s="5"/>
      <c r="I49" s="5"/>
      <c r="J49" s="5"/>
      <c r="K49" s="5"/>
    </row>
    <row r="50" spans="2:11" ht="15.75" thickBot="1" x14ac:dyDescent="0.3">
      <c r="B50" s="5"/>
      <c r="D50" s="5"/>
      <c r="E50" s="5"/>
      <c r="F50" s="5"/>
      <c r="G50" s="5"/>
      <c r="H50" s="5"/>
      <c r="I50" s="5"/>
      <c r="J50" s="5"/>
      <c r="K50" s="5"/>
    </row>
    <row r="51" spans="2:11" ht="24.75" thickBot="1" x14ac:dyDescent="0.3">
      <c r="B51" s="50" t="s">
        <v>204</v>
      </c>
      <c r="C51" s="93"/>
      <c r="D51" s="5"/>
      <c r="E51" s="5"/>
      <c r="F51" s="5"/>
      <c r="G51" s="5"/>
      <c r="H51" s="5"/>
      <c r="I51" s="5"/>
      <c r="J51" s="5"/>
      <c r="K51" s="5"/>
    </row>
    <row r="52" spans="2:11" ht="15.75" thickBot="1" x14ac:dyDescent="0.3">
      <c r="B52" s="1"/>
      <c r="C52" s="72"/>
      <c r="D52" s="5"/>
      <c r="E52" s="5"/>
      <c r="F52" s="5"/>
      <c r="G52" s="5"/>
      <c r="H52" s="5"/>
      <c r="I52" s="5"/>
      <c r="J52" s="5"/>
      <c r="K52" s="5"/>
    </row>
    <row r="53" spans="2:11" ht="84.75" thickBot="1" x14ac:dyDescent="0.3">
      <c r="B53" s="51" t="s">
        <v>205</v>
      </c>
      <c r="C53" s="94"/>
      <c r="D53" s="43" t="s">
        <v>1158</v>
      </c>
      <c r="E53" s="5"/>
      <c r="F53" s="5"/>
      <c r="G53" s="5"/>
      <c r="H53" s="5"/>
      <c r="I53" s="5"/>
      <c r="J53" s="5"/>
      <c r="K53" s="5"/>
    </row>
    <row r="54" spans="2:11" x14ac:dyDescent="0.25">
      <c r="B54" s="845" t="s">
        <v>207</v>
      </c>
      <c r="C54" s="90"/>
      <c r="D54" s="52" t="s">
        <v>208</v>
      </c>
      <c r="E54" s="5"/>
      <c r="F54" s="5"/>
      <c r="G54" s="5"/>
      <c r="H54" s="5"/>
      <c r="I54" s="5"/>
      <c r="J54" s="5"/>
      <c r="K54" s="5"/>
    </row>
    <row r="55" spans="2:11" ht="72" x14ac:dyDescent="0.25">
      <c r="B55" s="846"/>
      <c r="C55" s="90"/>
      <c r="D55" s="52" t="s">
        <v>1159</v>
      </c>
      <c r="E55" s="5"/>
      <c r="F55" s="5"/>
      <c r="G55" s="5"/>
      <c r="H55" s="5"/>
      <c r="I55" s="5"/>
      <c r="J55" s="5"/>
      <c r="K55" s="5"/>
    </row>
    <row r="56" spans="2:11" x14ac:dyDescent="0.25">
      <c r="B56" s="846"/>
      <c r="C56" s="90"/>
      <c r="D56" s="52" t="s">
        <v>293</v>
      </c>
      <c r="E56" s="5"/>
      <c r="F56" s="5"/>
      <c r="G56" s="5"/>
      <c r="H56" s="5"/>
      <c r="I56" s="5"/>
      <c r="J56" s="5"/>
      <c r="K56" s="5"/>
    </row>
    <row r="57" spans="2:11" ht="24" x14ac:dyDescent="0.25">
      <c r="B57" s="846"/>
      <c r="C57" s="90"/>
      <c r="D57" s="45" t="s">
        <v>1160</v>
      </c>
      <c r="E57" s="5"/>
      <c r="F57" s="5"/>
      <c r="G57" s="5"/>
      <c r="H57" s="5"/>
      <c r="I57" s="5"/>
      <c r="J57" s="5"/>
      <c r="K57" s="5"/>
    </row>
    <row r="58" spans="2:11" ht="24" x14ac:dyDescent="0.25">
      <c r="B58" s="846"/>
      <c r="C58" s="90"/>
      <c r="D58" s="45" t="s">
        <v>1161</v>
      </c>
      <c r="E58" s="5"/>
      <c r="F58" s="5"/>
      <c r="G58" s="5"/>
      <c r="H58" s="5"/>
      <c r="I58" s="5"/>
      <c r="J58" s="5"/>
      <c r="K58" s="5"/>
    </row>
    <row r="59" spans="2:11" ht="15.75" thickBot="1" x14ac:dyDescent="0.3">
      <c r="B59" s="847"/>
      <c r="C59" s="2"/>
      <c r="D59" s="40" t="s">
        <v>213</v>
      </c>
      <c r="E59" s="5"/>
      <c r="F59" s="5"/>
      <c r="G59" s="5"/>
      <c r="H59" s="5"/>
      <c r="I59" s="5"/>
      <c r="J59" s="5"/>
      <c r="K59" s="5"/>
    </row>
    <row r="60" spans="2:11" ht="24.75" thickBot="1" x14ac:dyDescent="0.3">
      <c r="B60" s="46" t="s">
        <v>220</v>
      </c>
      <c r="C60" s="2"/>
      <c r="D60" s="40"/>
      <c r="E60" s="5"/>
      <c r="F60" s="5"/>
      <c r="G60" s="5"/>
      <c r="H60" s="5"/>
      <c r="I60" s="5"/>
      <c r="J60" s="5"/>
      <c r="K60" s="5"/>
    </row>
    <row r="61" spans="2:11" ht="132" x14ac:dyDescent="0.25">
      <c r="B61" s="845" t="s">
        <v>221</v>
      </c>
      <c r="C61" s="90"/>
      <c r="D61" s="45" t="s">
        <v>1162</v>
      </c>
      <c r="E61" s="5"/>
      <c r="F61" s="5"/>
      <c r="G61" s="5"/>
      <c r="H61" s="5"/>
      <c r="I61" s="5"/>
      <c r="J61" s="5"/>
      <c r="K61" s="5"/>
    </row>
    <row r="62" spans="2:11" ht="324" x14ac:dyDescent="0.25">
      <c r="B62" s="846"/>
      <c r="C62" s="90"/>
      <c r="D62" s="45" t="s">
        <v>1163</v>
      </c>
      <c r="E62" s="5"/>
      <c r="F62" s="5"/>
      <c r="G62" s="5"/>
      <c r="H62" s="5"/>
      <c r="I62" s="5"/>
      <c r="J62" s="5"/>
      <c r="K62" s="5"/>
    </row>
    <row r="63" spans="2:11" ht="84" x14ac:dyDescent="0.25">
      <c r="B63" s="846"/>
      <c r="C63" s="90"/>
      <c r="D63" s="45" t="s">
        <v>1164</v>
      </c>
      <c r="E63" s="5"/>
      <c r="F63" s="5"/>
      <c r="G63" s="5"/>
      <c r="H63" s="5"/>
      <c r="I63" s="5"/>
      <c r="J63" s="5"/>
      <c r="K63" s="5"/>
    </row>
    <row r="64" spans="2:11" ht="72" x14ac:dyDescent="0.25">
      <c r="B64" s="846"/>
      <c r="C64" s="90"/>
      <c r="D64" s="45" t="s">
        <v>1165</v>
      </c>
      <c r="E64" s="5"/>
      <c r="F64" s="5"/>
      <c r="G64" s="5"/>
      <c r="H64" s="5"/>
      <c r="I64" s="5"/>
      <c r="J64" s="5"/>
      <c r="K64" s="5"/>
    </row>
    <row r="65" spans="2:11" ht="60.75" thickBot="1" x14ac:dyDescent="0.3">
      <c r="B65" s="847"/>
      <c r="C65" s="2"/>
      <c r="D65" s="40" t="s">
        <v>1166</v>
      </c>
      <c r="E65" s="5"/>
      <c r="F65" s="5"/>
      <c r="G65" s="5"/>
      <c r="H65" s="5"/>
      <c r="I65" s="5"/>
      <c r="J65" s="5"/>
      <c r="K65" s="5"/>
    </row>
    <row r="66" spans="2:11" x14ac:dyDescent="0.25">
      <c r="B66" s="845" t="s">
        <v>238</v>
      </c>
      <c r="C66" s="90"/>
      <c r="D66" s="45"/>
      <c r="E66" s="5"/>
      <c r="F66" s="5"/>
      <c r="G66" s="5"/>
      <c r="H66" s="5"/>
      <c r="I66" s="5"/>
      <c r="J66" s="5"/>
      <c r="K66" s="5"/>
    </row>
    <row r="67" spans="2:11" x14ac:dyDescent="0.25">
      <c r="B67" s="846"/>
      <c r="C67" s="90"/>
      <c r="D67" s="16"/>
      <c r="E67" s="5"/>
      <c r="F67" s="5"/>
      <c r="G67" s="5"/>
      <c r="H67" s="5"/>
      <c r="I67" s="5"/>
      <c r="J67" s="5"/>
      <c r="K67" s="5"/>
    </row>
    <row r="68" spans="2:11" x14ac:dyDescent="0.25">
      <c r="B68" s="846"/>
      <c r="C68" s="90"/>
      <c r="D68" s="45" t="s">
        <v>239</v>
      </c>
      <c r="E68" s="5"/>
      <c r="F68" s="5"/>
      <c r="G68" s="5"/>
      <c r="H68" s="5"/>
      <c r="I68" s="5"/>
      <c r="J68" s="5"/>
      <c r="K68" s="5"/>
    </row>
    <row r="69" spans="2:11" ht="25.5" x14ac:dyDescent="0.25">
      <c r="B69" s="846"/>
      <c r="C69" s="90"/>
      <c r="D69" s="45" t="s">
        <v>1167</v>
      </c>
      <c r="E69" s="5"/>
      <c r="F69" s="5"/>
      <c r="G69" s="5"/>
      <c r="H69" s="5"/>
      <c r="I69" s="5"/>
      <c r="J69" s="5"/>
      <c r="K69" s="5"/>
    </row>
    <row r="70" spans="2:11" ht="37.5" x14ac:dyDescent="0.25">
      <c r="B70" s="846"/>
      <c r="C70" s="90"/>
      <c r="D70" s="45" t="s">
        <v>1168</v>
      </c>
      <c r="E70" s="5"/>
      <c r="F70" s="5"/>
      <c r="G70" s="5"/>
      <c r="H70" s="5"/>
      <c r="I70" s="5"/>
      <c r="J70" s="5"/>
      <c r="K70" s="5"/>
    </row>
    <row r="71" spans="2:11" ht="37.5" x14ac:dyDescent="0.25">
      <c r="B71" s="846"/>
      <c r="C71" s="90"/>
      <c r="D71" s="45" t="s">
        <v>1169</v>
      </c>
      <c r="E71" s="5"/>
      <c r="F71" s="5"/>
      <c r="G71" s="5"/>
      <c r="H71" s="5"/>
      <c r="I71" s="5"/>
      <c r="J71" s="5"/>
      <c r="K71" s="5"/>
    </row>
    <row r="72" spans="2:11" ht="36" x14ac:dyDescent="0.25">
      <c r="B72" s="846"/>
      <c r="C72" s="90"/>
      <c r="D72" s="45" t="s">
        <v>1170</v>
      </c>
      <c r="E72" s="5"/>
      <c r="F72" s="5"/>
      <c r="G72" s="5"/>
      <c r="H72" s="5"/>
      <c r="I72" s="5"/>
      <c r="J72" s="5"/>
      <c r="K72" s="5"/>
    </row>
    <row r="73" spans="2:11" ht="120.75" thickBot="1" x14ac:dyDescent="0.3">
      <c r="B73" s="847"/>
      <c r="C73" s="2"/>
      <c r="D73" s="40" t="s">
        <v>1171</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E12:R12">
    <cfRule type="expression" dxfId="33" priority="1">
      <formula>E11="SI SE REPORTA"</formula>
    </cfRule>
  </conditionalFormatting>
  <conditionalFormatting sqref="F10">
    <cfRule type="notContainsBlanks" dxfId="32" priority="4">
      <formula>LEN(TRIM(F10))&gt;0</formula>
    </cfRule>
  </conditionalFormatting>
  <conditionalFormatting sqref="F11:S11">
    <cfRule type="expression" dxfId="31" priority="2">
      <formula>E11="NO SE REPORTA"</formula>
    </cfRule>
    <cfRule type="expression" dxfId="30" priority="3">
      <formula>E10="NO APLICA"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ignoredErrors>
    <ignoredError sqref="E20" numberStoredAsText="1"/>
    <ignoredError sqref="G21" evalError="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U91"/>
  <sheetViews>
    <sheetView showGridLines="0" zoomScale="98" zoomScaleNormal="98" workbookViewId="0">
      <selection activeCell="L16" sqref="L16"/>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 min="7" max="7" width="13.710937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33</v>
      </c>
      <c r="B5" s="805"/>
      <c r="C5" s="805"/>
      <c r="D5" s="805"/>
      <c r="E5" s="805"/>
      <c r="F5" s="805"/>
      <c r="G5" s="805"/>
      <c r="H5" s="805"/>
      <c r="I5" s="805"/>
      <c r="J5" s="805"/>
      <c r="K5" s="805"/>
      <c r="L5" s="805"/>
      <c r="M5" s="805"/>
      <c r="N5" s="805"/>
      <c r="O5" s="805"/>
      <c r="P5" s="806"/>
    </row>
    <row r="6" spans="1:21" ht="15.75" thickBot="1" x14ac:dyDescent="0.3">
      <c r="B6" s="1" t="s">
        <v>142</v>
      </c>
      <c r="C6" s="72"/>
      <c r="D6" s="5"/>
      <c r="E6" s="70"/>
      <c r="F6" s="5" t="s">
        <v>143</v>
      </c>
      <c r="G6" s="5"/>
      <c r="H6" s="5"/>
      <c r="I6" s="5"/>
      <c r="J6" s="5"/>
      <c r="K6" s="5"/>
    </row>
    <row r="7" spans="1:21" ht="15.75" thickBot="1" x14ac:dyDescent="0.3">
      <c r="B7" s="168" t="s">
        <v>145</v>
      </c>
      <c r="C7" s="208">
        <v>2025</v>
      </c>
      <c r="D7" s="210">
        <f>IF(E9="NO APLICA","NO APLICA",IF(E10="NO SE REPORTA","SIN INFORMACION",+F17))</f>
        <v>0.3</v>
      </c>
      <c r="E7" s="218"/>
      <c r="F7" s="5" t="s">
        <v>144</v>
      </c>
      <c r="G7" s="5"/>
      <c r="H7" s="5"/>
      <c r="I7" s="5"/>
      <c r="J7" s="5"/>
      <c r="K7" s="5"/>
    </row>
    <row r="8" spans="1:21" x14ac:dyDescent="0.25">
      <c r="B8" s="346" t="s">
        <v>147</v>
      </c>
      <c r="E8" s="209"/>
      <c r="F8" s="5" t="s">
        <v>146</v>
      </c>
      <c r="G8" s="5"/>
      <c r="H8" s="5"/>
      <c r="I8" s="5"/>
      <c r="J8" s="5"/>
      <c r="K8" s="5"/>
    </row>
    <row r="9" spans="1:21" x14ac:dyDescent="0.25">
      <c r="B9" s="815" t="s">
        <v>148</v>
      </c>
      <c r="C9" s="815"/>
      <c r="D9" s="815"/>
      <c r="E9" s="349" t="s">
        <v>149</v>
      </c>
      <c r="F9" s="822"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823"/>
      <c r="H9" s="823"/>
      <c r="I9" s="823"/>
      <c r="J9" s="823"/>
      <c r="K9" s="823"/>
      <c r="L9" s="823"/>
      <c r="M9" s="823"/>
      <c r="N9" s="823"/>
      <c r="O9" s="823"/>
      <c r="P9" s="823"/>
      <c r="Q9" s="823"/>
      <c r="R9" s="823"/>
      <c r="S9" s="823"/>
      <c r="T9" s="5"/>
      <c r="U9" s="5"/>
    </row>
    <row r="10" spans="1:21" ht="14.45" customHeight="1" x14ac:dyDescent="0.25">
      <c r="B10" s="348"/>
      <c r="C10" s="84"/>
      <c r="D10" s="168" t="str">
        <f>IF(E9="SI APLICA","¿El indicador no se reporta por limitaciones de información disponible? ","")</f>
        <v xml:space="preserve">¿El indicador no se reporta por limitaciones de información disponible? </v>
      </c>
      <c r="E10" s="350" t="s">
        <v>150</v>
      </c>
      <c r="F10" s="816"/>
      <c r="G10" s="817"/>
      <c r="H10" s="817"/>
      <c r="I10" s="817"/>
      <c r="J10" s="817"/>
      <c r="K10" s="817"/>
      <c r="L10" s="817"/>
      <c r="M10" s="817"/>
      <c r="N10" s="817"/>
      <c r="O10" s="817"/>
      <c r="P10" s="817"/>
      <c r="Q10" s="817"/>
      <c r="R10" s="817"/>
      <c r="S10" s="817"/>
    </row>
    <row r="11" spans="1:21" ht="33" customHeight="1" x14ac:dyDescent="0.25">
      <c r="B11" s="346"/>
      <c r="C11" s="84"/>
      <c r="D11" s="168" t="str">
        <f>IF(E10="SI SE REPORTA","¿Qué programas o proyectos del Plan de Acción están asociados al indicador? ","")</f>
        <v xml:space="preserve">¿Qué programas o proyectos del Plan de Acción están asociados al indicador? </v>
      </c>
      <c r="E11" s="818" t="s">
        <v>1410</v>
      </c>
      <c r="F11" s="818"/>
      <c r="G11" s="818"/>
      <c r="H11" s="818"/>
      <c r="I11" s="818"/>
      <c r="J11" s="818"/>
      <c r="K11" s="818"/>
      <c r="L11" s="818"/>
      <c r="M11" s="818"/>
      <c r="N11" s="818"/>
      <c r="O11" s="818"/>
      <c r="P11" s="818"/>
      <c r="Q11" s="818"/>
      <c r="R11" s="818"/>
    </row>
    <row r="12" spans="1:21" ht="21.95" customHeight="1" thickBot="1" x14ac:dyDescent="0.3">
      <c r="B12" s="346"/>
      <c r="C12" s="84"/>
      <c r="D12" s="168" t="s">
        <v>151</v>
      </c>
      <c r="E12" s="819"/>
      <c r="F12" s="820"/>
      <c r="G12" s="820"/>
      <c r="H12" s="820"/>
      <c r="I12" s="820"/>
      <c r="J12" s="820"/>
      <c r="K12" s="820"/>
      <c r="L12" s="820"/>
      <c r="M12" s="820"/>
      <c r="N12" s="820"/>
      <c r="O12" s="820"/>
      <c r="P12" s="820"/>
      <c r="Q12" s="820"/>
      <c r="R12" s="821"/>
    </row>
    <row r="13" spans="1:21" ht="15.75" customHeight="1" thickBot="1" x14ac:dyDescent="0.3">
      <c r="B13" s="946" t="s">
        <v>152</v>
      </c>
      <c r="C13" s="98"/>
      <c r="D13" s="848" t="s">
        <v>153</v>
      </c>
      <c r="E13" s="849"/>
      <c r="F13" s="849"/>
      <c r="G13" s="849"/>
      <c r="H13" s="849"/>
      <c r="I13" s="837"/>
      <c r="J13" s="838"/>
      <c r="K13" s="5"/>
    </row>
    <row r="14" spans="1:21" ht="15.75" thickBot="1" x14ac:dyDescent="0.3">
      <c r="B14" s="947"/>
      <c r="C14" s="94" t="s">
        <v>101</v>
      </c>
      <c r="D14" s="43" t="s">
        <v>279</v>
      </c>
      <c r="E14" s="38" t="s">
        <v>103</v>
      </c>
      <c r="F14" s="38" t="s">
        <v>104</v>
      </c>
      <c r="G14" s="38" t="s">
        <v>105</v>
      </c>
      <c r="H14" s="123" t="s">
        <v>106</v>
      </c>
      <c r="I14" s="284"/>
      <c r="J14" s="236"/>
      <c r="K14" s="5"/>
    </row>
    <row r="15" spans="1:21" ht="91.5" customHeight="1" thickBot="1" x14ac:dyDescent="0.3">
      <c r="B15" s="947"/>
      <c r="C15" s="2" t="s">
        <v>281</v>
      </c>
      <c r="D15" s="40" t="s">
        <v>1172</v>
      </c>
      <c r="E15" s="422">
        <v>5</v>
      </c>
      <c r="F15" s="422">
        <v>10</v>
      </c>
      <c r="G15" s="422">
        <v>10</v>
      </c>
      <c r="H15" s="423">
        <v>5</v>
      </c>
      <c r="I15" s="323"/>
      <c r="J15" s="21"/>
      <c r="K15" s="5"/>
    </row>
    <row r="16" spans="1:21" ht="90" customHeight="1" thickBot="1" x14ac:dyDescent="0.3">
      <c r="B16" s="947"/>
      <c r="C16" s="2" t="s">
        <v>283</v>
      </c>
      <c r="D16" s="40" t="s">
        <v>1173</v>
      </c>
      <c r="E16" s="422">
        <v>5</v>
      </c>
      <c r="F16" s="422">
        <v>3</v>
      </c>
      <c r="G16" s="422"/>
      <c r="H16" s="423"/>
      <c r="I16" s="323"/>
      <c r="J16" s="21"/>
      <c r="K16" s="5"/>
    </row>
    <row r="17" spans="2:11" ht="103.5" customHeight="1" thickBot="1" x14ac:dyDescent="0.3">
      <c r="B17" s="947"/>
      <c r="C17" s="2" t="s">
        <v>285</v>
      </c>
      <c r="D17" s="40" t="s">
        <v>1174</v>
      </c>
      <c r="E17" s="144">
        <f>+E16/E15</f>
        <v>1</v>
      </c>
      <c r="F17" s="144">
        <f>+F16/F15</f>
        <v>0.3</v>
      </c>
      <c r="G17" s="144">
        <f>+G16/G15</f>
        <v>0</v>
      </c>
      <c r="H17" s="322">
        <f>+H16/H15</f>
        <v>0</v>
      </c>
      <c r="I17" s="324"/>
      <c r="J17" s="23"/>
      <c r="K17" s="5"/>
    </row>
    <row r="18" spans="2:11" x14ac:dyDescent="0.25">
      <c r="B18" s="947"/>
      <c r="C18" s="99"/>
      <c r="D18" s="836"/>
      <c r="E18" s="837"/>
      <c r="F18" s="837"/>
      <c r="G18" s="837"/>
      <c r="H18" s="837"/>
      <c r="I18" s="828"/>
      <c r="J18" s="829"/>
      <c r="K18" s="5"/>
    </row>
    <row r="19" spans="2:11" ht="24" customHeight="1" thickBot="1" x14ac:dyDescent="0.3">
      <c r="B19" s="947"/>
      <c r="C19" s="99"/>
      <c r="D19" s="827" t="s">
        <v>1175</v>
      </c>
      <c r="E19" s="828"/>
      <c r="F19" s="828"/>
      <c r="G19" s="828"/>
      <c r="H19" s="828"/>
      <c r="I19" s="828"/>
      <c r="J19" s="829"/>
      <c r="K19" s="5"/>
    </row>
    <row r="20" spans="2:11" ht="24.75" thickBot="1" x14ac:dyDescent="0.3">
      <c r="B20" s="947"/>
      <c r="C20" s="94" t="s">
        <v>101</v>
      </c>
      <c r="D20" s="38" t="s">
        <v>427</v>
      </c>
      <c r="E20" s="43" t="s">
        <v>1176</v>
      </c>
      <c r="F20" s="43" t="s">
        <v>1177</v>
      </c>
      <c r="G20" s="43" t="s">
        <v>109</v>
      </c>
      <c r="H20" s="5"/>
      <c r="J20" s="21"/>
      <c r="K20" s="5"/>
    </row>
    <row r="21" spans="2:11" ht="65.25" customHeight="1" thickBot="1" x14ac:dyDescent="0.3">
      <c r="B21" s="947"/>
      <c r="C21" s="2">
        <v>1</v>
      </c>
      <c r="D21" s="29" t="s">
        <v>1965</v>
      </c>
      <c r="E21" s="422">
        <v>3</v>
      </c>
      <c r="F21" s="265" t="s">
        <v>1917</v>
      </c>
      <c r="G21" s="29"/>
      <c r="H21" s="5"/>
      <c r="J21" s="21"/>
      <c r="K21" s="5"/>
    </row>
    <row r="22" spans="2:11" ht="15.75" thickBot="1" x14ac:dyDescent="0.3">
      <c r="B22" s="947"/>
      <c r="C22" s="2">
        <v>2</v>
      </c>
      <c r="D22" s="30"/>
      <c r="E22" s="6"/>
      <c r="F22" s="29"/>
      <c r="G22" s="29"/>
      <c r="H22" s="5"/>
      <c r="J22" s="21"/>
      <c r="K22" s="5"/>
    </row>
    <row r="23" spans="2:11" ht="15.75" thickBot="1" x14ac:dyDescent="0.3">
      <c r="B23" s="947"/>
      <c r="C23" s="2">
        <v>3</v>
      </c>
      <c r="D23" s="30"/>
      <c r="E23" s="6"/>
      <c r="F23" s="29"/>
      <c r="G23" s="29"/>
      <c r="H23" s="5"/>
      <c r="J23" s="21"/>
      <c r="K23" s="5"/>
    </row>
    <row r="24" spans="2:11" ht="15.75" thickBot="1" x14ac:dyDescent="0.3">
      <c r="B24" s="947"/>
      <c r="C24" s="2">
        <v>4</v>
      </c>
      <c r="D24" s="30"/>
      <c r="E24" s="6"/>
      <c r="F24" s="29"/>
      <c r="G24" s="29"/>
      <c r="H24" s="5"/>
      <c r="J24" s="21"/>
      <c r="K24" s="5"/>
    </row>
    <row r="25" spans="2:11" ht="15.75" thickBot="1" x14ac:dyDescent="0.3">
      <c r="B25" s="947"/>
      <c r="C25" s="2">
        <v>5</v>
      </c>
      <c r="D25" s="30"/>
      <c r="E25" s="6"/>
      <c r="F25" s="29"/>
      <c r="G25" s="29"/>
      <c r="H25" s="5"/>
      <c r="J25" s="21"/>
      <c r="K25" s="5"/>
    </row>
    <row r="26" spans="2:11" ht="15.75" thickBot="1" x14ac:dyDescent="0.3">
      <c r="B26" s="947"/>
      <c r="C26" s="2">
        <v>6</v>
      </c>
      <c r="D26" s="30"/>
      <c r="E26" s="6"/>
      <c r="F26" s="29"/>
      <c r="G26" s="29"/>
      <c r="H26" s="5"/>
      <c r="J26" s="21"/>
      <c r="K26" s="5"/>
    </row>
    <row r="27" spans="2:11" ht="15.75" thickBot="1" x14ac:dyDescent="0.3">
      <c r="B27" s="947"/>
      <c r="C27" s="2">
        <v>7</v>
      </c>
      <c r="D27" s="30"/>
      <c r="E27" s="6"/>
      <c r="F27" s="29"/>
      <c r="G27" s="29"/>
      <c r="H27" s="5"/>
      <c r="J27" s="21"/>
      <c r="K27" s="5"/>
    </row>
    <row r="28" spans="2:11" ht="15.75" thickBot="1" x14ac:dyDescent="0.3">
      <c r="B28" s="947"/>
      <c r="C28" s="2">
        <v>8</v>
      </c>
      <c r="D28" s="30"/>
      <c r="E28" s="6"/>
      <c r="F28" s="29"/>
      <c r="G28" s="29"/>
      <c r="H28" s="5"/>
      <c r="J28" s="21"/>
      <c r="K28" s="5"/>
    </row>
    <row r="29" spans="2:11" ht="15.75" thickBot="1" x14ac:dyDescent="0.3">
      <c r="B29" s="947"/>
      <c r="C29" s="2">
        <v>9</v>
      </c>
      <c r="D29" s="30"/>
      <c r="E29" s="6"/>
      <c r="F29" s="29"/>
      <c r="G29" s="29"/>
      <c r="H29" s="5"/>
      <c r="J29" s="21"/>
      <c r="K29" s="5"/>
    </row>
    <row r="30" spans="2:11" ht="15.75" thickBot="1" x14ac:dyDescent="0.3">
      <c r="B30" s="948"/>
      <c r="C30" s="2">
        <v>10</v>
      </c>
      <c r="D30" s="30"/>
      <c r="E30" s="6"/>
      <c r="F30" s="29"/>
      <c r="G30" s="29"/>
      <c r="H30" s="22"/>
      <c r="J30" s="23"/>
      <c r="K30" s="5"/>
    </row>
    <row r="31" spans="2:11" ht="24" customHeight="1" thickBot="1" x14ac:dyDescent="0.3">
      <c r="B31" s="59" t="s">
        <v>187</v>
      </c>
      <c r="C31" s="100"/>
      <c r="D31" s="848" t="s">
        <v>1178</v>
      </c>
      <c r="E31" s="849"/>
      <c r="F31" s="849"/>
      <c r="G31" s="849"/>
      <c r="H31" s="849"/>
      <c r="I31" s="849"/>
      <c r="J31" s="850"/>
      <c r="K31" s="5"/>
    </row>
    <row r="32" spans="2:11" ht="18.75" thickBot="1" x14ac:dyDescent="0.3">
      <c r="B32" s="59" t="s">
        <v>189</v>
      </c>
      <c r="C32" s="100"/>
      <c r="D32" s="848" t="s">
        <v>392</v>
      </c>
      <c r="E32" s="849"/>
      <c r="F32" s="849"/>
      <c r="G32" s="849"/>
      <c r="H32" s="849"/>
      <c r="I32" s="849"/>
      <c r="J32" s="850"/>
      <c r="K32" s="5"/>
    </row>
    <row r="33" spans="2:11" ht="15.75" thickBot="1" x14ac:dyDescent="0.3">
      <c r="B33" s="1"/>
      <c r="C33" s="72"/>
      <c r="D33" s="5"/>
      <c r="E33" s="5"/>
      <c r="F33" s="5"/>
      <c r="G33" s="5"/>
      <c r="H33" s="5"/>
      <c r="I33" s="5"/>
      <c r="J33" s="5"/>
      <c r="K33" s="5"/>
    </row>
    <row r="34" spans="2:11" ht="24" customHeight="1" thickBot="1" x14ac:dyDescent="0.3">
      <c r="B34" s="854" t="s">
        <v>191</v>
      </c>
      <c r="C34" s="855"/>
      <c r="D34" s="855"/>
      <c r="E34" s="856"/>
      <c r="F34" s="5"/>
      <c r="G34" s="5"/>
      <c r="H34" s="5"/>
      <c r="I34" s="5"/>
      <c r="J34" s="5"/>
      <c r="K34" s="5"/>
    </row>
    <row r="35" spans="2:11" ht="15.75" thickBot="1" x14ac:dyDescent="0.3">
      <c r="B35" s="845">
        <v>1</v>
      </c>
      <c r="C35" s="90"/>
      <c r="D35" s="47" t="s">
        <v>192</v>
      </c>
      <c r="E35" s="30" t="s">
        <v>1366</v>
      </c>
      <c r="F35" s="5"/>
      <c r="G35" s="5"/>
      <c r="H35" s="5"/>
      <c r="I35" s="5"/>
      <c r="J35" s="5"/>
      <c r="K35" s="5"/>
    </row>
    <row r="36" spans="2:11" ht="15.75" thickBot="1" x14ac:dyDescent="0.3">
      <c r="B36" s="846"/>
      <c r="C36" s="90"/>
      <c r="D36" s="40" t="s">
        <v>45</v>
      </c>
      <c r="E36" s="30" t="s">
        <v>1367</v>
      </c>
      <c r="F36" s="5"/>
      <c r="G36" s="5"/>
      <c r="H36" s="5"/>
      <c r="I36" s="5"/>
      <c r="J36" s="5"/>
      <c r="K36" s="5"/>
    </row>
    <row r="37" spans="2:11" ht="15.75" thickBot="1" x14ac:dyDescent="0.3">
      <c r="B37" s="846"/>
      <c r="C37" s="90"/>
      <c r="D37" s="40" t="s">
        <v>193</v>
      </c>
      <c r="E37" s="30" t="s">
        <v>1411</v>
      </c>
      <c r="F37" s="5"/>
      <c r="G37" s="5"/>
      <c r="H37" s="5"/>
      <c r="I37" s="5"/>
      <c r="J37" s="5"/>
      <c r="K37" s="5"/>
    </row>
    <row r="38" spans="2:11" ht="15.75" thickBot="1" x14ac:dyDescent="0.3">
      <c r="B38" s="846"/>
      <c r="C38" s="90"/>
      <c r="D38" s="40" t="s">
        <v>47</v>
      </c>
      <c r="E38" s="30" t="s">
        <v>1412</v>
      </c>
      <c r="F38" s="5"/>
      <c r="G38" s="5"/>
      <c r="H38" s="5"/>
      <c r="I38" s="5"/>
      <c r="J38" s="5"/>
      <c r="K38" s="5"/>
    </row>
    <row r="39" spans="2:11" ht="15.75" thickBot="1" x14ac:dyDescent="0.3">
      <c r="B39" s="846"/>
      <c r="C39" s="90"/>
      <c r="D39" s="40" t="s">
        <v>49</v>
      </c>
      <c r="E39" s="406" t="s">
        <v>1413</v>
      </c>
      <c r="F39" s="5"/>
      <c r="G39" s="5"/>
      <c r="H39" s="5"/>
      <c r="I39" s="5"/>
      <c r="J39" s="5"/>
      <c r="K39" s="5"/>
    </row>
    <row r="40" spans="2:11" ht="15.75" thickBot="1" x14ac:dyDescent="0.3">
      <c r="B40" s="846"/>
      <c r="C40" s="90"/>
      <c r="D40" s="40" t="s">
        <v>51</v>
      </c>
      <c r="E40" s="30">
        <v>4380200</v>
      </c>
      <c r="F40" s="5"/>
      <c r="G40" s="5"/>
      <c r="H40" s="5"/>
      <c r="I40" s="5"/>
      <c r="J40" s="5"/>
      <c r="K40" s="5"/>
    </row>
    <row r="41" spans="2:11" ht="15.75" thickBot="1" x14ac:dyDescent="0.3">
      <c r="B41" s="847"/>
      <c r="C41" s="2"/>
      <c r="D41" s="40" t="s">
        <v>194</v>
      </c>
      <c r="E41" s="30" t="s">
        <v>1370</v>
      </c>
      <c r="F41" s="5"/>
      <c r="G41" s="5"/>
      <c r="H41" s="5"/>
      <c r="I41" s="5"/>
      <c r="J41" s="5"/>
      <c r="K41" s="5"/>
    </row>
    <row r="42" spans="2:11" ht="15.75" thickBot="1" x14ac:dyDescent="0.3">
      <c r="B42" s="1"/>
      <c r="C42" s="72"/>
      <c r="D42" s="5"/>
      <c r="E42" s="5"/>
      <c r="F42" s="5"/>
      <c r="G42" s="5"/>
      <c r="H42" s="5"/>
      <c r="I42" s="5"/>
      <c r="J42" s="5"/>
      <c r="K42" s="5"/>
    </row>
    <row r="43" spans="2:11" ht="15.75" thickBot="1" x14ac:dyDescent="0.3">
      <c r="B43" s="854" t="s">
        <v>195</v>
      </c>
      <c r="C43" s="855"/>
      <c r="D43" s="855"/>
      <c r="E43" s="856"/>
      <c r="F43" s="5"/>
      <c r="G43" s="5"/>
      <c r="H43" s="5"/>
      <c r="I43" s="5"/>
      <c r="J43" s="5"/>
      <c r="K43" s="5"/>
    </row>
    <row r="44" spans="2:11" ht="15.75" thickBot="1" x14ac:dyDescent="0.3">
      <c r="B44" s="845">
        <v>1</v>
      </c>
      <c r="C44" s="90"/>
      <c r="D44" s="47" t="s">
        <v>192</v>
      </c>
      <c r="E44" s="215" t="s">
        <v>196</v>
      </c>
      <c r="F44" s="5"/>
      <c r="G44" s="5"/>
      <c r="H44" s="5"/>
      <c r="I44" s="5"/>
      <c r="J44" s="5"/>
      <c r="K44" s="5"/>
    </row>
    <row r="45" spans="2:11" ht="15.75" thickBot="1" x14ac:dyDescent="0.3">
      <c r="B45" s="846"/>
      <c r="C45" s="90"/>
      <c r="D45" s="40" t="s">
        <v>45</v>
      </c>
      <c r="E45" s="215" t="s">
        <v>197</v>
      </c>
      <c r="F45" s="5"/>
      <c r="G45" s="5"/>
      <c r="H45" s="5"/>
      <c r="I45" s="5"/>
      <c r="J45" s="5"/>
      <c r="K45" s="5"/>
    </row>
    <row r="46" spans="2:11" ht="15.75" thickBot="1" x14ac:dyDescent="0.3">
      <c r="B46" s="846"/>
      <c r="C46" s="90"/>
      <c r="D46" s="40" t="s">
        <v>193</v>
      </c>
      <c r="E46" s="325"/>
      <c r="F46" s="5"/>
      <c r="G46" s="5"/>
      <c r="H46" s="5"/>
      <c r="I46" s="5"/>
      <c r="J46" s="5"/>
      <c r="K46" s="5"/>
    </row>
    <row r="47" spans="2:11" ht="15.75" thickBot="1" x14ac:dyDescent="0.3">
      <c r="B47" s="846"/>
      <c r="C47" s="90"/>
      <c r="D47" s="40" t="s">
        <v>47</v>
      </c>
      <c r="E47" s="325"/>
      <c r="F47" s="5"/>
      <c r="G47" s="5"/>
      <c r="H47" s="5"/>
      <c r="I47" s="5"/>
      <c r="J47" s="5"/>
      <c r="K47" s="5"/>
    </row>
    <row r="48" spans="2:11" ht="15.75" thickBot="1" x14ac:dyDescent="0.3">
      <c r="B48" s="846"/>
      <c r="C48" s="90"/>
      <c r="D48" s="40" t="s">
        <v>49</v>
      </c>
      <c r="E48" s="325"/>
      <c r="F48" s="5"/>
      <c r="G48" s="5"/>
      <c r="H48" s="5"/>
      <c r="I48" s="5"/>
      <c r="J48" s="5"/>
      <c r="K48" s="5"/>
    </row>
    <row r="49" spans="2:11" ht="15.75" thickBot="1" x14ac:dyDescent="0.3">
      <c r="B49" s="846"/>
      <c r="C49" s="90"/>
      <c r="D49" s="40" t="s">
        <v>51</v>
      </c>
      <c r="E49" s="325"/>
      <c r="F49" s="5"/>
      <c r="G49" s="5"/>
      <c r="H49" s="5"/>
      <c r="I49" s="5"/>
      <c r="J49" s="5"/>
      <c r="K49" s="5"/>
    </row>
    <row r="50" spans="2:11" ht="15.75" thickBot="1" x14ac:dyDescent="0.3">
      <c r="B50" s="847"/>
      <c r="C50" s="2"/>
      <c r="D50" s="40" t="s">
        <v>194</v>
      </c>
      <c r="E50" s="325"/>
      <c r="F50" s="5"/>
      <c r="G50" s="5"/>
      <c r="H50" s="5"/>
      <c r="I50" s="5"/>
      <c r="J50" s="5"/>
      <c r="K50" s="5"/>
    </row>
    <row r="51" spans="2:11" x14ac:dyDescent="0.25">
      <c r="B51" s="1"/>
      <c r="C51" s="72"/>
      <c r="D51" s="5"/>
      <c r="E51" s="5"/>
      <c r="F51" s="5"/>
      <c r="G51" s="5"/>
      <c r="H51" s="5"/>
      <c r="I51" s="5"/>
      <c r="J51" s="5"/>
      <c r="K51" s="5"/>
    </row>
    <row r="52" spans="2:11" ht="15.75" thickBot="1" x14ac:dyDescent="0.3">
      <c r="B52" s="1"/>
      <c r="C52" s="72"/>
      <c r="D52" s="5"/>
      <c r="E52" s="5"/>
      <c r="F52" s="5"/>
      <c r="G52" s="5"/>
      <c r="H52" s="5"/>
      <c r="I52" s="5"/>
      <c r="J52" s="5"/>
      <c r="K52" s="5"/>
    </row>
    <row r="53" spans="2:11" ht="15" customHeight="1" thickBot="1" x14ac:dyDescent="0.3">
      <c r="B53" s="115" t="s">
        <v>198</v>
      </c>
      <c r="C53" s="116"/>
      <c r="D53" s="116"/>
      <c r="E53" s="117"/>
      <c r="G53" s="5"/>
      <c r="H53" s="5"/>
      <c r="I53" s="5"/>
      <c r="J53" s="5"/>
      <c r="K53" s="5"/>
    </row>
    <row r="54" spans="2:11" ht="24.75" thickBot="1" x14ac:dyDescent="0.3">
      <c r="B54" s="46" t="s">
        <v>199</v>
      </c>
      <c r="C54" s="40" t="s">
        <v>200</v>
      </c>
      <c r="D54" s="40" t="s">
        <v>201</v>
      </c>
      <c r="E54" s="40" t="s">
        <v>202</v>
      </c>
      <c r="F54" s="5"/>
      <c r="G54" s="5"/>
      <c r="H54" s="5"/>
      <c r="I54" s="5"/>
      <c r="J54" s="5"/>
    </row>
    <row r="55" spans="2:11" ht="120.75" thickBot="1" x14ac:dyDescent="0.3">
      <c r="B55" s="48">
        <v>42401</v>
      </c>
      <c r="C55" s="40">
        <v>0.01</v>
      </c>
      <c r="D55" s="49" t="s">
        <v>1179</v>
      </c>
      <c r="E55" s="40"/>
      <c r="F55" s="5"/>
      <c r="G55" s="5"/>
      <c r="H55" s="5"/>
      <c r="I55" s="5"/>
      <c r="J55" s="5"/>
    </row>
    <row r="56" spans="2:11" ht="15.75" thickBot="1" x14ac:dyDescent="0.3">
      <c r="B56" s="3"/>
      <c r="C56" s="91"/>
      <c r="D56" s="5"/>
      <c r="E56" s="5"/>
      <c r="F56" s="5"/>
      <c r="G56" s="5"/>
      <c r="H56" s="5"/>
      <c r="I56" s="5"/>
      <c r="J56" s="5"/>
      <c r="K56" s="5"/>
    </row>
    <row r="57" spans="2:11" x14ac:dyDescent="0.25">
      <c r="B57" s="125" t="s">
        <v>109</v>
      </c>
      <c r="C57" s="92"/>
      <c r="D57" s="5"/>
      <c r="E57" s="5"/>
      <c r="F57" s="5"/>
      <c r="G57" s="5"/>
      <c r="H57" s="5"/>
      <c r="I57" s="5"/>
      <c r="J57" s="5"/>
      <c r="K57" s="5"/>
    </row>
    <row r="58" spans="2:11" x14ac:dyDescent="0.25">
      <c r="B58" s="1019"/>
      <c r="C58" s="1020"/>
      <c r="D58" s="1020"/>
      <c r="E58" s="1021"/>
      <c r="F58" s="5"/>
      <c r="G58" s="5"/>
      <c r="H58" s="5"/>
      <c r="I58" s="5"/>
      <c r="J58" s="5"/>
      <c r="K58" s="5"/>
    </row>
    <row r="59" spans="2:11" x14ac:dyDescent="0.25">
      <c r="B59" s="1022"/>
      <c r="C59" s="1023"/>
      <c r="D59" s="1023"/>
      <c r="E59" s="1024"/>
      <c r="F59" s="5"/>
      <c r="G59" s="5"/>
      <c r="H59" s="5"/>
      <c r="I59" s="5"/>
      <c r="J59" s="5"/>
      <c r="K59" s="5"/>
    </row>
    <row r="60" spans="2:11" x14ac:dyDescent="0.25">
      <c r="B60" s="1"/>
      <c r="C60" s="72"/>
      <c r="D60" s="5"/>
      <c r="E60" s="5"/>
      <c r="F60" s="5"/>
      <c r="G60" s="5"/>
      <c r="H60" s="5"/>
      <c r="I60" s="5"/>
      <c r="J60" s="5"/>
      <c r="K60" s="5"/>
    </row>
    <row r="61" spans="2:11" ht="15.75" thickBot="1" x14ac:dyDescent="0.3">
      <c r="B61" s="5"/>
      <c r="D61" s="5"/>
      <c r="E61" s="5"/>
      <c r="F61" s="5"/>
      <c r="G61" s="5"/>
      <c r="H61" s="5"/>
      <c r="I61" s="5"/>
      <c r="J61" s="5"/>
      <c r="K61" s="5"/>
    </row>
    <row r="62" spans="2:11" ht="15.75" thickBot="1" x14ac:dyDescent="0.3">
      <c r="B62" s="854" t="s">
        <v>204</v>
      </c>
      <c r="C62" s="855"/>
      <c r="D62" s="856"/>
      <c r="E62" s="5"/>
      <c r="F62" s="5"/>
      <c r="G62" s="5"/>
      <c r="H62" s="5"/>
      <c r="I62" s="5"/>
      <c r="J62" s="5"/>
      <c r="K62" s="5"/>
    </row>
    <row r="63" spans="2:11" ht="120" x14ac:dyDescent="0.25">
      <c r="B63" s="845" t="s">
        <v>205</v>
      </c>
      <c r="C63" s="90"/>
      <c r="D63" s="45" t="s">
        <v>1180</v>
      </c>
      <c r="E63" s="5"/>
      <c r="F63" s="5"/>
      <c r="G63" s="5"/>
      <c r="H63" s="5"/>
      <c r="I63" s="5"/>
      <c r="J63" s="5"/>
      <c r="K63" s="5"/>
    </row>
    <row r="64" spans="2:11" x14ac:dyDescent="0.25">
      <c r="B64" s="846"/>
      <c r="C64" s="90"/>
      <c r="D64" s="52" t="s">
        <v>208</v>
      </c>
      <c r="E64" s="5"/>
      <c r="F64" s="5"/>
      <c r="G64" s="5"/>
      <c r="H64" s="5"/>
      <c r="I64" s="5"/>
      <c r="J64" s="5"/>
      <c r="K64" s="5"/>
    </row>
    <row r="65" spans="2:11" ht="144" x14ac:dyDescent="0.25">
      <c r="B65" s="846"/>
      <c r="C65" s="90"/>
      <c r="D65" s="45" t="s">
        <v>1181</v>
      </c>
      <c r="E65" s="5"/>
      <c r="F65" s="5"/>
      <c r="G65" s="5"/>
      <c r="H65" s="5"/>
      <c r="I65" s="5"/>
      <c r="J65" s="5"/>
      <c r="K65" s="5"/>
    </row>
    <row r="66" spans="2:11" x14ac:dyDescent="0.25">
      <c r="B66" s="846"/>
      <c r="C66" s="90"/>
      <c r="D66" s="52" t="s">
        <v>211</v>
      </c>
      <c r="E66" s="5"/>
      <c r="F66" s="5"/>
      <c r="G66" s="5"/>
      <c r="H66" s="5"/>
      <c r="I66" s="5"/>
      <c r="J66" s="5"/>
      <c r="K66" s="5"/>
    </row>
    <row r="67" spans="2:11" ht="372.75" thickBot="1" x14ac:dyDescent="0.3">
      <c r="B67" s="847"/>
      <c r="C67" s="2"/>
      <c r="D67" s="40" t="s">
        <v>1182</v>
      </c>
      <c r="E67" s="5"/>
      <c r="F67" s="5"/>
      <c r="G67" s="5"/>
      <c r="H67" s="5"/>
      <c r="I67" s="5"/>
      <c r="J67" s="5"/>
      <c r="K67" s="5"/>
    </row>
    <row r="68" spans="2:11" ht="348" x14ac:dyDescent="0.25">
      <c r="B68" s="845" t="s">
        <v>207</v>
      </c>
      <c r="C68" s="90"/>
      <c r="D68" s="25" t="s">
        <v>1183</v>
      </c>
      <c r="E68" s="5"/>
      <c r="F68" s="5"/>
      <c r="G68" s="5"/>
      <c r="H68" s="5"/>
      <c r="I68" s="5"/>
      <c r="J68" s="5"/>
      <c r="K68" s="5"/>
    </row>
    <row r="69" spans="2:11" ht="264" x14ac:dyDescent="0.25">
      <c r="B69" s="846"/>
      <c r="C69" s="90"/>
      <c r="D69" s="25" t="s">
        <v>1184</v>
      </c>
      <c r="E69" s="5"/>
      <c r="F69" s="5"/>
      <c r="G69" s="5"/>
      <c r="H69" s="5"/>
      <c r="I69" s="5"/>
      <c r="J69" s="5"/>
      <c r="K69" s="5"/>
    </row>
    <row r="70" spans="2:11" ht="36" x14ac:dyDescent="0.25">
      <c r="B70" s="846"/>
      <c r="C70" s="90"/>
      <c r="D70" s="25" t="s">
        <v>1185</v>
      </c>
      <c r="E70" s="5"/>
      <c r="F70" s="5"/>
      <c r="G70" s="5"/>
      <c r="H70" s="5"/>
      <c r="I70" s="5"/>
      <c r="J70" s="5"/>
      <c r="K70" s="5"/>
    </row>
    <row r="71" spans="2:11" ht="24" x14ac:dyDescent="0.25">
      <c r="B71" s="846"/>
      <c r="C71" s="90"/>
      <c r="D71" s="25" t="s">
        <v>1186</v>
      </c>
      <c r="E71" s="5"/>
      <c r="F71" s="5"/>
      <c r="G71" s="5"/>
      <c r="H71" s="5"/>
      <c r="I71" s="5"/>
      <c r="J71" s="5"/>
      <c r="K71" s="5"/>
    </row>
    <row r="72" spans="2:11" x14ac:dyDescent="0.25">
      <c r="B72" s="846"/>
      <c r="C72" s="90"/>
      <c r="D72" s="52" t="s">
        <v>439</v>
      </c>
      <c r="E72" s="5"/>
      <c r="F72" s="5"/>
      <c r="G72" s="5"/>
      <c r="H72" s="5"/>
      <c r="I72" s="5"/>
      <c r="J72" s="5"/>
      <c r="K72" s="5"/>
    </row>
    <row r="73" spans="2:11" ht="15.75" thickBot="1" x14ac:dyDescent="0.3">
      <c r="B73" s="847"/>
      <c r="C73" s="2"/>
      <c r="D73" s="40" t="s">
        <v>440</v>
      </c>
      <c r="E73" s="5"/>
      <c r="F73" s="5"/>
      <c r="G73" s="5"/>
      <c r="H73" s="5"/>
      <c r="I73" s="5"/>
      <c r="J73" s="5"/>
      <c r="K73" s="5"/>
    </row>
    <row r="74" spans="2:11" ht="24.75" thickBot="1" x14ac:dyDescent="0.3">
      <c r="B74" s="46" t="s">
        <v>220</v>
      </c>
      <c r="C74" s="2"/>
      <c r="D74" s="40"/>
      <c r="E74" s="5"/>
      <c r="F74" s="5"/>
      <c r="G74" s="5"/>
      <c r="H74" s="5"/>
      <c r="I74" s="5"/>
      <c r="J74" s="5"/>
      <c r="K74" s="5"/>
    </row>
    <row r="75" spans="2:11" ht="396" x14ac:dyDescent="0.25">
      <c r="B75" s="845" t="s">
        <v>221</v>
      </c>
      <c r="C75" s="90"/>
      <c r="D75" s="45" t="s">
        <v>1187</v>
      </c>
      <c r="E75" s="5"/>
      <c r="F75" s="5"/>
      <c r="G75" s="5"/>
      <c r="H75" s="5"/>
      <c r="I75" s="5"/>
      <c r="J75" s="5"/>
      <c r="K75" s="5"/>
    </row>
    <row r="76" spans="2:11" ht="216" x14ac:dyDescent="0.25">
      <c r="B76" s="846"/>
      <c r="C76" s="90"/>
      <c r="D76" s="45" t="s">
        <v>1188</v>
      </c>
      <c r="E76" s="5"/>
      <c r="F76" s="5"/>
      <c r="G76" s="5"/>
      <c r="H76" s="5"/>
      <c r="I76" s="5"/>
      <c r="J76" s="5"/>
      <c r="K76" s="5"/>
    </row>
    <row r="77" spans="2:11" ht="120" x14ac:dyDescent="0.25">
      <c r="B77" s="846"/>
      <c r="C77" s="90"/>
      <c r="D77" s="45" t="s">
        <v>1189</v>
      </c>
      <c r="E77" s="5"/>
      <c r="F77" s="5"/>
      <c r="G77" s="5"/>
      <c r="H77" s="5"/>
      <c r="I77" s="5"/>
      <c r="J77" s="5"/>
      <c r="K77" s="5"/>
    </row>
    <row r="78" spans="2:11" ht="108" x14ac:dyDescent="0.25">
      <c r="B78" s="846"/>
      <c r="C78" s="90"/>
      <c r="D78" s="45" t="s">
        <v>1190</v>
      </c>
      <c r="E78" s="5"/>
      <c r="F78" s="5"/>
      <c r="G78" s="5"/>
      <c r="H78" s="5"/>
      <c r="I78" s="5"/>
      <c r="J78" s="5"/>
      <c r="K78" s="5"/>
    </row>
    <row r="79" spans="2:11" ht="252" x14ac:dyDescent="0.25">
      <c r="B79" s="846"/>
      <c r="C79" s="90"/>
      <c r="D79" s="45" t="s">
        <v>1191</v>
      </c>
      <c r="E79" s="5"/>
      <c r="F79" s="5"/>
      <c r="G79" s="5"/>
      <c r="H79" s="5"/>
      <c r="I79" s="5"/>
      <c r="J79" s="5"/>
      <c r="K79" s="5"/>
    </row>
    <row r="80" spans="2:11" ht="48" x14ac:dyDescent="0.25">
      <c r="B80" s="846"/>
      <c r="C80" s="90"/>
      <c r="D80" s="45" t="s">
        <v>1192</v>
      </c>
      <c r="E80" s="5"/>
      <c r="F80" s="5"/>
      <c r="G80" s="5"/>
      <c r="H80" s="5"/>
      <c r="I80" s="5"/>
      <c r="J80" s="5"/>
      <c r="K80" s="5"/>
    </row>
    <row r="81" spans="2:11" ht="96" x14ac:dyDescent="0.25">
      <c r="B81" s="846"/>
      <c r="C81" s="90"/>
      <c r="D81" s="60" t="s">
        <v>1193</v>
      </c>
      <c r="E81" s="5"/>
      <c r="F81" s="5"/>
      <c r="G81" s="5"/>
      <c r="H81" s="5"/>
      <c r="I81" s="5"/>
      <c r="J81" s="5"/>
      <c r="K81" s="5"/>
    </row>
    <row r="82" spans="2:11" ht="60" x14ac:dyDescent="0.25">
      <c r="B82" s="846"/>
      <c r="C82" s="90"/>
      <c r="D82" s="60" t="s">
        <v>1194</v>
      </c>
      <c r="E82" s="5"/>
      <c r="F82" s="5"/>
      <c r="G82" s="5"/>
      <c r="H82" s="5"/>
      <c r="I82" s="5"/>
      <c r="J82" s="5"/>
      <c r="K82" s="5"/>
    </row>
    <row r="83" spans="2:11" ht="52.5" thickBot="1" x14ac:dyDescent="0.3">
      <c r="B83" s="847"/>
      <c r="C83" s="2"/>
      <c r="D83" s="61" t="s">
        <v>1195</v>
      </c>
      <c r="E83" s="5"/>
      <c r="F83" s="5"/>
      <c r="G83" s="5"/>
      <c r="H83" s="5"/>
      <c r="I83" s="5"/>
      <c r="J83" s="5"/>
      <c r="K83" s="5"/>
    </row>
    <row r="84" spans="2:11" ht="15.75" thickBot="1" x14ac:dyDescent="0.3">
      <c r="B84" s="1"/>
      <c r="C84" s="72"/>
      <c r="D84" s="5"/>
      <c r="E84" s="5"/>
      <c r="F84" s="5"/>
      <c r="G84" s="5"/>
      <c r="H84" s="5"/>
      <c r="I84" s="5"/>
      <c r="J84" s="5"/>
      <c r="K84" s="5"/>
    </row>
    <row r="85" spans="2:11" ht="48" x14ac:dyDescent="0.25">
      <c r="B85" s="845" t="s">
        <v>238</v>
      </c>
      <c r="C85" s="101"/>
      <c r="D85" s="63" t="s">
        <v>1196</v>
      </c>
      <c r="E85" s="5"/>
      <c r="F85" s="5"/>
      <c r="G85" s="5"/>
      <c r="H85" s="5"/>
      <c r="I85" s="5"/>
      <c r="J85" s="5"/>
      <c r="K85" s="5"/>
    </row>
    <row r="86" spans="2:11" x14ac:dyDescent="0.25">
      <c r="B86" s="846"/>
      <c r="C86" s="90"/>
      <c r="D86" s="16"/>
      <c r="E86" s="5"/>
      <c r="F86" s="5"/>
      <c r="G86" s="5"/>
      <c r="H86" s="5"/>
      <c r="I86" s="5"/>
      <c r="J86" s="5"/>
      <c r="K86" s="5"/>
    </row>
    <row r="87" spans="2:11" x14ac:dyDescent="0.25">
      <c r="B87" s="846"/>
      <c r="C87" s="90"/>
      <c r="D87" s="45" t="s">
        <v>239</v>
      </c>
      <c r="E87" s="5"/>
      <c r="F87" s="5"/>
      <c r="G87" s="5"/>
      <c r="H87" s="5"/>
      <c r="I87" s="5"/>
      <c r="J87" s="5"/>
      <c r="K87" s="5"/>
    </row>
    <row r="88" spans="2:11" ht="109.5" x14ac:dyDescent="0.25">
      <c r="B88" s="846"/>
      <c r="C88" s="90"/>
      <c r="D88" s="45" t="s">
        <v>1197</v>
      </c>
      <c r="E88" s="5"/>
      <c r="F88" s="5"/>
      <c r="G88" s="5"/>
      <c r="H88" s="5"/>
      <c r="I88" s="5"/>
      <c r="J88" s="5"/>
      <c r="K88" s="5"/>
    </row>
    <row r="89" spans="2:11" ht="97.5" x14ac:dyDescent="0.25">
      <c r="B89" s="846"/>
      <c r="C89" s="90"/>
      <c r="D89" s="45" t="s">
        <v>1198</v>
      </c>
      <c r="E89" s="5"/>
      <c r="F89" s="5"/>
      <c r="G89" s="5"/>
      <c r="H89" s="5"/>
      <c r="I89" s="5"/>
      <c r="J89" s="5"/>
      <c r="K89" s="5"/>
    </row>
    <row r="90" spans="2:11" ht="98.25" thickBot="1" x14ac:dyDescent="0.3">
      <c r="B90" s="847"/>
      <c r="C90" s="2"/>
      <c r="D90" s="40" t="s">
        <v>1199</v>
      </c>
      <c r="E90" s="5"/>
      <c r="F90" s="5"/>
      <c r="G90" s="5"/>
      <c r="H90" s="5"/>
      <c r="I90" s="5"/>
      <c r="J90" s="5"/>
      <c r="K90" s="5"/>
    </row>
    <row r="91" spans="2:11" x14ac:dyDescent="0.25">
      <c r="B91" s="5"/>
      <c r="D91" s="5"/>
      <c r="E91" s="5"/>
      <c r="F91" s="5"/>
      <c r="G91" s="5"/>
      <c r="H91" s="5"/>
      <c r="I91" s="5"/>
      <c r="J91" s="5"/>
      <c r="K91" s="5"/>
    </row>
  </sheetData>
  <sheetProtection insertRows="0"/>
  <mergeCells count="26">
    <mergeCell ref="A1:P1"/>
    <mergeCell ref="A2:P2"/>
    <mergeCell ref="A3:P3"/>
    <mergeCell ref="A4:D4"/>
    <mergeCell ref="A5:P5"/>
    <mergeCell ref="B9:D9"/>
    <mergeCell ref="F9:S9"/>
    <mergeCell ref="F10:S10"/>
    <mergeCell ref="E11:R11"/>
    <mergeCell ref="E12:R12"/>
    <mergeCell ref="D13:J13"/>
    <mergeCell ref="D18:J18"/>
    <mergeCell ref="D19:J19"/>
    <mergeCell ref="B62:D62"/>
    <mergeCell ref="D31:J31"/>
    <mergeCell ref="D32:J32"/>
    <mergeCell ref="B34:E34"/>
    <mergeCell ref="B35:B41"/>
    <mergeCell ref="B43:E43"/>
    <mergeCell ref="B44:B50"/>
    <mergeCell ref="B58:E59"/>
    <mergeCell ref="B63:B67"/>
    <mergeCell ref="B68:B73"/>
    <mergeCell ref="B75:B83"/>
    <mergeCell ref="B85:B90"/>
    <mergeCell ref="B13:B30"/>
  </mergeCells>
  <conditionalFormatting sqref="F9">
    <cfRule type="notContainsBlanks" dxfId="29" priority="5">
      <formula>LEN(TRIM(F9))&gt;0</formula>
    </cfRule>
  </conditionalFormatting>
  <conditionalFormatting sqref="F10:S10">
    <cfRule type="expression" dxfId="28" priority="3">
      <formula>E10="NO SE REPORTA"</formula>
    </cfRule>
    <cfRule type="expression" dxfId="27" priority="4">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0">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39" r:id="rId1"/>
  </hyperlinks>
  <pageMargins left="0.25" right="0.25" top="0.75" bottom="0.75" header="0.3" footer="0.3"/>
  <pageSetup paperSize="178"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191"/>
  <sheetViews>
    <sheetView topLeftCell="A3" zoomScale="120" zoomScaleNormal="120" zoomScaleSheetLayoutView="75" workbookViewId="0">
      <pane xSplit="1" ySplit="5" topLeftCell="B8" activePane="bottomRight" state="frozen"/>
      <selection activeCell="A3" sqref="A3"/>
      <selection pane="topRight" activeCell="B3" sqref="B3"/>
      <selection pane="bottomLeft" activeCell="A8" sqref="A8"/>
      <selection pane="bottomRight" activeCell="I12" sqref="I12"/>
    </sheetView>
  </sheetViews>
  <sheetFormatPr baseColWidth="10" defaultColWidth="11.28515625" defaultRowHeight="12.75" x14ac:dyDescent="0.25"/>
  <cols>
    <col min="1" max="1" width="37.28515625" style="467" customWidth="1"/>
    <col min="2" max="2" width="18.28515625" style="467" customWidth="1"/>
    <col min="3" max="3" width="12.42578125" style="469" customWidth="1"/>
    <col min="4" max="8" width="5" style="469" customWidth="1"/>
    <col min="9" max="9" width="4.85546875" style="469" customWidth="1"/>
    <col min="10" max="15" width="4.42578125" style="469" customWidth="1"/>
    <col min="16" max="16" width="4.28515625" style="468" customWidth="1"/>
    <col min="17" max="17" width="4.7109375" style="468" customWidth="1"/>
    <col min="18" max="18" width="4.28515625" style="468" customWidth="1"/>
    <col min="19" max="19" width="3.85546875" style="468" customWidth="1"/>
    <col min="20" max="20" width="24.7109375" style="467" customWidth="1"/>
    <col min="21" max="21" width="10.42578125" style="467" bestFit="1" customWidth="1"/>
    <col min="22" max="22" width="9.28515625" style="469" bestFit="1" customWidth="1"/>
    <col min="23" max="23" width="11" style="469" bestFit="1" customWidth="1"/>
    <col min="24" max="24" width="12" style="468" bestFit="1" customWidth="1"/>
    <col min="25" max="25" width="12.85546875" style="467" customWidth="1"/>
    <col min="26" max="29" width="4.42578125" style="467" customWidth="1"/>
    <col min="30" max="37" width="11.7109375" style="467" customWidth="1"/>
    <col min="38" max="41" width="7" style="468" customWidth="1"/>
    <col min="42" max="44" width="11.7109375" style="468" customWidth="1"/>
    <col min="45" max="45" width="11.7109375" style="467" customWidth="1"/>
    <col min="46" max="49" width="7" style="468" customWidth="1"/>
    <col min="50" max="53" width="13.85546875" style="467" customWidth="1"/>
    <col min="54" max="57" width="11.7109375" style="467" customWidth="1"/>
    <col min="58" max="61" width="7" style="467" customWidth="1"/>
    <col min="62" max="62" width="11.7109375" style="467" customWidth="1"/>
    <col min="63" max="63" width="12.5703125" style="467" customWidth="1"/>
    <col min="64" max="64" width="12.85546875" style="468" customWidth="1"/>
    <col min="65" max="65" width="11.7109375" style="468" customWidth="1"/>
    <col min="66" max="66" width="12.7109375" style="468" customWidth="1"/>
    <col min="67" max="67" width="12.140625" style="467" customWidth="1"/>
    <col min="68" max="70" width="11.7109375" style="467" customWidth="1"/>
    <col min="71" max="16384" width="11.28515625" style="467"/>
  </cols>
  <sheetData>
    <row r="1" spans="1:71" ht="92.25" customHeight="1" thickBot="1" x14ac:dyDescent="0.3">
      <c r="A1" s="758"/>
      <c r="B1" s="759"/>
      <c r="C1" s="759"/>
      <c r="D1" s="759"/>
      <c r="E1" s="759"/>
      <c r="F1" s="759"/>
      <c r="G1" s="759"/>
      <c r="H1" s="759"/>
      <c r="I1" s="759"/>
      <c r="J1" s="759"/>
      <c r="K1" s="759"/>
      <c r="L1" s="759"/>
      <c r="M1" s="759"/>
      <c r="N1" s="759"/>
      <c r="O1" s="759"/>
      <c r="P1" s="759"/>
      <c r="Q1" s="759"/>
      <c r="R1" s="759"/>
      <c r="S1" s="759"/>
      <c r="T1" s="759"/>
      <c r="U1" s="759"/>
      <c r="V1" s="759"/>
      <c r="W1" s="759"/>
      <c r="X1" s="759"/>
      <c r="Y1" s="759"/>
      <c r="Z1" s="759"/>
      <c r="AA1" s="759"/>
      <c r="AB1" s="759"/>
      <c r="AC1" s="759"/>
      <c r="AD1" s="759"/>
      <c r="AE1" s="759"/>
      <c r="AF1" s="759"/>
      <c r="AG1" s="759"/>
      <c r="AH1" s="759"/>
      <c r="AI1" s="759"/>
      <c r="AJ1" s="759"/>
      <c r="AK1" s="759"/>
      <c r="AL1" s="759"/>
      <c r="AM1" s="759"/>
      <c r="AN1" s="759"/>
      <c r="AO1" s="759"/>
      <c r="AP1" s="759"/>
      <c r="AQ1" s="759"/>
      <c r="AR1" s="759"/>
      <c r="AS1" s="759"/>
      <c r="AT1" s="759"/>
      <c r="AU1" s="759"/>
      <c r="AV1" s="759"/>
      <c r="AW1" s="759"/>
      <c r="AX1" s="759"/>
      <c r="AY1" s="759"/>
      <c r="AZ1" s="759"/>
      <c r="BA1" s="759"/>
      <c r="BB1" s="759"/>
      <c r="BC1" s="759"/>
      <c r="BD1" s="759"/>
      <c r="BE1" s="759"/>
      <c r="BF1" s="759"/>
      <c r="BG1" s="759"/>
      <c r="BH1" s="759"/>
      <c r="BI1" s="759"/>
      <c r="BJ1" s="759"/>
      <c r="BK1" s="759"/>
      <c r="BL1" s="759"/>
      <c r="BM1" s="759"/>
      <c r="BN1" s="759"/>
      <c r="BO1" s="759"/>
      <c r="BP1" s="759"/>
      <c r="BQ1" s="759"/>
      <c r="BR1" s="760"/>
    </row>
    <row r="2" spans="1:71" s="669" customFormat="1" ht="12.75" customHeight="1" x14ac:dyDescent="0.25">
      <c r="A2" s="761" t="s">
        <v>58</v>
      </c>
      <c r="B2" s="762"/>
      <c r="C2" s="762"/>
      <c r="D2" s="762"/>
      <c r="E2" s="762"/>
      <c r="F2" s="762"/>
      <c r="G2" s="762"/>
      <c r="H2" s="762"/>
      <c r="I2" s="762"/>
      <c r="J2" s="762"/>
      <c r="K2" s="762"/>
      <c r="L2" s="762"/>
      <c r="M2" s="762"/>
      <c r="N2" s="762"/>
      <c r="O2" s="762"/>
      <c r="P2" s="762"/>
      <c r="Q2" s="762"/>
      <c r="R2" s="762"/>
      <c r="S2" s="762"/>
      <c r="T2" s="762"/>
      <c r="U2" s="762"/>
      <c r="V2" s="762"/>
      <c r="W2" s="762"/>
      <c r="X2" s="762"/>
      <c r="Y2" s="762"/>
      <c r="Z2" s="762"/>
      <c r="AA2" s="762"/>
      <c r="AB2" s="762"/>
      <c r="AC2" s="762"/>
      <c r="AD2" s="762"/>
      <c r="AE2" s="762"/>
      <c r="AF2" s="762"/>
      <c r="AG2" s="762"/>
      <c r="AH2" s="762"/>
      <c r="AI2" s="762"/>
      <c r="AJ2" s="762"/>
      <c r="AK2" s="762"/>
      <c r="AL2" s="762"/>
      <c r="AM2" s="762"/>
      <c r="AN2" s="762"/>
      <c r="AO2" s="762"/>
      <c r="AP2" s="762"/>
      <c r="AQ2" s="762"/>
      <c r="AR2" s="762"/>
      <c r="AS2" s="762"/>
      <c r="AT2" s="762"/>
      <c r="AU2" s="762"/>
      <c r="AV2" s="762"/>
      <c r="AW2" s="762"/>
      <c r="AX2" s="762"/>
      <c r="AY2" s="762"/>
      <c r="AZ2" s="762"/>
      <c r="BA2" s="762"/>
      <c r="BB2" s="762"/>
      <c r="BC2" s="762"/>
      <c r="BD2" s="762"/>
      <c r="BE2" s="762"/>
      <c r="BF2" s="762"/>
      <c r="BG2" s="762"/>
      <c r="BH2" s="762"/>
      <c r="BI2" s="762"/>
      <c r="BJ2" s="762"/>
      <c r="BK2" s="762"/>
      <c r="BL2" s="762"/>
      <c r="BM2" s="762"/>
      <c r="BN2" s="762"/>
      <c r="BO2" s="762"/>
      <c r="BP2" s="762"/>
      <c r="BQ2" s="762"/>
      <c r="BR2" s="763"/>
    </row>
    <row r="3" spans="1:71" s="669" customFormat="1" ht="12.75" customHeight="1" thickBot="1" x14ac:dyDescent="0.3">
      <c r="A3" s="764" t="s">
        <v>1776</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c r="AN3" s="765"/>
      <c r="AO3" s="765"/>
      <c r="AP3" s="765"/>
      <c r="AQ3" s="765"/>
      <c r="AR3" s="765"/>
      <c r="AS3" s="765"/>
      <c r="AT3" s="765"/>
      <c r="AU3" s="765"/>
      <c r="AV3" s="765"/>
      <c r="AW3" s="765"/>
      <c r="AX3" s="765"/>
      <c r="AY3" s="765"/>
      <c r="AZ3" s="765"/>
      <c r="BA3" s="765"/>
      <c r="BB3" s="765"/>
      <c r="BC3" s="765"/>
      <c r="BD3" s="765"/>
      <c r="BE3" s="765"/>
      <c r="BF3" s="765"/>
      <c r="BG3" s="765"/>
      <c r="BH3" s="765"/>
      <c r="BI3" s="765"/>
      <c r="BJ3" s="765"/>
      <c r="BK3" s="765"/>
      <c r="BL3" s="765"/>
      <c r="BM3" s="765"/>
      <c r="BN3" s="765"/>
      <c r="BO3" s="765"/>
      <c r="BP3" s="765"/>
      <c r="BQ3" s="765"/>
      <c r="BR3" s="766"/>
    </row>
    <row r="4" spans="1:71" s="669" customFormat="1" ht="15" customHeight="1" thickBot="1" x14ac:dyDescent="0.3">
      <c r="A4" s="673" t="s">
        <v>100</v>
      </c>
      <c r="B4" s="377"/>
      <c r="C4" s="463" t="str">
        <f>+'Datos Generales.'!C6</f>
        <v>2025-II</v>
      </c>
      <c r="D4" s="463"/>
      <c r="E4" s="463"/>
      <c r="F4" s="463"/>
      <c r="G4" s="463"/>
      <c r="H4" s="463"/>
      <c r="I4" s="463"/>
      <c r="J4" s="463"/>
      <c r="K4" s="463"/>
      <c r="L4" s="463"/>
      <c r="M4" s="710"/>
      <c r="N4" s="463"/>
      <c r="O4" s="463"/>
      <c r="P4" s="672"/>
      <c r="Q4" s="672"/>
      <c r="R4" s="672"/>
      <c r="S4" s="672"/>
      <c r="T4" s="377"/>
      <c r="U4" s="377"/>
      <c r="V4" s="463"/>
      <c r="W4" s="463"/>
      <c r="X4" s="672"/>
      <c r="Y4" s="377"/>
      <c r="Z4" s="377"/>
      <c r="AA4" s="377"/>
      <c r="AB4" s="377"/>
      <c r="AC4" s="377"/>
      <c r="AD4" s="377"/>
      <c r="AE4" s="377"/>
      <c r="AF4" s="377"/>
      <c r="AG4" s="377"/>
      <c r="AH4" s="377"/>
      <c r="AI4" s="377"/>
      <c r="AJ4" s="377"/>
      <c r="AK4" s="377"/>
      <c r="AL4" s="672" t="s">
        <v>112</v>
      </c>
      <c r="AM4" s="672" t="s">
        <v>112</v>
      </c>
      <c r="AN4" s="672" t="s">
        <v>112</v>
      </c>
      <c r="AO4" s="672" t="s">
        <v>112</v>
      </c>
      <c r="AP4" s="672"/>
      <c r="AQ4" s="672"/>
      <c r="AR4" s="672"/>
      <c r="AS4" s="377"/>
      <c r="AT4" s="672"/>
      <c r="AU4" s="672"/>
      <c r="AV4" s="672"/>
      <c r="AW4" s="672"/>
      <c r="AX4" s="377"/>
      <c r="AY4" s="377"/>
      <c r="AZ4" s="377"/>
      <c r="BA4" s="377"/>
      <c r="BB4" s="377"/>
      <c r="BC4" s="377"/>
      <c r="BD4" s="377"/>
      <c r="BE4" s="377"/>
      <c r="BF4" s="377"/>
      <c r="BG4" s="377"/>
      <c r="BH4" s="377"/>
      <c r="BI4" s="377"/>
      <c r="BJ4" s="377"/>
      <c r="BK4" s="377"/>
      <c r="BL4" s="672"/>
      <c r="BM4" s="672"/>
      <c r="BN4" s="672"/>
      <c r="BO4" s="671"/>
      <c r="BP4" s="377"/>
      <c r="BQ4" s="377"/>
      <c r="BR4" s="671"/>
      <c r="BS4" s="670"/>
    </row>
    <row r="5" spans="1:71" ht="36" customHeight="1" thickBot="1" x14ac:dyDescent="0.3">
      <c r="A5" s="767" t="s">
        <v>1775</v>
      </c>
      <c r="B5" s="462"/>
      <c r="C5" s="770" t="s">
        <v>1774</v>
      </c>
      <c r="D5" s="771"/>
      <c r="E5" s="771"/>
      <c r="F5" s="771"/>
      <c r="G5" s="771"/>
      <c r="H5" s="771"/>
      <c r="I5" s="771"/>
      <c r="J5" s="771"/>
      <c r="K5" s="771"/>
      <c r="L5" s="771"/>
      <c r="M5" s="771"/>
      <c r="N5" s="771"/>
      <c r="O5" s="771"/>
      <c r="P5" s="771"/>
      <c r="Q5" s="771"/>
      <c r="R5" s="771"/>
      <c r="S5" s="771"/>
      <c r="T5" s="771"/>
      <c r="U5" s="771"/>
      <c r="V5" s="771"/>
      <c r="W5" s="772"/>
      <c r="X5" s="772"/>
      <c r="Y5" s="772"/>
      <c r="Z5" s="772"/>
      <c r="AA5" s="772"/>
      <c r="AB5" s="772"/>
      <c r="AC5" s="772"/>
      <c r="AD5" s="773" t="s">
        <v>1773</v>
      </c>
      <c r="AE5" s="774"/>
      <c r="AF5" s="774"/>
      <c r="AG5" s="774"/>
      <c r="AH5" s="774"/>
      <c r="AI5" s="774"/>
      <c r="AJ5" s="774"/>
      <c r="AK5" s="774"/>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668"/>
      <c r="BN5" s="668"/>
      <c r="BO5" s="775"/>
      <c r="BP5" s="776"/>
      <c r="BQ5" s="776"/>
      <c r="BR5" s="777"/>
      <c r="BS5" s="492"/>
    </row>
    <row r="6" spans="1:71" ht="99" customHeight="1" thickBot="1" x14ac:dyDescent="0.3">
      <c r="A6" s="768"/>
      <c r="B6" s="730" t="s">
        <v>1772</v>
      </c>
      <c r="C6" s="730" t="s">
        <v>1771</v>
      </c>
      <c r="D6" s="778" t="s">
        <v>1770</v>
      </c>
      <c r="E6" s="779"/>
      <c r="F6" s="779"/>
      <c r="G6" s="780"/>
      <c r="H6" s="778" t="s">
        <v>1769</v>
      </c>
      <c r="I6" s="779"/>
      <c r="J6" s="779"/>
      <c r="K6" s="780"/>
      <c r="L6" s="781" t="s">
        <v>1768</v>
      </c>
      <c r="M6" s="782"/>
      <c r="N6" s="782"/>
      <c r="O6" s="783"/>
      <c r="P6" s="784" t="s">
        <v>1902</v>
      </c>
      <c r="Q6" s="785"/>
      <c r="R6" s="785"/>
      <c r="S6" s="786"/>
      <c r="T6" s="739" t="s">
        <v>1767</v>
      </c>
      <c r="U6" s="739" t="s">
        <v>1766</v>
      </c>
      <c r="V6" s="730" t="s">
        <v>1882</v>
      </c>
      <c r="W6" s="730" t="s">
        <v>1883</v>
      </c>
      <c r="X6" s="730" t="s">
        <v>1884</v>
      </c>
      <c r="Y6" s="667" t="s">
        <v>1885</v>
      </c>
      <c r="Z6" s="751" t="s">
        <v>1886</v>
      </c>
      <c r="AA6" s="752"/>
      <c r="AB6" s="752"/>
      <c r="AC6" s="752"/>
      <c r="AD6" s="741" t="s">
        <v>1881</v>
      </c>
      <c r="AE6" s="742"/>
      <c r="AF6" s="742"/>
      <c r="AG6" s="743"/>
      <c r="AH6" s="753" t="s">
        <v>1903</v>
      </c>
      <c r="AI6" s="754"/>
      <c r="AJ6" s="754"/>
      <c r="AK6" s="755"/>
      <c r="AL6" s="741" t="s">
        <v>1887</v>
      </c>
      <c r="AM6" s="742"/>
      <c r="AN6" s="742"/>
      <c r="AO6" s="743"/>
      <c r="AP6" s="756" t="s">
        <v>1888</v>
      </c>
      <c r="AQ6" s="756"/>
      <c r="AR6" s="756"/>
      <c r="AS6" s="757"/>
      <c r="AT6" s="744" t="s">
        <v>1889</v>
      </c>
      <c r="AU6" s="745"/>
      <c r="AV6" s="745"/>
      <c r="AW6" s="746"/>
      <c r="AX6" s="734" t="s">
        <v>1891</v>
      </c>
      <c r="AY6" s="735"/>
      <c r="AZ6" s="735"/>
      <c r="BA6" s="736"/>
      <c r="BB6" s="734" t="s">
        <v>1890</v>
      </c>
      <c r="BC6" s="735"/>
      <c r="BD6" s="735"/>
      <c r="BE6" s="736"/>
      <c r="BF6" s="734" t="s">
        <v>1892</v>
      </c>
      <c r="BG6" s="735"/>
      <c r="BH6" s="735"/>
      <c r="BI6" s="736"/>
      <c r="BJ6" s="749" t="s">
        <v>1893</v>
      </c>
      <c r="BK6" s="737" t="s">
        <v>1894</v>
      </c>
      <c r="BL6" s="737" t="s">
        <v>1895</v>
      </c>
      <c r="BM6" s="737" t="s">
        <v>1896</v>
      </c>
      <c r="BN6" s="732" t="s">
        <v>1897</v>
      </c>
      <c r="BO6" s="723" t="s">
        <v>1898</v>
      </c>
      <c r="BP6" s="723" t="s">
        <v>1899</v>
      </c>
      <c r="BQ6" s="723" t="s">
        <v>1900</v>
      </c>
      <c r="BR6" s="723" t="s">
        <v>1901</v>
      </c>
      <c r="BS6" s="658"/>
    </row>
    <row r="7" spans="1:71" ht="22.5" customHeight="1" thickBot="1" x14ac:dyDescent="0.3">
      <c r="A7" s="769"/>
      <c r="B7" s="731"/>
      <c r="C7" s="731"/>
      <c r="D7" s="666">
        <v>2024</v>
      </c>
      <c r="E7" s="666">
        <v>2025</v>
      </c>
      <c r="F7" s="666">
        <v>2026</v>
      </c>
      <c r="G7" s="666">
        <v>2027</v>
      </c>
      <c r="H7" s="666">
        <v>2024</v>
      </c>
      <c r="I7" s="666">
        <v>2025</v>
      </c>
      <c r="J7" s="666">
        <v>2026</v>
      </c>
      <c r="K7" s="666">
        <v>2027</v>
      </c>
      <c r="L7" s="666">
        <v>2024</v>
      </c>
      <c r="M7" s="666">
        <v>2025</v>
      </c>
      <c r="N7" s="666">
        <v>2026</v>
      </c>
      <c r="O7" s="666">
        <v>2027</v>
      </c>
      <c r="P7" s="666">
        <v>2024</v>
      </c>
      <c r="Q7" s="666">
        <v>2025</v>
      </c>
      <c r="R7" s="666">
        <v>2026</v>
      </c>
      <c r="S7" s="666">
        <v>2027</v>
      </c>
      <c r="T7" s="740"/>
      <c r="U7" s="740"/>
      <c r="V7" s="731"/>
      <c r="W7" s="731"/>
      <c r="X7" s="731"/>
      <c r="Y7" s="665" t="s">
        <v>1759</v>
      </c>
      <c r="Z7" s="664">
        <v>2024</v>
      </c>
      <c r="AA7" s="664">
        <v>2025</v>
      </c>
      <c r="AB7" s="664">
        <v>2026</v>
      </c>
      <c r="AC7" s="663">
        <v>2027</v>
      </c>
      <c r="AD7" s="661">
        <v>2024</v>
      </c>
      <c r="AE7" s="661">
        <v>2025</v>
      </c>
      <c r="AF7" s="661">
        <v>2026</v>
      </c>
      <c r="AG7" s="659">
        <v>2027</v>
      </c>
      <c r="AH7" s="661">
        <v>2024</v>
      </c>
      <c r="AI7" s="661">
        <v>2025</v>
      </c>
      <c r="AJ7" s="662">
        <v>2026</v>
      </c>
      <c r="AK7" s="659">
        <v>2027</v>
      </c>
      <c r="AL7" s="661">
        <v>2024</v>
      </c>
      <c r="AM7" s="661">
        <v>2025</v>
      </c>
      <c r="AN7" s="661">
        <v>2026</v>
      </c>
      <c r="AO7" s="659">
        <v>2027</v>
      </c>
      <c r="AP7" s="661">
        <v>2024</v>
      </c>
      <c r="AQ7" s="660">
        <v>2025</v>
      </c>
      <c r="AR7" s="659">
        <v>2026</v>
      </c>
      <c r="AS7" s="659">
        <v>2027</v>
      </c>
      <c r="AT7" s="661">
        <v>2024</v>
      </c>
      <c r="AU7" s="659">
        <v>2025</v>
      </c>
      <c r="AV7" s="659">
        <v>2026</v>
      </c>
      <c r="AW7" s="659">
        <v>2027</v>
      </c>
      <c r="AX7" s="685">
        <v>2024</v>
      </c>
      <c r="AY7" s="685">
        <v>2025</v>
      </c>
      <c r="AZ7" s="685">
        <v>2026</v>
      </c>
      <c r="BA7" s="685">
        <v>2027</v>
      </c>
      <c r="BB7" s="685">
        <v>2024</v>
      </c>
      <c r="BC7" s="685">
        <v>2025</v>
      </c>
      <c r="BD7" s="685">
        <v>2026</v>
      </c>
      <c r="BE7" s="685">
        <v>2027</v>
      </c>
      <c r="BF7" s="685">
        <v>2024</v>
      </c>
      <c r="BG7" s="685">
        <v>2025</v>
      </c>
      <c r="BH7" s="685">
        <v>2026</v>
      </c>
      <c r="BI7" s="685">
        <v>2027</v>
      </c>
      <c r="BJ7" s="750"/>
      <c r="BK7" s="738"/>
      <c r="BL7" s="738"/>
      <c r="BM7" s="738"/>
      <c r="BN7" s="733"/>
      <c r="BO7" s="724"/>
      <c r="BP7" s="724"/>
      <c r="BQ7" s="724"/>
      <c r="BR7" s="724"/>
      <c r="BS7" s="658"/>
    </row>
    <row r="8" spans="1:71" ht="67.5" x14ac:dyDescent="0.25">
      <c r="A8" s="580" t="s">
        <v>1758</v>
      </c>
      <c r="B8" s="579"/>
      <c r="C8" s="579"/>
      <c r="D8" s="577"/>
      <c r="E8" s="577"/>
      <c r="F8" s="577"/>
      <c r="G8" s="577"/>
      <c r="H8" s="577"/>
      <c r="I8" s="577"/>
      <c r="J8" s="577"/>
      <c r="K8" s="577"/>
      <c r="L8" s="577"/>
      <c r="M8" s="577"/>
      <c r="N8" s="577"/>
      <c r="O8" s="577"/>
      <c r="P8" s="577">
        <f>+(P9*Z9)</f>
        <v>1</v>
      </c>
      <c r="Q8" s="577">
        <f>+(Q9*AA9)</f>
        <v>1</v>
      </c>
      <c r="R8" s="577">
        <f>+(R9*AB9)</f>
        <v>0</v>
      </c>
      <c r="S8" s="577">
        <f>+(S9*AC9)</f>
        <v>0</v>
      </c>
      <c r="T8" s="578"/>
      <c r="U8" s="578"/>
      <c r="V8" s="577"/>
      <c r="W8" s="577"/>
      <c r="X8" s="577">
        <f>+(X9*Y9)</f>
        <v>0.69800160256410249</v>
      </c>
      <c r="Y8" s="575">
        <v>0.33</v>
      </c>
      <c r="Z8" s="575">
        <v>0.33</v>
      </c>
      <c r="AA8" s="575">
        <v>0.33</v>
      </c>
      <c r="AB8" s="575">
        <v>0.33</v>
      </c>
      <c r="AC8" s="575">
        <v>0.33</v>
      </c>
      <c r="AD8" s="572">
        <f t="shared" ref="AD8:AK8" si="0">+AD9</f>
        <v>2635752252</v>
      </c>
      <c r="AE8" s="572">
        <f t="shared" si="0"/>
        <v>1750000000</v>
      </c>
      <c r="AF8" s="572">
        <f t="shared" si="0"/>
        <v>1954520000</v>
      </c>
      <c r="AG8" s="572">
        <f t="shared" si="0"/>
        <v>1500000000</v>
      </c>
      <c r="AH8" s="572">
        <f t="shared" si="0"/>
        <v>1772411859</v>
      </c>
      <c r="AI8" s="572">
        <f t="shared" si="0"/>
        <v>1441378434</v>
      </c>
      <c r="AJ8" s="572">
        <f t="shared" si="0"/>
        <v>0</v>
      </c>
      <c r="AK8" s="572">
        <f t="shared" si="0"/>
        <v>0</v>
      </c>
      <c r="AL8" s="571">
        <f t="shared" ref="AL8:AO8" si="1">AH8/AD8</f>
        <v>0.67245009755947271</v>
      </c>
      <c r="AM8" s="571">
        <f t="shared" si="1"/>
        <v>0.82364481942857137</v>
      </c>
      <c r="AN8" s="571">
        <f t="shared" si="1"/>
        <v>0</v>
      </c>
      <c r="AO8" s="571">
        <f t="shared" si="1"/>
        <v>0</v>
      </c>
      <c r="AP8" s="686">
        <f>+AP9</f>
        <v>1747411859</v>
      </c>
      <c r="AQ8" s="686">
        <f>+AQ9</f>
        <v>941378433</v>
      </c>
      <c r="AR8" s="686">
        <f>+AR9</f>
        <v>0</v>
      </c>
      <c r="AS8" s="686">
        <f>+AS9</f>
        <v>0</v>
      </c>
      <c r="AT8" s="571">
        <f t="shared" ref="AT8:AW39" si="2">+AP8/AD8</f>
        <v>0.66296513933510626</v>
      </c>
      <c r="AU8" s="571">
        <f t="shared" si="2"/>
        <v>0.5379305331428571</v>
      </c>
      <c r="AV8" s="571">
        <f t="shared" si="2"/>
        <v>0</v>
      </c>
      <c r="AW8" s="571">
        <f t="shared" si="2"/>
        <v>0</v>
      </c>
      <c r="AX8" s="572">
        <f t="shared" ref="AX8:BE8" si="3">+AX9</f>
        <v>25000000</v>
      </c>
      <c r="AY8" s="572">
        <f t="shared" si="3"/>
        <v>500000001</v>
      </c>
      <c r="AZ8" s="572">
        <f t="shared" si="3"/>
        <v>0</v>
      </c>
      <c r="BA8" s="572">
        <f t="shared" si="3"/>
        <v>0</v>
      </c>
      <c r="BB8" s="572">
        <f t="shared" si="3"/>
        <v>25000000</v>
      </c>
      <c r="BC8" s="572">
        <f t="shared" si="3"/>
        <v>0</v>
      </c>
      <c r="BD8" s="572">
        <f t="shared" si="3"/>
        <v>0</v>
      </c>
      <c r="BE8" s="572">
        <f t="shared" si="3"/>
        <v>0</v>
      </c>
      <c r="BF8" s="571">
        <f t="shared" ref="BF8:BF10" si="4">BB8/AX8</f>
        <v>1</v>
      </c>
      <c r="BG8" s="571">
        <f t="shared" ref="BG8:BG10" si="5">BC8/AY8</f>
        <v>0</v>
      </c>
      <c r="BH8" s="571" t="e">
        <f t="shared" ref="BH8:BH10" si="6">BD8/AZ8</f>
        <v>#DIV/0!</v>
      </c>
      <c r="BI8" s="571" t="e">
        <f t="shared" ref="BI8:BI10" si="7">BE8/BA8</f>
        <v>#DIV/0!</v>
      </c>
      <c r="BJ8" s="572">
        <f>+BJ9</f>
        <v>7840272252</v>
      </c>
      <c r="BK8" s="572">
        <f>+BK9</f>
        <v>3213790293</v>
      </c>
      <c r="BL8" s="571">
        <f t="shared" ref="BL8:BL39" si="8">BK8/BJ8</f>
        <v>0.40990799677653844</v>
      </c>
      <c r="BM8" s="572">
        <f>+BM9</f>
        <v>2688790292</v>
      </c>
      <c r="BN8" s="571">
        <f t="shared" ref="BN8:BN51" si="9">BM8/BJ8</f>
        <v>0.34294603625710929</v>
      </c>
      <c r="BO8" s="568"/>
      <c r="BP8" s="570"/>
      <c r="BQ8" s="569"/>
      <c r="BR8" s="568"/>
      <c r="BS8" s="492"/>
    </row>
    <row r="9" spans="1:71" ht="29.25" customHeight="1" x14ac:dyDescent="0.25">
      <c r="A9" s="567" t="s">
        <v>1757</v>
      </c>
      <c r="B9" s="566"/>
      <c r="C9" s="566"/>
      <c r="D9" s="564"/>
      <c r="E9" s="564"/>
      <c r="F9" s="564"/>
      <c r="G9" s="564"/>
      <c r="H9" s="564"/>
      <c r="I9" s="564"/>
      <c r="J9" s="564"/>
      <c r="K9" s="564"/>
      <c r="L9" s="564"/>
      <c r="M9" s="564"/>
      <c r="N9" s="564"/>
      <c r="O9" s="564"/>
      <c r="P9" s="564">
        <f>+(P10*Z10)+(P16*Z16)</f>
        <v>1</v>
      </c>
      <c r="Q9" s="564">
        <f>+(Q10*AA10)+(Q16*AA16)</f>
        <v>1</v>
      </c>
      <c r="R9" s="564">
        <f>+(R10*AB10)+(R16*AB16)</f>
        <v>0</v>
      </c>
      <c r="S9" s="564">
        <f>+(S10*AC10)+(S16*AC16)</f>
        <v>0</v>
      </c>
      <c r="T9" s="565"/>
      <c r="U9" s="565"/>
      <c r="V9" s="564"/>
      <c r="W9" s="564"/>
      <c r="X9" s="564">
        <f>+(X10*Y10)+(X16*Y16)</f>
        <v>0.69800160256410249</v>
      </c>
      <c r="Y9" s="563">
        <v>1</v>
      </c>
      <c r="Z9" s="563">
        <v>1</v>
      </c>
      <c r="AA9" s="563">
        <v>1</v>
      </c>
      <c r="AB9" s="563">
        <v>1</v>
      </c>
      <c r="AC9" s="563">
        <v>1</v>
      </c>
      <c r="AD9" s="561">
        <f t="shared" ref="AD9:AK9" si="10">+AD10+AD16</f>
        <v>2635752252</v>
      </c>
      <c r="AE9" s="561">
        <f t="shared" si="10"/>
        <v>1750000000</v>
      </c>
      <c r="AF9" s="561">
        <f t="shared" si="10"/>
        <v>1954520000</v>
      </c>
      <c r="AG9" s="561">
        <f t="shared" si="10"/>
        <v>1500000000</v>
      </c>
      <c r="AH9" s="561">
        <f t="shared" si="10"/>
        <v>1772411859</v>
      </c>
      <c r="AI9" s="561">
        <f t="shared" si="10"/>
        <v>1441378434</v>
      </c>
      <c r="AJ9" s="561">
        <f t="shared" si="10"/>
        <v>0</v>
      </c>
      <c r="AK9" s="561">
        <f t="shared" si="10"/>
        <v>0</v>
      </c>
      <c r="AL9" s="560">
        <f t="shared" ref="AL9:AL72" si="11">AH9/AD9</f>
        <v>0.67245009755947271</v>
      </c>
      <c r="AM9" s="560">
        <f t="shared" ref="AM9:AM72" si="12">AI9/AE9</f>
        <v>0.82364481942857137</v>
      </c>
      <c r="AN9" s="560">
        <f t="shared" ref="AN9:AN72" si="13">AJ9/AF9</f>
        <v>0</v>
      </c>
      <c r="AO9" s="560">
        <f t="shared" ref="AO9:AO72" si="14">AK9/AG9</f>
        <v>0</v>
      </c>
      <c r="AP9" s="689">
        <f>+AP10+AP16</f>
        <v>1747411859</v>
      </c>
      <c r="AQ9" s="689">
        <f>+AQ10+AQ16</f>
        <v>941378433</v>
      </c>
      <c r="AR9" s="689">
        <f>+AR10+AR16</f>
        <v>0</v>
      </c>
      <c r="AS9" s="689">
        <f>+AS10+AS16</f>
        <v>0</v>
      </c>
      <c r="AT9" s="560">
        <f t="shared" si="2"/>
        <v>0.66296513933510626</v>
      </c>
      <c r="AU9" s="560">
        <f t="shared" si="2"/>
        <v>0.5379305331428571</v>
      </c>
      <c r="AV9" s="560">
        <f t="shared" si="2"/>
        <v>0</v>
      </c>
      <c r="AW9" s="560">
        <f t="shared" si="2"/>
        <v>0</v>
      </c>
      <c r="AX9" s="561">
        <f t="shared" ref="AX9:BE9" si="15">+AX10+AX16</f>
        <v>25000000</v>
      </c>
      <c r="AY9" s="561">
        <f t="shared" si="15"/>
        <v>500000001</v>
      </c>
      <c r="AZ9" s="561">
        <f t="shared" si="15"/>
        <v>0</v>
      </c>
      <c r="BA9" s="561">
        <f t="shared" si="15"/>
        <v>0</v>
      </c>
      <c r="BB9" s="561">
        <f t="shared" si="15"/>
        <v>25000000</v>
      </c>
      <c r="BC9" s="561">
        <f t="shared" si="15"/>
        <v>0</v>
      </c>
      <c r="BD9" s="561">
        <f t="shared" si="15"/>
        <v>0</v>
      </c>
      <c r="BE9" s="561">
        <f t="shared" si="15"/>
        <v>0</v>
      </c>
      <c r="BF9" s="560">
        <f t="shared" si="4"/>
        <v>1</v>
      </c>
      <c r="BG9" s="560">
        <f t="shared" si="5"/>
        <v>0</v>
      </c>
      <c r="BH9" s="560" t="e">
        <f t="shared" si="6"/>
        <v>#DIV/0!</v>
      </c>
      <c r="BI9" s="560" t="e">
        <f t="shared" si="7"/>
        <v>#DIV/0!</v>
      </c>
      <c r="BJ9" s="561">
        <f>+BJ10+BJ16</f>
        <v>7840272252</v>
      </c>
      <c r="BK9" s="561">
        <f>+BK10+BK16</f>
        <v>3213790293</v>
      </c>
      <c r="BL9" s="560">
        <f t="shared" si="8"/>
        <v>0.40990799677653844</v>
      </c>
      <c r="BM9" s="561">
        <f>+BM10+BM16</f>
        <v>2688790292</v>
      </c>
      <c r="BN9" s="560">
        <f t="shared" si="9"/>
        <v>0.34294603625710929</v>
      </c>
      <c r="BO9" s="557"/>
      <c r="BP9" s="559" t="s">
        <v>14</v>
      </c>
      <c r="BQ9" s="558"/>
      <c r="BR9" s="557" t="s">
        <v>1737</v>
      </c>
      <c r="BS9" s="492"/>
    </row>
    <row r="10" spans="1:71" ht="26.25" customHeight="1" x14ac:dyDescent="0.25">
      <c r="A10" s="546" t="s">
        <v>1756</v>
      </c>
      <c r="B10" s="545"/>
      <c r="C10" s="545"/>
      <c r="D10" s="544"/>
      <c r="E10" s="544"/>
      <c r="F10" s="544"/>
      <c r="G10" s="544"/>
      <c r="H10" s="544"/>
      <c r="I10" s="544"/>
      <c r="J10" s="544"/>
      <c r="K10" s="544"/>
      <c r="L10" s="544"/>
      <c r="M10" s="544"/>
      <c r="N10" s="544"/>
      <c r="O10" s="544"/>
      <c r="P10" s="539">
        <f>+SUMPRODUCT(P11:P15,Z11:Z15)</f>
        <v>1</v>
      </c>
      <c r="Q10" s="539">
        <f>+SUMPRODUCT(Q11:Q15,AA11:AA15)</f>
        <v>1</v>
      </c>
      <c r="R10" s="539">
        <f>+SUMPRODUCT(R11:R15,AB11:AB15)</f>
        <v>0</v>
      </c>
      <c r="S10" s="539">
        <f>+SUMPRODUCT(S11:S15,AC11:AC15)</f>
        <v>0</v>
      </c>
      <c r="T10" s="541"/>
      <c r="U10" s="541"/>
      <c r="V10" s="544"/>
      <c r="W10" s="544"/>
      <c r="X10" s="539">
        <f>+SUMPRODUCT(X11:X15,Y11:Y15)</f>
        <v>0.624</v>
      </c>
      <c r="Y10" s="555">
        <v>0.5</v>
      </c>
      <c r="Z10" s="555">
        <v>0.5</v>
      </c>
      <c r="AA10" s="555">
        <v>0.5</v>
      </c>
      <c r="AB10" s="555">
        <v>0.5</v>
      </c>
      <c r="AC10" s="555">
        <v>0.5</v>
      </c>
      <c r="AD10" s="540">
        <f t="shared" ref="AD10:AK10" si="16">SUM(AD11:AD15)</f>
        <v>1083854971</v>
      </c>
      <c r="AE10" s="540">
        <f t="shared" si="16"/>
        <v>889762113</v>
      </c>
      <c r="AF10" s="540">
        <f t="shared" si="16"/>
        <v>1154520000</v>
      </c>
      <c r="AG10" s="540">
        <f t="shared" si="16"/>
        <v>1000000000</v>
      </c>
      <c r="AH10" s="540">
        <f t="shared" si="16"/>
        <v>1051719859</v>
      </c>
      <c r="AI10" s="540">
        <f t="shared" si="16"/>
        <v>601254391</v>
      </c>
      <c r="AJ10" s="540">
        <f t="shared" si="16"/>
        <v>0</v>
      </c>
      <c r="AK10" s="540">
        <f t="shared" si="16"/>
        <v>0</v>
      </c>
      <c r="AL10" s="544">
        <f t="shared" si="11"/>
        <v>0.97035109598625446</v>
      </c>
      <c r="AM10" s="544">
        <f t="shared" si="12"/>
        <v>0.67574735113496565</v>
      </c>
      <c r="AN10" s="544">
        <f t="shared" si="13"/>
        <v>0</v>
      </c>
      <c r="AO10" s="544">
        <f t="shared" si="14"/>
        <v>0</v>
      </c>
      <c r="AP10" s="633">
        <f>SUM(AP11:AP15)</f>
        <v>1051719859</v>
      </c>
      <c r="AQ10" s="633">
        <f>SUM(AQ11:AQ15)</f>
        <v>431373334</v>
      </c>
      <c r="AR10" s="633">
        <f>SUM(AR11:AR15)</f>
        <v>0</v>
      </c>
      <c r="AS10" s="633">
        <f>SUM(AS11:AS15)</f>
        <v>0</v>
      </c>
      <c r="AT10" s="544">
        <f t="shared" si="2"/>
        <v>0.97035109598625446</v>
      </c>
      <c r="AU10" s="544">
        <f t="shared" si="2"/>
        <v>0.48481872592388076</v>
      </c>
      <c r="AV10" s="544">
        <f t="shared" si="2"/>
        <v>0</v>
      </c>
      <c r="AW10" s="544">
        <f t="shared" si="2"/>
        <v>0</v>
      </c>
      <c r="AX10" s="543">
        <f t="shared" ref="AX10:BE10" si="17">SUM(AX11:AX15)</f>
        <v>0</v>
      </c>
      <c r="AY10" s="543">
        <f t="shared" si="17"/>
        <v>169881057</v>
      </c>
      <c r="AZ10" s="543">
        <f t="shared" si="17"/>
        <v>0</v>
      </c>
      <c r="BA10" s="543">
        <f t="shared" si="17"/>
        <v>0</v>
      </c>
      <c r="BB10" s="543">
        <f t="shared" si="17"/>
        <v>0</v>
      </c>
      <c r="BC10" s="543">
        <f t="shared" si="17"/>
        <v>0</v>
      </c>
      <c r="BD10" s="543">
        <f t="shared" si="17"/>
        <v>0</v>
      </c>
      <c r="BE10" s="543">
        <f t="shared" si="17"/>
        <v>0</v>
      </c>
      <c r="BF10" s="554" t="e">
        <f t="shared" si="4"/>
        <v>#DIV/0!</v>
      </c>
      <c r="BG10" s="554">
        <f t="shared" si="5"/>
        <v>0</v>
      </c>
      <c r="BH10" s="554" t="e">
        <f t="shared" si="6"/>
        <v>#DIV/0!</v>
      </c>
      <c r="BI10" s="554" t="e">
        <f t="shared" si="7"/>
        <v>#DIV/0!</v>
      </c>
      <c r="BJ10" s="541">
        <f>SUM(BJ11:BJ15)</f>
        <v>4128137084</v>
      </c>
      <c r="BK10" s="540">
        <f t="shared" ref="BK10:BK20" si="18">SUM(AH10:AK10)</f>
        <v>1652974250</v>
      </c>
      <c r="BL10" s="539">
        <f t="shared" si="8"/>
        <v>0.40041651145904633</v>
      </c>
      <c r="BM10" s="540">
        <f t="shared" ref="BM10:BM16" si="19">SUM(AP10:AS10)+BA10+BC10+BE10</f>
        <v>1483093193</v>
      </c>
      <c r="BN10" s="539">
        <f t="shared" si="9"/>
        <v>0.35926452121666025</v>
      </c>
      <c r="BO10" s="538"/>
      <c r="BP10" s="537" t="s">
        <v>14</v>
      </c>
      <c r="BQ10" s="536"/>
      <c r="BR10" s="535"/>
      <c r="BS10" s="492"/>
    </row>
    <row r="11" spans="1:71" ht="37.5" customHeight="1" x14ac:dyDescent="0.25">
      <c r="A11" s="533" t="s">
        <v>1755</v>
      </c>
      <c r="B11" s="548" t="s">
        <v>1754</v>
      </c>
      <c r="C11" s="548" t="s">
        <v>1567</v>
      </c>
      <c r="D11" s="548">
        <v>5</v>
      </c>
      <c r="E11" s="548">
        <v>10</v>
      </c>
      <c r="F11" s="548">
        <v>10</v>
      </c>
      <c r="G11" s="548">
        <v>6</v>
      </c>
      <c r="H11" s="548">
        <v>5</v>
      </c>
      <c r="I11" s="548">
        <v>10</v>
      </c>
      <c r="J11" s="548"/>
      <c r="K11" s="548"/>
      <c r="L11" s="548"/>
      <c r="M11" s="548"/>
      <c r="N11" s="548"/>
      <c r="O11" s="548"/>
      <c r="P11" s="532">
        <f>+IFERROR(IF((H11+L11)/D11&gt;=100%,100%,(H11+L11)/D11),0)</f>
        <v>1</v>
      </c>
      <c r="Q11" s="532">
        <f t="shared" ref="Q11:R15" si="20">+IFERROR(IF((I11+N11)/E11&gt;=100%,100%,(I11+N11)/E11),0)</f>
        <v>1</v>
      </c>
      <c r="R11" s="532">
        <f t="shared" si="20"/>
        <v>0</v>
      </c>
      <c r="S11" s="532">
        <f>+IFERROR(IF(K11/G11&gt;=100%,100%,K11/G11),0)</f>
        <v>0</v>
      </c>
      <c r="T11" s="597" t="s">
        <v>1918</v>
      </c>
      <c r="U11" s="531">
        <v>46022</v>
      </c>
      <c r="V11" s="625">
        <f>SUM(D11:G11)</f>
        <v>31</v>
      </c>
      <c r="W11" s="625">
        <f>SUM(H11:O11)</f>
        <v>15</v>
      </c>
      <c r="X11" s="628">
        <f>+IFERROR(IF(W11/V11&gt;=100%,100%,W11/V11),0)</f>
        <v>0.4838709677419355</v>
      </c>
      <c r="Y11" s="532">
        <v>0.2</v>
      </c>
      <c r="Z11" s="532">
        <v>0.2</v>
      </c>
      <c r="AA11" s="532">
        <v>0.2</v>
      </c>
      <c r="AB11" s="532">
        <v>0.2</v>
      </c>
      <c r="AC11" s="532">
        <v>0.2</v>
      </c>
      <c r="AD11" s="586">
        <v>25124971</v>
      </c>
      <c r="AE11" s="586">
        <v>50000000</v>
      </c>
      <c r="AF11" s="586">
        <v>30000000</v>
      </c>
      <c r="AG11" s="586">
        <v>50000000</v>
      </c>
      <c r="AH11" s="586">
        <v>21539859</v>
      </c>
      <c r="AI11" s="586">
        <v>15238778</v>
      </c>
      <c r="AJ11" s="586">
        <v>0</v>
      </c>
      <c r="AK11" s="586">
        <v>0</v>
      </c>
      <c r="AL11" s="596">
        <f t="shared" si="11"/>
        <v>0.85730881042608964</v>
      </c>
      <c r="AM11" s="596">
        <f t="shared" si="12"/>
        <v>0.30477556</v>
      </c>
      <c r="AN11" s="596">
        <f t="shared" si="13"/>
        <v>0</v>
      </c>
      <c r="AO11" s="596">
        <f t="shared" si="14"/>
        <v>0</v>
      </c>
      <c r="AP11" s="688">
        <v>21539859</v>
      </c>
      <c r="AQ11" s="688">
        <v>15238778</v>
      </c>
      <c r="AR11" s="688">
        <v>0</v>
      </c>
      <c r="AS11" s="688">
        <v>0</v>
      </c>
      <c r="AT11" s="596">
        <f t="shared" si="2"/>
        <v>0.85730881042608964</v>
      </c>
      <c r="AU11" s="596">
        <f t="shared" si="2"/>
        <v>0.30477556</v>
      </c>
      <c r="AV11" s="596">
        <f t="shared" si="2"/>
        <v>0</v>
      </c>
      <c r="AW11" s="596">
        <f t="shared" si="2"/>
        <v>0</v>
      </c>
      <c r="AX11" s="547">
        <f>AH11-AP11</f>
        <v>0</v>
      </c>
      <c r="AY11" s="597">
        <f t="shared" ref="AY11:AY15" si="21">AI11-AQ11</f>
        <v>0</v>
      </c>
      <c r="AZ11" s="597">
        <f t="shared" ref="AZ11:AZ15" si="22">AJ11-AR11</f>
        <v>0</v>
      </c>
      <c r="BA11" s="597">
        <f t="shared" ref="BA11:BA15" si="23">AK11-AS11</f>
        <v>0</v>
      </c>
      <c r="BB11" s="597"/>
      <c r="BC11" s="597"/>
      <c r="BD11" s="597">
        <f>AJ11-AR11</f>
        <v>0</v>
      </c>
      <c r="BE11" s="597"/>
      <c r="BF11" s="550" t="e">
        <f>BB11/AX11</f>
        <v>#DIV/0!</v>
      </c>
      <c r="BG11" s="550" t="e">
        <f t="shared" ref="BG11:BI11" si="24">BC11/AY11</f>
        <v>#DIV/0!</v>
      </c>
      <c r="BH11" s="550" t="e">
        <f t="shared" si="24"/>
        <v>#DIV/0!</v>
      </c>
      <c r="BI11" s="550" t="e">
        <f t="shared" si="24"/>
        <v>#DIV/0!</v>
      </c>
      <c r="BJ11" s="597">
        <f>SUM(AD11:AG11)</f>
        <v>155124971</v>
      </c>
      <c r="BK11" s="586">
        <f t="shared" si="18"/>
        <v>36778637</v>
      </c>
      <c r="BL11" s="532">
        <f t="shared" si="8"/>
        <v>0.237090371478619</v>
      </c>
      <c r="BM11" s="586">
        <f>SUM(AP11:AS11)</f>
        <v>36778637</v>
      </c>
      <c r="BN11" s="532">
        <f t="shared" si="9"/>
        <v>0.237090371478619</v>
      </c>
      <c r="BO11" s="626"/>
      <c r="BP11" s="510"/>
      <c r="BQ11" s="509" t="s">
        <v>36</v>
      </c>
      <c r="BR11" s="508"/>
      <c r="BS11" s="492"/>
    </row>
    <row r="12" spans="1:71" ht="37.5" customHeight="1" x14ac:dyDescent="0.25">
      <c r="A12" s="533" t="s">
        <v>1753</v>
      </c>
      <c r="B12" s="548" t="s">
        <v>1752</v>
      </c>
      <c r="C12" s="548" t="s">
        <v>1567</v>
      </c>
      <c r="D12" s="548">
        <v>5</v>
      </c>
      <c r="E12" s="548">
        <v>10</v>
      </c>
      <c r="F12" s="548">
        <v>10</v>
      </c>
      <c r="G12" s="548">
        <v>6</v>
      </c>
      <c r="H12" s="548">
        <v>5</v>
      </c>
      <c r="I12" s="548">
        <v>11</v>
      </c>
      <c r="J12" s="548"/>
      <c r="K12" s="548"/>
      <c r="L12" s="548"/>
      <c r="M12" s="548"/>
      <c r="N12" s="548"/>
      <c r="O12" s="548"/>
      <c r="P12" s="532">
        <f>+IFERROR(IF((H12+L12)/D12&gt;=100%,100%,(H12+L12)/D12),0)</f>
        <v>1</v>
      </c>
      <c r="Q12" s="532">
        <f t="shared" si="20"/>
        <v>1</v>
      </c>
      <c r="R12" s="532">
        <f t="shared" si="20"/>
        <v>0</v>
      </c>
      <c r="S12" s="532">
        <f>+IFERROR(IF(K12/G12&gt;=100%,100%,K12/G12),0)</f>
        <v>0</v>
      </c>
      <c r="T12" s="597" t="s">
        <v>1919</v>
      </c>
      <c r="U12" s="531">
        <v>46022</v>
      </c>
      <c r="V12" s="625">
        <f>SUM(D12:G12)</f>
        <v>31</v>
      </c>
      <c r="W12" s="625">
        <f>SUM(H12:O12)</f>
        <v>16</v>
      </c>
      <c r="X12" s="628">
        <f>+IFERROR(IF(W12/V12&gt;=100%,100%,W12/V12),0)</f>
        <v>0.5161290322580645</v>
      </c>
      <c r="Y12" s="532">
        <v>0.2</v>
      </c>
      <c r="Z12" s="532">
        <v>0.2</v>
      </c>
      <c r="AA12" s="532">
        <v>0.2</v>
      </c>
      <c r="AB12" s="532">
        <v>0.2</v>
      </c>
      <c r="AC12" s="532">
        <v>0.2</v>
      </c>
      <c r="AD12" s="586">
        <v>746730000</v>
      </c>
      <c r="AE12" s="586">
        <v>500000000</v>
      </c>
      <c r="AF12" s="586">
        <v>654520000</v>
      </c>
      <c r="AG12" s="586">
        <v>500000000</v>
      </c>
      <c r="AH12" s="586">
        <v>746730000</v>
      </c>
      <c r="AI12" s="586">
        <v>246253500</v>
      </c>
      <c r="AJ12" s="627"/>
      <c r="AK12" s="586"/>
      <c r="AL12" s="596">
        <f t="shared" si="11"/>
        <v>1</v>
      </c>
      <c r="AM12" s="596">
        <f t="shared" si="12"/>
        <v>0.49250699999999997</v>
      </c>
      <c r="AN12" s="596">
        <f t="shared" si="13"/>
        <v>0</v>
      </c>
      <c r="AO12" s="596">
        <f t="shared" si="14"/>
        <v>0</v>
      </c>
      <c r="AP12" s="688">
        <v>746730000</v>
      </c>
      <c r="AQ12" s="688">
        <v>246253500</v>
      </c>
      <c r="AR12" s="688"/>
      <c r="AS12" s="688"/>
      <c r="AT12" s="596">
        <f t="shared" si="2"/>
        <v>1</v>
      </c>
      <c r="AU12" s="596">
        <f t="shared" si="2"/>
        <v>0.49250699999999997</v>
      </c>
      <c r="AV12" s="596">
        <f t="shared" si="2"/>
        <v>0</v>
      </c>
      <c r="AW12" s="596">
        <f t="shared" si="2"/>
        <v>0</v>
      </c>
      <c r="AX12" s="547">
        <f t="shared" ref="AX12:AX15" si="25">AH12-AP12</f>
        <v>0</v>
      </c>
      <c r="AY12" s="597">
        <f t="shared" si="21"/>
        <v>0</v>
      </c>
      <c r="AZ12" s="597">
        <f t="shared" si="22"/>
        <v>0</v>
      </c>
      <c r="BA12" s="597">
        <f t="shared" si="23"/>
        <v>0</v>
      </c>
      <c r="BB12" s="597"/>
      <c r="BC12" s="597"/>
      <c r="BD12" s="597">
        <f>AJ12-AR12</f>
        <v>0</v>
      </c>
      <c r="BE12" s="597"/>
      <c r="BF12" s="550" t="e">
        <f t="shared" ref="BF12:BF75" si="26">BB12/AX12</f>
        <v>#DIV/0!</v>
      </c>
      <c r="BG12" s="550" t="e">
        <f t="shared" ref="BG12:BG75" si="27">BC12/AY12</f>
        <v>#DIV/0!</v>
      </c>
      <c r="BH12" s="550" t="e">
        <f t="shared" ref="BH12:BH75" si="28">BD12/AZ12</f>
        <v>#DIV/0!</v>
      </c>
      <c r="BI12" s="550" t="e">
        <f t="shared" ref="BI12:BI75" si="29">BE12/BA12</f>
        <v>#DIV/0!</v>
      </c>
      <c r="BJ12" s="597">
        <f t="shared" ref="BJ12:BJ15" si="30">SUM(AD12:AG12)</f>
        <v>2401250000</v>
      </c>
      <c r="BK12" s="586">
        <f t="shared" si="18"/>
        <v>992983500</v>
      </c>
      <c r="BL12" s="532">
        <f t="shared" si="8"/>
        <v>0.4135277459656429</v>
      </c>
      <c r="BM12" s="586">
        <f t="shared" ref="BM12:BM15" si="31">SUM(AP12:AS12)</f>
        <v>992983500</v>
      </c>
      <c r="BN12" s="532">
        <f t="shared" si="9"/>
        <v>0.4135277459656429</v>
      </c>
      <c r="BO12" s="626"/>
      <c r="BP12" s="510"/>
      <c r="BQ12" s="509" t="s">
        <v>36</v>
      </c>
      <c r="BR12" s="508"/>
      <c r="BS12" s="492"/>
    </row>
    <row r="13" spans="1:71" ht="37.5" customHeight="1" x14ac:dyDescent="0.25">
      <c r="A13" s="533" t="s">
        <v>1751</v>
      </c>
      <c r="B13" s="548" t="s">
        <v>1750</v>
      </c>
      <c r="C13" s="548" t="s">
        <v>1567</v>
      </c>
      <c r="D13" s="548">
        <v>2</v>
      </c>
      <c r="E13" s="548">
        <v>5</v>
      </c>
      <c r="F13" s="548">
        <v>5</v>
      </c>
      <c r="G13" s="548">
        <v>3</v>
      </c>
      <c r="H13" s="548">
        <v>6</v>
      </c>
      <c r="I13" s="548">
        <v>6</v>
      </c>
      <c r="J13" s="548"/>
      <c r="K13" s="548"/>
      <c r="L13" s="548"/>
      <c r="M13" s="548"/>
      <c r="N13" s="548"/>
      <c r="O13" s="548"/>
      <c r="P13" s="532">
        <f>+IFERROR(IF((H13+L13)/D13&gt;=100%,100%,(H13+L13)/D13),0)</f>
        <v>1</v>
      </c>
      <c r="Q13" s="532">
        <f t="shared" si="20"/>
        <v>1</v>
      </c>
      <c r="R13" s="532">
        <f t="shared" si="20"/>
        <v>0</v>
      </c>
      <c r="S13" s="532">
        <f>+IFERROR(IF(K13/G13&gt;=100%,100%,K13/G13),0)</f>
        <v>0</v>
      </c>
      <c r="T13" s="597" t="s">
        <v>1920</v>
      </c>
      <c r="U13" s="531">
        <v>46022</v>
      </c>
      <c r="V13" s="625">
        <f>SUM(D13:G13)</f>
        <v>15</v>
      </c>
      <c r="W13" s="625">
        <f>SUM(H13:O13)</f>
        <v>12</v>
      </c>
      <c r="X13" s="628">
        <f>+IFERROR(IF(W13/V13&gt;=100%,100%,W13/V13),0)</f>
        <v>0.8</v>
      </c>
      <c r="Y13" s="532">
        <v>0.2</v>
      </c>
      <c r="Z13" s="532">
        <v>0.2</v>
      </c>
      <c r="AA13" s="532">
        <v>0.2</v>
      </c>
      <c r="AB13" s="532">
        <v>0.2</v>
      </c>
      <c r="AC13" s="532">
        <v>0.2</v>
      </c>
      <c r="AD13" s="586">
        <v>312000000</v>
      </c>
      <c r="AE13" s="586">
        <v>339762113</v>
      </c>
      <c r="AF13" s="586">
        <v>470000000</v>
      </c>
      <c r="AG13" s="586">
        <v>450000000</v>
      </c>
      <c r="AH13" s="586">
        <v>283450000</v>
      </c>
      <c r="AI13" s="586">
        <v>339762113</v>
      </c>
      <c r="AJ13" s="627"/>
      <c r="AK13" s="586"/>
      <c r="AL13" s="596">
        <f t="shared" si="11"/>
        <v>0.90849358974358974</v>
      </c>
      <c r="AM13" s="596">
        <f t="shared" si="12"/>
        <v>1</v>
      </c>
      <c r="AN13" s="596">
        <f t="shared" si="13"/>
        <v>0</v>
      </c>
      <c r="AO13" s="596">
        <f t="shared" si="14"/>
        <v>0</v>
      </c>
      <c r="AP13" s="688">
        <v>283450000</v>
      </c>
      <c r="AQ13" s="688">
        <v>169881056</v>
      </c>
      <c r="AR13" s="688"/>
      <c r="AS13" s="688"/>
      <c r="AT13" s="596">
        <f t="shared" si="2"/>
        <v>0.90849358974358974</v>
      </c>
      <c r="AU13" s="596">
        <f t="shared" si="2"/>
        <v>0.49999999852838212</v>
      </c>
      <c r="AV13" s="596">
        <f t="shared" si="2"/>
        <v>0</v>
      </c>
      <c r="AW13" s="596">
        <f t="shared" si="2"/>
        <v>0</v>
      </c>
      <c r="AX13" s="547">
        <f t="shared" si="25"/>
        <v>0</v>
      </c>
      <c r="AY13" s="597">
        <f t="shared" si="21"/>
        <v>169881057</v>
      </c>
      <c r="AZ13" s="597">
        <f t="shared" si="22"/>
        <v>0</v>
      </c>
      <c r="BA13" s="597">
        <f t="shared" si="23"/>
        <v>0</v>
      </c>
      <c r="BB13" s="597"/>
      <c r="BC13" s="597"/>
      <c r="BD13" s="597">
        <f>AJ13-AR13</f>
        <v>0</v>
      </c>
      <c r="BE13" s="597"/>
      <c r="BF13" s="550" t="e">
        <f t="shared" si="26"/>
        <v>#DIV/0!</v>
      </c>
      <c r="BG13" s="550">
        <f t="shared" si="27"/>
        <v>0</v>
      </c>
      <c r="BH13" s="550" t="e">
        <f t="shared" si="28"/>
        <v>#DIV/0!</v>
      </c>
      <c r="BI13" s="550" t="e">
        <f t="shared" si="29"/>
        <v>#DIV/0!</v>
      </c>
      <c r="BJ13" s="597">
        <f t="shared" si="30"/>
        <v>1571762113</v>
      </c>
      <c r="BK13" s="586">
        <f t="shared" si="18"/>
        <v>623212113</v>
      </c>
      <c r="BL13" s="532">
        <f t="shared" si="8"/>
        <v>0.39650536671257708</v>
      </c>
      <c r="BM13" s="586">
        <f t="shared" si="31"/>
        <v>453331056</v>
      </c>
      <c r="BN13" s="532">
        <f t="shared" si="9"/>
        <v>0.28842218058986896</v>
      </c>
      <c r="BO13" s="626"/>
      <c r="BP13" s="510"/>
      <c r="BQ13" s="509" t="s">
        <v>36</v>
      </c>
      <c r="BR13" s="508"/>
      <c r="BS13" s="492"/>
    </row>
    <row r="14" spans="1:71" ht="37.5" customHeight="1" x14ac:dyDescent="0.25">
      <c r="A14" s="534" t="s">
        <v>1749</v>
      </c>
      <c r="B14" s="548" t="s">
        <v>1748</v>
      </c>
      <c r="C14" s="548" t="s">
        <v>1567</v>
      </c>
      <c r="D14" s="548">
        <v>80</v>
      </c>
      <c r="E14" s="548">
        <v>100</v>
      </c>
      <c r="F14" s="548">
        <v>120</v>
      </c>
      <c r="G14" s="548">
        <v>100</v>
      </c>
      <c r="H14" s="548">
        <v>129</v>
      </c>
      <c r="I14" s="548">
        <v>199</v>
      </c>
      <c r="J14" s="548"/>
      <c r="K14" s="548"/>
      <c r="L14" s="548"/>
      <c r="M14" s="548"/>
      <c r="N14" s="548"/>
      <c r="O14" s="548"/>
      <c r="P14" s="532">
        <f>+IFERROR(IF((H14+L14)/D14&gt;=100%,100%,(H14+L14)/D14),0)</f>
        <v>1</v>
      </c>
      <c r="Q14" s="532">
        <f t="shared" si="20"/>
        <v>1</v>
      </c>
      <c r="R14" s="532">
        <f t="shared" si="20"/>
        <v>0</v>
      </c>
      <c r="S14" s="532">
        <f>+IFERROR(IF(K14/G14&gt;=100%,100%,K14/G14),0)</f>
        <v>0</v>
      </c>
      <c r="T14" s="597" t="s">
        <v>1921</v>
      </c>
      <c r="U14" s="531">
        <v>46022</v>
      </c>
      <c r="V14" s="625">
        <f>SUM(D14:G14)</f>
        <v>400</v>
      </c>
      <c r="W14" s="625">
        <f>SUM(H14:O14)</f>
        <v>328</v>
      </c>
      <c r="X14" s="628">
        <f>+IFERROR(IF(W14/V14&gt;=100%,100%,W14/V14),0)</f>
        <v>0.82</v>
      </c>
      <c r="Y14" s="532">
        <v>0.2</v>
      </c>
      <c r="Z14" s="532">
        <v>0.2</v>
      </c>
      <c r="AA14" s="532">
        <v>0.2</v>
      </c>
      <c r="AB14" s="532">
        <v>0.2</v>
      </c>
      <c r="AC14" s="532">
        <v>0.2</v>
      </c>
      <c r="AD14" s="586">
        <v>0</v>
      </c>
      <c r="AE14" s="586">
        <v>0</v>
      </c>
      <c r="AF14" s="586"/>
      <c r="AG14" s="586"/>
      <c r="AH14" s="586">
        <v>0</v>
      </c>
      <c r="AI14" s="586"/>
      <c r="AJ14" s="627">
        <v>0</v>
      </c>
      <c r="AK14" s="586">
        <v>0</v>
      </c>
      <c r="AL14" s="596" t="e">
        <f t="shared" si="11"/>
        <v>#DIV/0!</v>
      </c>
      <c r="AM14" s="596" t="e">
        <f t="shared" si="12"/>
        <v>#DIV/0!</v>
      </c>
      <c r="AN14" s="596" t="e">
        <f t="shared" si="13"/>
        <v>#DIV/0!</v>
      </c>
      <c r="AO14" s="596" t="e">
        <f t="shared" si="14"/>
        <v>#DIV/0!</v>
      </c>
      <c r="AP14" s="688">
        <v>0</v>
      </c>
      <c r="AQ14" s="688"/>
      <c r="AR14" s="688">
        <v>0</v>
      </c>
      <c r="AS14" s="688"/>
      <c r="AT14" s="596" t="e">
        <f t="shared" si="2"/>
        <v>#DIV/0!</v>
      </c>
      <c r="AU14" s="596" t="e">
        <f t="shared" si="2"/>
        <v>#DIV/0!</v>
      </c>
      <c r="AV14" s="596" t="e">
        <f t="shared" si="2"/>
        <v>#DIV/0!</v>
      </c>
      <c r="AW14" s="596" t="e">
        <f t="shared" si="2"/>
        <v>#DIV/0!</v>
      </c>
      <c r="AX14" s="547">
        <f t="shared" si="25"/>
        <v>0</v>
      </c>
      <c r="AY14" s="597">
        <f t="shared" si="21"/>
        <v>0</v>
      </c>
      <c r="AZ14" s="597">
        <f t="shared" si="22"/>
        <v>0</v>
      </c>
      <c r="BA14" s="597">
        <f t="shared" si="23"/>
        <v>0</v>
      </c>
      <c r="BB14" s="597"/>
      <c r="BC14" s="597"/>
      <c r="BD14" s="597">
        <f>AJ14-AR14</f>
        <v>0</v>
      </c>
      <c r="BE14" s="597"/>
      <c r="BF14" s="550" t="e">
        <f t="shared" si="26"/>
        <v>#DIV/0!</v>
      </c>
      <c r="BG14" s="550" t="e">
        <f t="shared" si="27"/>
        <v>#DIV/0!</v>
      </c>
      <c r="BH14" s="550" t="e">
        <f t="shared" si="28"/>
        <v>#DIV/0!</v>
      </c>
      <c r="BI14" s="550" t="e">
        <f t="shared" si="29"/>
        <v>#DIV/0!</v>
      </c>
      <c r="BJ14" s="597">
        <f t="shared" si="30"/>
        <v>0</v>
      </c>
      <c r="BK14" s="586">
        <f t="shared" si="18"/>
        <v>0</v>
      </c>
      <c r="BL14" s="532" t="e">
        <f t="shared" si="8"/>
        <v>#DIV/0!</v>
      </c>
      <c r="BM14" s="586">
        <f t="shared" si="31"/>
        <v>0</v>
      </c>
      <c r="BN14" s="532" t="e">
        <f t="shared" si="9"/>
        <v>#DIV/0!</v>
      </c>
      <c r="BO14" s="626"/>
      <c r="BP14" s="510"/>
      <c r="BQ14" s="509" t="s">
        <v>36</v>
      </c>
      <c r="BR14" s="508"/>
      <c r="BS14" s="492"/>
    </row>
    <row r="15" spans="1:71" ht="33" customHeight="1" x14ac:dyDescent="0.25">
      <c r="A15" s="643" t="s">
        <v>1747</v>
      </c>
      <c r="B15" s="548" t="s">
        <v>1518</v>
      </c>
      <c r="C15" s="548" t="s">
        <v>1567</v>
      </c>
      <c r="D15" s="548">
        <v>4</v>
      </c>
      <c r="E15" s="548">
        <v>5</v>
      </c>
      <c r="F15" s="548">
        <v>5</v>
      </c>
      <c r="G15" s="548">
        <v>4</v>
      </c>
      <c r="H15" s="548">
        <v>4</v>
      </c>
      <c r="I15" s="548">
        <v>5</v>
      </c>
      <c r="J15" s="548"/>
      <c r="K15" s="548"/>
      <c r="L15" s="548"/>
      <c r="M15" s="548"/>
      <c r="N15" s="548"/>
      <c r="O15" s="548"/>
      <c r="P15" s="532">
        <f>+IFERROR(IF((H15+L15)/D15&gt;=100%,100%,(H15+L15)/D15),0)</f>
        <v>1</v>
      </c>
      <c r="Q15" s="532">
        <f t="shared" si="20"/>
        <v>1</v>
      </c>
      <c r="R15" s="532">
        <f t="shared" si="20"/>
        <v>0</v>
      </c>
      <c r="S15" s="532">
        <f>+IFERROR(IF(K15/G15&gt;=100%,100%,K15/G15),0)</f>
        <v>0</v>
      </c>
      <c r="T15" s="597" t="s">
        <v>1922</v>
      </c>
      <c r="U15" s="531">
        <v>46022</v>
      </c>
      <c r="V15" s="625">
        <f>SUM(D15:G15)</f>
        <v>18</v>
      </c>
      <c r="W15" s="625">
        <f>SUM(H15:O15)</f>
        <v>9</v>
      </c>
      <c r="X15" s="628">
        <f>+IFERROR(IF(W15/V15&gt;=100%,100%,W15/V15),0)</f>
        <v>0.5</v>
      </c>
      <c r="Y15" s="532">
        <v>0.2</v>
      </c>
      <c r="Z15" s="532">
        <v>0.2</v>
      </c>
      <c r="AA15" s="532">
        <v>0.2</v>
      </c>
      <c r="AB15" s="532">
        <v>0.2</v>
      </c>
      <c r="AC15" s="532">
        <v>0.2</v>
      </c>
      <c r="AD15" s="586">
        <v>0</v>
      </c>
      <c r="AE15" s="586">
        <v>0</v>
      </c>
      <c r="AF15" s="586"/>
      <c r="AG15" s="586"/>
      <c r="AH15" s="586">
        <v>0</v>
      </c>
      <c r="AI15" s="586"/>
      <c r="AJ15" s="627"/>
      <c r="AK15" s="586"/>
      <c r="AL15" s="596" t="e">
        <f t="shared" si="11"/>
        <v>#DIV/0!</v>
      </c>
      <c r="AM15" s="596" t="e">
        <f t="shared" si="12"/>
        <v>#DIV/0!</v>
      </c>
      <c r="AN15" s="596" t="e">
        <f t="shared" si="13"/>
        <v>#DIV/0!</v>
      </c>
      <c r="AO15" s="596" t="e">
        <f t="shared" si="14"/>
        <v>#DIV/0!</v>
      </c>
      <c r="AP15" s="688">
        <v>0</v>
      </c>
      <c r="AQ15" s="688"/>
      <c r="AR15" s="688"/>
      <c r="AS15" s="688"/>
      <c r="AT15" s="596" t="e">
        <f t="shared" si="2"/>
        <v>#DIV/0!</v>
      </c>
      <c r="AU15" s="596" t="e">
        <f t="shared" si="2"/>
        <v>#DIV/0!</v>
      </c>
      <c r="AV15" s="596" t="e">
        <f t="shared" si="2"/>
        <v>#DIV/0!</v>
      </c>
      <c r="AW15" s="596" t="e">
        <f t="shared" si="2"/>
        <v>#DIV/0!</v>
      </c>
      <c r="AX15" s="547">
        <f t="shared" si="25"/>
        <v>0</v>
      </c>
      <c r="AY15" s="597">
        <f t="shared" si="21"/>
        <v>0</v>
      </c>
      <c r="AZ15" s="597">
        <f t="shared" si="22"/>
        <v>0</v>
      </c>
      <c r="BA15" s="597">
        <f t="shared" si="23"/>
        <v>0</v>
      </c>
      <c r="BB15" s="597"/>
      <c r="BC15" s="597"/>
      <c r="BD15" s="597">
        <f>AJ15-AR15</f>
        <v>0</v>
      </c>
      <c r="BE15" s="597"/>
      <c r="BF15" s="550" t="e">
        <f t="shared" si="26"/>
        <v>#DIV/0!</v>
      </c>
      <c r="BG15" s="550" t="e">
        <f t="shared" si="27"/>
        <v>#DIV/0!</v>
      </c>
      <c r="BH15" s="550" t="e">
        <f t="shared" si="28"/>
        <v>#DIV/0!</v>
      </c>
      <c r="BI15" s="550" t="e">
        <f t="shared" si="29"/>
        <v>#DIV/0!</v>
      </c>
      <c r="BJ15" s="597">
        <f t="shared" si="30"/>
        <v>0</v>
      </c>
      <c r="BK15" s="586">
        <f t="shared" si="18"/>
        <v>0</v>
      </c>
      <c r="BL15" s="532" t="e">
        <f t="shared" si="8"/>
        <v>#DIV/0!</v>
      </c>
      <c r="BM15" s="586">
        <f t="shared" si="31"/>
        <v>0</v>
      </c>
      <c r="BN15" s="532" t="e">
        <f t="shared" si="9"/>
        <v>#DIV/0!</v>
      </c>
      <c r="BO15" s="626"/>
      <c r="BP15" s="510"/>
      <c r="BQ15" s="509" t="s">
        <v>36</v>
      </c>
      <c r="BR15" s="508"/>
      <c r="BS15" s="492"/>
    </row>
    <row r="16" spans="1:71" ht="32.25" customHeight="1" x14ac:dyDescent="0.25">
      <c r="A16" s="546" t="s">
        <v>1746</v>
      </c>
      <c r="B16" s="657" t="s">
        <v>1516</v>
      </c>
      <c r="C16" s="657" t="s">
        <v>1516</v>
      </c>
      <c r="D16" s="544"/>
      <c r="E16" s="544"/>
      <c r="F16" s="544"/>
      <c r="G16" s="544"/>
      <c r="H16" s="544"/>
      <c r="I16" s="544"/>
      <c r="J16" s="544"/>
      <c r="K16" s="544"/>
      <c r="L16" s="544"/>
      <c r="M16" s="544"/>
      <c r="N16" s="544"/>
      <c r="O16" s="544"/>
      <c r="P16" s="539">
        <f>+SUMPRODUCT(P17:P20,Z17:Z20)</f>
        <v>1</v>
      </c>
      <c r="Q16" s="539">
        <f>+SUMPRODUCT(Q17:Q20,AA17:AA20)</f>
        <v>1</v>
      </c>
      <c r="R16" s="539">
        <f>+SUMPRODUCT(R17:R20,AB17:AB20)</f>
        <v>0</v>
      </c>
      <c r="S16" s="539">
        <f>+SUMPRODUCT(S17:S20,AC17:AC20)</f>
        <v>0</v>
      </c>
      <c r="T16" s="541"/>
      <c r="U16" s="541"/>
      <c r="V16" s="544">
        <v>1</v>
      </c>
      <c r="W16" s="544"/>
      <c r="X16" s="539">
        <f>+SUMPRODUCT(X17:X20,Y17:Y20)</f>
        <v>0.77200320512820508</v>
      </c>
      <c r="Y16" s="539">
        <v>0.5</v>
      </c>
      <c r="Z16" s="539">
        <v>0.5</v>
      </c>
      <c r="AA16" s="539">
        <v>0.5</v>
      </c>
      <c r="AB16" s="539">
        <v>0.5</v>
      </c>
      <c r="AC16" s="539">
        <v>0.5</v>
      </c>
      <c r="AD16" s="540">
        <f t="shared" ref="AD16:AK16" si="32">SUM(AD17:AD20)</f>
        <v>1551897281</v>
      </c>
      <c r="AE16" s="540">
        <f t="shared" si="32"/>
        <v>860237887</v>
      </c>
      <c r="AF16" s="540">
        <f t="shared" si="32"/>
        <v>800000000</v>
      </c>
      <c r="AG16" s="540">
        <f t="shared" si="32"/>
        <v>500000000</v>
      </c>
      <c r="AH16" s="540">
        <f t="shared" si="32"/>
        <v>720692000</v>
      </c>
      <c r="AI16" s="540">
        <f t="shared" si="32"/>
        <v>840124043</v>
      </c>
      <c r="AJ16" s="540">
        <f t="shared" si="32"/>
        <v>0</v>
      </c>
      <c r="AK16" s="540">
        <f t="shared" si="32"/>
        <v>0</v>
      </c>
      <c r="AL16" s="544">
        <f t="shared" si="11"/>
        <v>0.46439413795196927</v>
      </c>
      <c r="AM16" s="544">
        <f t="shared" si="12"/>
        <v>0.97661827698597981</v>
      </c>
      <c r="AN16" s="544">
        <f t="shared" si="13"/>
        <v>0</v>
      </c>
      <c r="AO16" s="544">
        <f t="shared" si="14"/>
        <v>0</v>
      </c>
      <c r="AP16" s="633">
        <f>SUM(AP17:AP20)</f>
        <v>695692000</v>
      </c>
      <c r="AQ16" s="633">
        <f>SUM(AQ17:AQ20)</f>
        <v>510005099</v>
      </c>
      <c r="AR16" s="633">
        <f>SUM(AR17:AR20)</f>
        <v>0</v>
      </c>
      <c r="AS16" s="633">
        <f>SUM(AS17:AS20)</f>
        <v>0</v>
      </c>
      <c r="AT16" s="544">
        <f t="shared" si="2"/>
        <v>0.44828482433561273</v>
      </c>
      <c r="AU16" s="544">
        <f t="shared" si="2"/>
        <v>0.5928651907887893</v>
      </c>
      <c r="AV16" s="544">
        <f t="shared" si="2"/>
        <v>0</v>
      </c>
      <c r="AW16" s="544">
        <f t="shared" si="2"/>
        <v>0</v>
      </c>
      <c r="AX16" s="543">
        <f t="shared" ref="AX16:BE16" si="33">SUM(AX17:AX20)</f>
        <v>25000000</v>
      </c>
      <c r="AY16" s="543">
        <f t="shared" si="33"/>
        <v>330118944</v>
      </c>
      <c r="AZ16" s="543">
        <f t="shared" si="33"/>
        <v>0</v>
      </c>
      <c r="BA16" s="543">
        <f t="shared" si="33"/>
        <v>0</v>
      </c>
      <c r="BB16" s="543">
        <f t="shared" si="33"/>
        <v>25000000</v>
      </c>
      <c r="BC16" s="543">
        <f t="shared" si="33"/>
        <v>0</v>
      </c>
      <c r="BD16" s="543">
        <f t="shared" si="33"/>
        <v>0</v>
      </c>
      <c r="BE16" s="543">
        <f t="shared" si="33"/>
        <v>0</v>
      </c>
      <c r="BF16" s="554">
        <f t="shared" si="26"/>
        <v>1</v>
      </c>
      <c r="BG16" s="554">
        <f t="shared" si="27"/>
        <v>0</v>
      </c>
      <c r="BH16" s="554" t="e">
        <f t="shared" si="28"/>
        <v>#DIV/0!</v>
      </c>
      <c r="BI16" s="554" t="e">
        <f t="shared" si="29"/>
        <v>#DIV/0!</v>
      </c>
      <c r="BJ16" s="541">
        <f>SUM(BJ17:BJ20)</f>
        <v>3712135168</v>
      </c>
      <c r="BK16" s="540">
        <f t="shared" si="18"/>
        <v>1560816043</v>
      </c>
      <c r="BL16" s="539">
        <f t="shared" si="8"/>
        <v>0.42046314920179112</v>
      </c>
      <c r="BM16" s="540">
        <f t="shared" si="19"/>
        <v>1205697099</v>
      </c>
      <c r="BN16" s="539">
        <f t="shared" si="9"/>
        <v>0.32479881373759284</v>
      </c>
      <c r="BO16" s="538"/>
      <c r="BP16" s="537" t="s">
        <v>14</v>
      </c>
      <c r="BQ16" s="536"/>
      <c r="BR16" s="535"/>
      <c r="BS16" s="492"/>
    </row>
    <row r="17" spans="1:71" ht="43.5" customHeight="1" x14ac:dyDescent="0.25">
      <c r="A17" s="645" t="s">
        <v>1745</v>
      </c>
      <c r="B17" s="548" t="s">
        <v>1740</v>
      </c>
      <c r="C17" s="548" t="s">
        <v>1567</v>
      </c>
      <c r="D17" s="548">
        <v>1</v>
      </c>
      <c r="E17" s="548">
        <v>2</v>
      </c>
      <c r="F17" s="548">
        <v>2</v>
      </c>
      <c r="G17" s="548">
        <v>1</v>
      </c>
      <c r="H17" s="548">
        <v>3</v>
      </c>
      <c r="I17" s="548">
        <v>5</v>
      </c>
      <c r="J17" s="548"/>
      <c r="K17" s="548"/>
      <c r="L17" s="548"/>
      <c r="M17" s="548"/>
      <c r="N17" s="548"/>
      <c r="O17" s="548"/>
      <c r="P17" s="532">
        <f>+IFERROR(IF((H17+L17)/D17&gt;=100%,100%,(H17+L17)/D17),0)</f>
        <v>1</v>
      </c>
      <c r="Q17" s="532">
        <f t="shared" ref="Q17:R20" si="34">+IFERROR(IF((I17+N17)/E17&gt;=100%,100%,(I17+N17)/E17),0)</f>
        <v>1</v>
      </c>
      <c r="R17" s="532">
        <f t="shared" si="34"/>
        <v>0</v>
      </c>
      <c r="S17" s="532">
        <f>+IFERROR(IF(K17/G17&gt;=100%,100%,K17/G17),0)</f>
        <v>0</v>
      </c>
      <c r="T17" s="597" t="s">
        <v>1923</v>
      </c>
      <c r="U17" s="531">
        <v>46022</v>
      </c>
      <c r="V17" s="548">
        <f>SUM(D17:G17)</f>
        <v>6</v>
      </c>
      <c r="W17" s="625">
        <f>SUM(H17:O17)</f>
        <v>8</v>
      </c>
      <c r="X17" s="628">
        <f>+IFERROR(IF(W17/V17&gt;=100%,100%,W17/V17),0)</f>
        <v>1</v>
      </c>
      <c r="Y17" s="532">
        <v>0.25</v>
      </c>
      <c r="Z17" s="532">
        <v>0.25</v>
      </c>
      <c r="AA17" s="532">
        <v>0.3</v>
      </c>
      <c r="AB17" s="532">
        <v>0.3</v>
      </c>
      <c r="AC17" s="532">
        <v>0.3</v>
      </c>
      <c r="AD17" s="586">
        <v>1063105281</v>
      </c>
      <c r="AE17" s="586">
        <v>200000000</v>
      </c>
      <c r="AF17" s="586">
        <v>300000000</v>
      </c>
      <c r="AG17" s="586"/>
      <c r="AH17" s="586">
        <v>231900000</v>
      </c>
      <c r="AI17" s="586">
        <v>179886156</v>
      </c>
      <c r="AJ17" s="586"/>
      <c r="AK17" s="586"/>
      <c r="AL17" s="596">
        <f t="shared" si="11"/>
        <v>0.21813455745593271</v>
      </c>
      <c r="AM17" s="596">
        <f t="shared" si="12"/>
        <v>0.89943077999999999</v>
      </c>
      <c r="AN17" s="596">
        <f t="shared" si="13"/>
        <v>0</v>
      </c>
      <c r="AO17" s="596" t="e">
        <f t="shared" si="14"/>
        <v>#DIV/0!</v>
      </c>
      <c r="AP17" s="688">
        <v>206900000</v>
      </c>
      <c r="AQ17" s="688">
        <v>179886156</v>
      </c>
      <c r="AR17" s="688">
        <v>0</v>
      </c>
      <c r="AS17" s="688"/>
      <c r="AT17" s="596">
        <f t="shared" si="2"/>
        <v>0.1946185422062634</v>
      </c>
      <c r="AU17" s="596">
        <f t="shared" si="2"/>
        <v>0.89943077999999999</v>
      </c>
      <c r="AV17" s="596">
        <f t="shared" si="2"/>
        <v>0</v>
      </c>
      <c r="AW17" s="596" t="e">
        <f t="shared" si="2"/>
        <v>#DIV/0!</v>
      </c>
      <c r="AX17" s="547">
        <f t="shared" ref="AX17:AX20" si="35">AH17-AP17</f>
        <v>25000000</v>
      </c>
      <c r="AY17" s="597">
        <f t="shared" ref="AY17:AY20" si="36">AI17-AQ17</f>
        <v>0</v>
      </c>
      <c r="AZ17" s="597">
        <f t="shared" ref="AZ17:AZ20" si="37">AJ17-AR17</f>
        <v>0</v>
      </c>
      <c r="BA17" s="597">
        <f t="shared" ref="BA17:BA20" si="38">AK17-AS17</f>
        <v>0</v>
      </c>
      <c r="BB17" s="597">
        <v>25000000</v>
      </c>
      <c r="BC17" s="597"/>
      <c r="BD17" s="597">
        <f>AJ17-AR17</f>
        <v>0</v>
      </c>
      <c r="BE17" s="597"/>
      <c r="BF17" s="550">
        <f t="shared" si="26"/>
        <v>1</v>
      </c>
      <c r="BG17" s="550" t="e">
        <f t="shared" si="27"/>
        <v>#DIV/0!</v>
      </c>
      <c r="BH17" s="550" t="e">
        <f t="shared" si="28"/>
        <v>#DIV/0!</v>
      </c>
      <c r="BI17" s="550" t="e">
        <f t="shared" si="29"/>
        <v>#DIV/0!</v>
      </c>
      <c r="BJ17" s="597">
        <f t="shared" ref="BJ17:BJ20" si="39">SUM(AD17:AG17)</f>
        <v>1563105281</v>
      </c>
      <c r="BK17" s="586">
        <f t="shared" si="18"/>
        <v>411786156</v>
      </c>
      <c r="BL17" s="532">
        <f t="shared" si="8"/>
        <v>0.26344108807345268</v>
      </c>
      <c r="BM17" s="586">
        <f t="shared" ref="BM17:BM20" si="40">SUM(AP17:AS17)</f>
        <v>386786156</v>
      </c>
      <c r="BN17" s="532">
        <f t="shared" si="9"/>
        <v>0.24744728375081218</v>
      </c>
      <c r="BO17" s="626"/>
      <c r="BP17" s="510"/>
      <c r="BQ17" s="509" t="s">
        <v>36</v>
      </c>
      <c r="BR17" s="508"/>
      <c r="BS17" s="492"/>
    </row>
    <row r="18" spans="1:71" ht="43.5" customHeight="1" x14ac:dyDescent="0.25">
      <c r="A18" s="533" t="s">
        <v>1744</v>
      </c>
      <c r="B18" s="548" t="s">
        <v>1743</v>
      </c>
      <c r="C18" s="548" t="s">
        <v>1567</v>
      </c>
      <c r="D18" s="548">
        <v>800</v>
      </c>
      <c r="E18" s="548">
        <v>1200</v>
      </c>
      <c r="F18" s="548">
        <v>2000</v>
      </c>
      <c r="G18" s="548">
        <v>1200</v>
      </c>
      <c r="H18" s="548">
        <v>1237</v>
      </c>
      <c r="I18" s="548">
        <v>2254</v>
      </c>
      <c r="J18" s="548"/>
      <c r="K18" s="548"/>
      <c r="L18" s="548"/>
      <c r="M18" s="548"/>
      <c r="N18" s="548"/>
      <c r="O18" s="548"/>
      <c r="P18" s="532">
        <f>+IFERROR(IF((H18+L18)/D18&gt;=100%,100%,(H18+L18)/D18),0)</f>
        <v>1</v>
      </c>
      <c r="Q18" s="532">
        <f t="shared" si="34"/>
        <v>1</v>
      </c>
      <c r="R18" s="532">
        <f t="shared" si="34"/>
        <v>0</v>
      </c>
      <c r="S18" s="532">
        <f>+IFERROR(IF(K18/G18&gt;=100%,100%,K18/G18),0)</f>
        <v>0</v>
      </c>
      <c r="T18" s="597" t="s">
        <v>1924</v>
      </c>
      <c r="U18" s="531">
        <v>46022</v>
      </c>
      <c r="V18" s="548">
        <f>SUM(D18:G18)</f>
        <v>5200</v>
      </c>
      <c r="W18" s="625">
        <f>SUM(H18:O18)</f>
        <v>3491</v>
      </c>
      <c r="X18" s="628">
        <f>+IFERROR(IF(W18/V18&gt;=100%,100%,W18/V18),0)</f>
        <v>0.67134615384615381</v>
      </c>
      <c r="Y18" s="532">
        <v>0.25</v>
      </c>
      <c r="Z18" s="532">
        <v>0.25</v>
      </c>
      <c r="AA18" s="532">
        <v>0.4</v>
      </c>
      <c r="AB18" s="532">
        <v>0.4</v>
      </c>
      <c r="AC18" s="532">
        <v>0.4</v>
      </c>
      <c r="AD18" s="586">
        <v>488792000</v>
      </c>
      <c r="AE18" s="586">
        <v>660237887</v>
      </c>
      <c r="AF18" s="586">
        <v>500000000</v>
      </c>
      <c r="AG18" s="586">
        <v>500000000</v>
      </c>
      <c r="AH18" s="586">
        <v>488792000</v>
      </c>
      <c r="AI18" s="586">
        <v>660237887</v>
      </c>
      <c r="AJ18" s="586"/>
      <c r="AK18" s="586"/>
      <c r="AL18" s="596">
        <f t="shared" si="11"/>
        <v>1</v>
      </c>
      <c r="AM18" s="596">
        <f t="shared" si="12"/>
        <v>1</v>
      </c>
      <c r="AN18" s="596">
        <f t="shared" si="13"/>
        <v>0</v>
      </c>
      <c r="AO18" s="596">
        <f t="shared" si="14"/>
        <v>0</v>
      </c>
      <c r="AP18" s="688">
        <v>488792000</v>
      </c>
      <c r="AQ18" s="688">
        <v>330118943</v>
      </c>
      <c r="AR18" s="688"/>
      <c r="AS18" s="688"/>
      <c r="AT18" s="596">
        <f t="shared" si="2"/>
        <v>1</v>
      </c>
      <c r="AU18" s="596">
        <f t="shared" si="2"/>
        <v>0.49999999924269722</v>
      </c>
      <c r="AV18" s="596">
        <f t="shared" si="2"/>
        <v>0</v>
      </c>
      <c r="AW18" s="596">
        <f t="shared" si="2"/>
        <v>0</v>
      </c>
      <c r="AX18" s="547">
        <f t="shared" si="35"/>
        <v>0</v>
      </c>
      <c r="AY18" s="597">
        <f t="shared" si="36"/>
        <v>330118944</v>
      </c>
      <c r="AZ18" s="597">
        <f t="shared" si="37"/>
        <v>0</v>
      </c>
      <c r="BA18" s="597">
        <f t="shared" si="38"/>
        <v>0</v>
      </c>
      <c r="BB18" s="597"/>
      <c r="BC18" s="597"/>
      <c r="BD18" s="597">
        <f>AJ18-AR18</f>
        <v>0</v>
      </c>
      <c r="BE18" s="597"/>
      <c r="BF18" s="550" t="e">
        <f t="shared" si="26"/>
        <v>#DIV/0!</v>
      </c>
      <c r="BG18" s="550">
        <f t="shared" si="27"/>
        <v>0</v>
      </c>
      <c r="BH18" s="550" t="e">
        <f t="shared" si="28"/>
        <v>#DIV/0!</v>
      </c>
      <c r="BI18" s="550" t="e">
        <f t="shared" si="29"/>
        <v>#DIV/0!</v>
      </c>
      <c r="BJ18" s="597">
        <f t="shared" si="39"/>
        <v>2149029887</v>
      </c>
      <c r="BK18" s="586">
        <f t="shared" si="18"/>
        <v>1149029887</v>
      </c>
      <c r="BL18" s="532">
        <f t="shared" si="8"/>
        <v>0.53467375858789068</v>
      </c>
      <c r="BM18" s="586">
        <f t="shared" si="40"/>
        <v>818910943</v>
      </c>
      <c r="BN18" s="532">
        <f t="shared" si="9"/>
        <v>0.3810607511574361</v>
      </c>
      <c r="BO18" s="626"/>
      <c r="BP18" s="510"/>
      <c r="BQ18" s="509" t="s">
        <v>36</v>
      </c>
      <c r="BR18" s="508"/>
      <c r="BS18" s="492"/>
    </row>
    <row r="19" spans="1:71" ht="43.5" customHeight="1" x14ac:dyDescent="0.25">
      <c r="A19" s="534" t="s">
        <v>1742</v>
      </c>
      <c r="B19" s="548" t="s">
        <v>1518</v>
      </c>
      <c r="C19" s="548" t="s">
        <v>1567</v>
      </c>
      <c r="D19" s="548">
        <v>1</v>
      </c>
      <c r="E19" s="548">
        <v>0</v>
      </c>
      <c r="F19" s="548">
        <v>0</v>
      </c>
      <c r="G19" s="548">
        <v>0</v>
      </c>
      <c r="H19" s="548">
        <v>1</v>
      </c>
      <c r="I19" s="548">
        <v>0</v>
      </c>
      <c r="J19" s="548"/>
      <c r="K19" s="548"/>
      <c r="L19" s="548"/>
      <c r="M19" s="548"/>
      <c r="N19" s="548"/>
      <c r="O19" s="548"/>
      <c r="P19" s="532">
        <f>+IFERROR(IF((H19+L19)/D19&gt;=100%,100%,(H19+L19)/D19),0)</f>
        <v>1</v>
      </c>
      <c r="Q19" s="532">
        <f t="shared" si="34"/>
        <v>0</v>
      </c>
      <c r="R19" s="532">
        <f t="shared" si="34"/>
        <v>0</v>
      </c>
      <c r="S19" s="532">
        <f>+IFERROR(IF(K19/G19&gt;=100%,100%,K19/G19),0)</f>
        <v>0</v>
      </c>
      <c r="T19" s="597"/>
      <c r="U19" s="531"/>
      <c r="V19" s="548">
        <f>SUM(D19:G19)</f>
        <v>1</v>
      </c>
      <c r="W19" s="625">
        <f>SUM(H19:O19)</f>
        <v>1</v>
      </c>
      <c r="X19" s="628">
        <f>+IFERROR(IF(W19/V19&gt;=100%,100%,W19/V19),0)</f>
        <v>1</v>
      </c>
      <c r="Y19" s="532">
        <v>0.25</v>
      </c>
      <c r="Z19" s="532">
        <v>0.25</v>
      </c>
      <c r="AA19" s="532"/>
      <c r="AB19" s="532"/>
      <c r="AC19" s="532"/>
      <c r="AD19" s="586">
        <v>0</v>
      </c>
      <c r="AE19" s="586">
        <v>0</v>
      </c>
      <c r="AF19" s="586">
        <v>0</v>
      </c>
      <c r="AG19" s="586">
        <v>0</v>
      </c>
      <c r="AH19" s="586">
        <v>0</v>
      </c>
      <c r="AI19" s="586"/>
      <c r="AJ19" s="586"/>
      <c r="AK19" s="586"/>
      <c r="AL19" s="596" t="e">
        <f t="shared" si="11"/>
        <v>#DIV/0!</v>
      </c>
      <c r="AM19" s="596" t="e">
        <f t="shared" si="12"/>
        <v>#DIV/0!</v>
      </c>
      <c r="AN19" s="596" t="e">
        <f t="shared" si="13"/>
        <v>#DIV/0!</v>
      </c>
      <c r="AO19" s="596" t="e">
        <f t="shared" si="14"/>
        <v>#DIV/0!</v>
      </c>
      <c r="AP19" s="688">
        <v>0</v>
      </c>
      <c r="AQ19" s="688"/>
      <c r="AR19" s="688"/>
      <c r="AS19" s="688">
        <v>0</v>
      </c>
      <c r="AT19" s="596" t="e">
        <f t="shared" si="2"/>
        <v>#DIV/0!</v>
      </c>
      <c r="AU19" s="596" t="e">
        <f t="shared" si="2"/>
        <v>#DIV/0!</v>
      </c>
      <c r="AV19" s="596" t="e">
        <f t="shared" si="2"/>
        <v>#DIV/0!</v>
      </c>
      <c r="AW19" s="596" t="e">
        <f t="shared" si="2"/>
        <v>#DIV/0!</v>
      </c>
      <c r="AX19" s="547">
        <f t="shared" si="35"/>
        <v>0</v>
      </c>
      <c r="AY19" s="597">
        <f t="shared" si="36"/>
        <v>0</v>
      </c>
      <c r="AZ19" s="597">
        <f t="shared" si="37"/>
        <v>0</v>
      </c>
      <c r="BA19" s="597">
        <f t="shared" si="38"/>
        <v>0</v>
      </c>
      <c r="BB19" s="597"/>
      <c r="BC19" s="597"/>
      <c r="BD19" s="597">
        <f>AJ19-AR19</f>
        <v>0</v>
      </c>
      <c r="BE19" s="597"/>
      <c r="BF19" s="550" t="e">
        <f t="shared" si="26"/>
        <v>#DIV/0!</v>
      </c>
      <c r="BG19" s="550" t="e">
        <f t="shared" si="27"/>
        <v>#DIV/0!</v>
      </c>
      <c r="BH19" s="550" t="e">
        <f t="shared" si="28"/>
        <v>#DIV/0!</v>
      </c>
      <c r="BI19" s="550" t="e">
        <f t="shared" si="29"/>
        <v>#DIV/0!</v>
      </c>
      <c r="BJ19" s="597">
        <f t="shared" si="39"/>
        <v>0</v>
      </c>
      <c r="BK19" s="586">
        <f t="shared" si="18"/>
        <v>0</v>
      </c>
      <c r="BL19" s="532" t="e">
        <f t="shared" si="8"/>
        <v>#DIV/0!</v>
      </c>
      <c r="BM19" s="586">
        <f t="shared" si="40"/>
        <v>0</v>
      </c>
      <c r="BN19" s="532" t="e">
        <f t="shared" si="9"/>
        <v>#DIV/0!</v>
      </c>
      <c r="BO19" s="626"/>
      <c r="BP19" s="510"/>
      <c r="BQ19" s="509" t="s">
        <v>36</v>
      </c>
      <c r="BR19" s="508"/>
      <c r="BS19" s="492"/>
    </row>
    <row r="20" spans="1:71" ht="64.5" customHeight="1" thickBot="1" x14ac:dyDescent="0.3">
      <c r="A20" s="656" t="s">
        <v>1741</v>
      </c>
      <c r="B20" s="612" t="s">
        <v>1740</v>
      </c>
      <c r="C20" s="548" t="s">
        <v>1567</v>
      </c>
      <c r="D20" s="612">
        <v>1</v>
      </c>
      <c r="E20" s="612">
        <v>4</v>
      </c>
      <c r="F20" s="612">
        <v>4</v>
      </c>
      <c r="G20" s="612">
        <v>3</v>
      </c>
      <c r="H20" s="612">
        <v>1</v>
      </c>
      <c r="I20" s="612">
        <v>4</v>
      </c>
      <c r="J20" s="612"/>
      <c r="K20" s="612"/>
      <c r="L20" s="612"/>
      <c r="M20" s="612"/>
      <c r="N20" s="612"/>
      <c r="O20" s="612"/>
      <c r="P20" s="532">
        <f>+IFERROR(IF((H20+L20)/D20&gt;=100%,100%,(H20+L20)/D20),0)</f>
        <v>1</v>
      </c>
      <c r="Q20" s="532">
        <f t="shared" si="34"/>
        <v>1</v>
      </c>
      <c r="R20" s="532">
        <f t="shared" si="34"/>
        <v>0</v>
      </c>
      <c r="S20" s="532">
        <f>+IFERROR(IF(K20/G20&gt;=100%,100%,K20/G20),0)</f>
        <v>0</v>
      </c>
      <c r="T20" s="613" t="s">
        <v>1925</v>
      </c>
      <c r="U20" s="531">
        <v>46022</v>
      </c>
      <c r="V20" s="612">
        <f>SUM(D20:G20)</f>
        <v>12</v>
      </c>
      <c r="W20" s="638">
        <f>SUM(H20:O20)</f>
        <v>5</v>
      </c>
      <c r="X20" s="637">
        <f>+IFERROR(IF(W20/V20&gt;=100%,100%,W20/V20),0)</f>
        <v>0.41666666666666669</v>
      </c>
      <c r="Y20" s="608">
        <v>0.25</v>
      </c>
      <c r="Z20" s="608">
        <v>0.25</v>
      </c>
      <c r="AA20" s="608">
        <v>0.3</v>
      </c>
      <c r="AB20" s="608">
        <v>0.3</v>
      </c>
      <c r="AC20" s="608">
        <v>0.3</v>
      </c>
      <c r="AD20" s="609">
        <v>0</v>
      </c>
      <c r="AE20" s="609">
        <v>0</v>
      </c>
      <c r="AF20" s="609">
        <v>0</v>
      </c>
      <c r="AG20" s="609">
        <v>0</v>
      </c>
      <c r="AH20" s="609">
        <v>0</v>
      </c>
      <c r="AI20" s="609"/>
      <c r="AJ20" s="609"/>
      <c r="AK20" s="609"/>
      <c r="AL20" s="611" t="e">
        <f t="shared" si="11"/>
        <v>#DIV/0!</v>
      </c>
      <c r="AM20" s="611" t="e">
        <f t="shared" si="12"/>
        <v>#DIV/0!</v>
      </c>
      <c r="AN20" s="611" t="e">
        <f t="shared" si="13"/>
        <v>#DIV/0!</v>
      </c>
      <c r="AO20" s="611" t="e">
        <f t="shared" si="14"/>
        <v>#DIV/0!</v>
      </c>
      <c r="AP20" s="690">
        <v>0</v>
      </c>
      <c r="AQ20" s="690"/>
      <c r="AR20" s="690"/>
      <c r="AS20" s="690"/>
      <c r="AT20" s="611" t="e">
        <f t="shared" si="2"/>
        <v>#DIV/0!</v>
      </c>
      <c r="AU20" s="611" t="e">
        <f t="shared" si="2"/>
        <v>#DIV/0!</v>
      </c>
      <c r="AV20" s="611" t="e">
        <f t="shared" si="2"/>
        <v>#DIV/0!</v>
      </c>
      <c r="AW20" s="611" t="e">
        <f t="shared" si="2"/>
        <v>#DIV/0!</v>
      </c>
      <c r="AX20" s="547">
        <f t="shared" si="35"/>
        <v>0</v>
      </c>
      <c r="AY20" s="613">
        <f t="shared" si="36"/>
        <v>0</v>
      </c>
      <c r="AZ20" s="613">
        <f t="shared" si="37"/>
        <v>0</v>
      </c>
      <c r="BA20" s="613">
        <f t="shared" si="38"/>
        <v>0</v>
      </c>
      <c r="BB20" s="613"/>
      <c r="BC20" s="613"/>
      <c r="BD20" s="613">
        <f>AJ20-AR20</f>
        <v>0</v>
      </c>
      <c r="BE20" s="613"/>
      <c r="BF20" s="636" t="e">
        <f t="shared" si="26"/>
        <v>#DIV/0!</v>
      </c>
      <c r="BG20" s="636" t="e">
        <f t="shared" si="27"/>
        <v>#DIV/0!</v>
      </c>
      <c r="BH20" s="636" t="e">
        <f t="shared" si="28"/>
        <v>#DIV/0!</v>
      </c>
      <c r="BI20" s="636" t="e">
        <f t="shared" si="29"/>
        <v>#DIV/0!</v>
      </c>
      <c r="BJ20" s="613">
        <f t="shared" si="39"/>
        <v>0</v>
      </c>
      <c r="BK20" s="609">
        <f t="shared" si="18"/>
        <v>0</v>
      </c>
      <c r="BL20" s="608" t="e">
        <f t="shared" si="8"/>
        <v>#DIV/0!</v>
      </c>
      <c r="BM20" s="609">
        <f t="shared" si="40"/>
        <v>0</v>
      </c>
      <c r="BN20" s="608" t="e">
        <f t="shared" si="9"/>
        <v>#DIV/0!</v>
      </c>
      <c r="BO20" s="635"/>
      <c r="BP20" s="606"/>
      <c r="BQ20" s="605" t="s">
        <v>36</v>
      </c>
      <c r="BR20" s="604"/>
      <c r="BS20" s="492"/>
    </row>
    <row r="21" spans="1:71" ht="40.5" x14ac:dyDescent="0.25">
      <c r="A21" s="580" t="s">
        <v>1739</v>
      </c>
      <c r="B21" s="579"/>
      <c r="C21" s="579"/>
      <c r="D21" s="577"/>
      <c r="E21" s="577"/>
      <c r="F21" s="577"/>
      <c r="G21" s="577"/>
      <c r="H21" s="577"/>
      <c r="I21" s="577"/>
      <c r="J21" s="577"/>
      <c r="K21" s="577"/>
      <c r="L21" s="577"/>
      <c r="M21" s="577"/>
      <c r="N21" s="577"/>
      <c r="O21" s="577"/>
      <c r="P21" s="577">
        <f>+(P22*Z22)+(P56*Z56)+(P74*Z74)+(P97*Z97)+(P104*Z104)+(P118*Z118)+(P126*Z126)</f>
        <v>0.96880116000000005</v>
      </c>
      <c r="Q21" s="577">
        <f>+(Q22*AA22)+(Q56*AA56)+(Q74*AA74)+(Q97*AA97)+(Q104*AA104)+(Q118*AA118)+(Q126*AA126)</f>
        <v>0.93690872000000014</v>
      </c>
      <c r="R21" s="577">
        <f>+(R22*AB22)+(R56*AB56)+(R74*AB74)+(R97*AB97)+(R104*AB104)+(R118*AB118)+(R126*AB126)</f>
        <v>0</v>
      </c>
      <c r="S21" s="577">
        <f>+(S22*AC22)+(S56*AC56)+(S74*AC74)+(S97*AC97)+(S104*AC104)+(S118*AC118)+(S126*AC126)</f>
        <v>0</v>
      </c>
      <c r="T21" s="578"/>
      <c r="U21" s="578"/>
      <c r="V21" s="577"/>
      <c r="W21" s="577"/>
      <c r="X21" s="576">
        <f>+(X22*Y22)+(X56*Y56)+(X74*Y74)+(X97*Y97)+(X104*Y104)+(X118*Y118)+(X126*Y126)</f>
        <v>0.44578941791666676</v>
      </c>
      <c r="Y21" s="575">
        <v>0.34</v>
      </c>
      <c r="Z21" s="575">
        <v>0.34</v>
      </c>
      <c r="AA21" s="575">
        <v>0.34</v>
      </c>
      <c r="AB21" s="575">
        <v>0.34</v>
      </c>
      <c r="AC21" s="575">
        <v>0.34</v>
      </c>
      <c r="AD21" s="572">
        <f t="shared" ref="AD21:AK21" si="41">AD22+AD56+AD74+AD97+AD104+AD118+AD126</f>
        <v>118832246366</v>
      </c>
      <c r="AE21" s="572">
        <f t="shared" si="41"/>
        <v>95334742518.959991</v>
      </c>
      <c r="AF21" s="572">
        <f t="shared" si="41"/>
        <v>96356757397.959991</v>
      </c>
      <c r="AG21" s="572">
        <f t="shared" si="41"/>
        <v>70525231280.850006</v>
      </c>
      <c r="AH21" s="572">
        <f t="shared" si="41"/>
        <v>77227209133</v>
      </c>
      <c r="AI21" s="572">
        <f t="shared" si="41"/>
        <v>78908488023.839996</v>
      </c>
      <c r="AJ21" s="572">
        <f t="shared" si="41"/>
        <v>0</v>
      </c>
      <c r="AK21" s="572">
        <f t="shared" si="41"/>
        <v>0</v>
      </c>
      <c r="AL21" s="571">
        <f t="shared" si="11"/>
        <v>0.64988428221025418</v>
      </c>
      <c r="AM21" s="571">
        <f t="shared" si="12"/>
        <v>0.82769917806351478</v>
      </c>
      <c r="AN21" s="571">
        <f t="shared" si="13"/>
        <v>0</v>
      </c>
      <c r="AO21" s="571">
        <f t="shared" si="14"/>
        <v>0</v>
      </c>
      <c r="AP21" s="686">
        <f>AP22+AP56+AP74+AP97+AP104+AP118+AP126</f>
        <v>58035473390</v>
      </c>
      <c r="AQ21" s="686">
        <f>AQ22+AQ56+AQ74+AQ97+AQ104+AQ118+AQ126</f>
        <v>22761368316.360001</v>
      </c>
      <c r="AR21" s="686">
        <f>AR22+AR56+AR74+AR97+AR104+AR118+AR126</f>
        <v>0</v>
      </c>
      <c r="AS21" s="686">
        <f>AS22+AS56+AS74+AS97+AS104+AS118+AS126</f>
        <v>0</v>
      </c>
      <c r="AT21" s="571">
        <f t="shared" si="2"/>
        <v>0.48838152239630617</v>
      </c>
      <c r="AU21" s="571">
        <f t="shared" si="2"/>
        <v>0.23875208255619154</v>
      </c>
      <c r="AV21" s="571">
        <f t="shared" si="2"/>
        <v>0</v>
      </c>
      <c r="AW21" s="571">
        <f t="shared" si="2"/>
        <v>0</v>
      </c>
      <c r="AX21" s="572">
        <f t="shared" ref="AX21:BE21" si="42">AX22+AX56+AX74+AX97+AX104+AX118+AX126</f>
        <v>19191735743</v>
      </c>
      <c r="AY21" s="572">
        <f t="shared" si="42"/>
        <v>56147119707.479996</v>
      </c>
      <c r="AZ21" s="572">
        <f t="shared" si="42"/>
        <v>0</v>
      </c>
      <c r="BA21" s="572">
        <f t="shared" si="42"/>
        <v>0</v>
      </c>
      <c r="BB21" s="572">
        <f t="shared" si="42"/>
        <v>14653894997.01</v>
      </c>
      <c r="BC21" s="572">
        <f t="shared" si="42"/>
        <v>0</v>
      </c>
      <c r="BD21" s="572">
        <f t="shared" si="42"/>
        <v>0</v>
      </c>
      <c r="BE21" s="572">
        <f t="shared" si="42"/>
        <v>0</v>
      </c>
      <c r="BF21" s="571">
        <f t="shared" si="26"/>
        <v>0.76355235364028329</v>
      </c>
      <c r="BG21" s="571">
        <f t="shared" si="27"/>
        <v>0</v>
      </c>
      <c r="BH21" s="571" t="e">
        <f t="shared" si="28"/>
        <v>#DIV/0!</v>
      </c>
      <c r="BI21" s="571" t="e">
        <f t="shared" si="29"/>
        <v>#DIV/0!</v>
      </c>
      <c r="BJ21" s="572">
        <f>BJ22+BJ56+BJ74+BJ97+BJ104+BJ118+BJ126</f>
        <v>381048977563.77002</v>
      </c>
      <c r="BK21" s="572">
        <f>BK22+BK56+BK74+BK97+BK104+BK118+BK126</f>
        <v>156135697156.84</v>
      </c>
      <c r="BL21" s="571">
        <f t="shared" si="8"/>
        <v>0.40975230574056609</v>
      </c>
      <c r="BM21" s="572">
        <f>BM22+BM56+BM74+BM97+BM104+BM118+BM126</f>
        <v>80796841706.360001</v>
      </c>
      <c r="BN21" s="571">
        <f t="shared" si="9"/>
        <v>0.21203794384368435</v>
      </c>
      <c r="BO21" s="568"/>
      <c r="BP21" s="570"/>
      <c r="BQ21" s="569"/>
      <c r="BR21" s="568"/>
      <c r="BS21" s="492"/>
    </row>
    <row r="22" spans="1:71" ht="38.25" customHeight="1" x14ac:dyDescent="0.25">
      <c r="A22" s="567" t="s">
        <v>1738</v>
      </c>
      <c r="B22" s="566"/>
      <c r="C22" s="566"/>
      <c r="D22" s="564"/>
      <c r="E22" s="564"/>
      <c r="F22" s="564"/>
      <c r="G22" s="564"/>
      <c r="H22" s="564"/>
      <c r="I22" s="564"/>
      <c r="J22" s="564"/>
      <c r="K22" s="564"/>
      <c r="L22" s="564"/>
      <c r="M22" s="564"/>
      <c r="N22" s="564"/>
      <c r="O22" s="564"/>
      <c r="P22" s="564">
        <f>+(P23*Z23)+(P29*Z29)+(P32*Z32)+(P37*Z37)+(P45*Z45)+(P48*Z48)</f>
        <v>0.97929400000000011</v>
      </c>
      <c r="Q22" s="564">
        <f>+(Q23*AA23)+(Q29*AA29)+(Q32*AA32)+(Q37*AA37)+(Q45*AA45)+(Q48*AA48)</f>
        <v>0.96334800000000009</v>
      </c>
      <c r="R22" s="564">
        <f>+(R23*AB23)+(R29*AB29)+(R32*AB32)+(R37*AB37)+(R45*AB45)+(R48*AB48)</f>
        <v>0</v>
      </c>
      <c r="S22" s="564">
        <f>+(S23*AC23)+(S29*AC29)+(S32*AC32)+(S37*AC37)+(S45*AC45)+(S48*AC48)</f>
        <v>0</v>
      </c>
      <c r="T22" s="565"/>
      <c r="U22" s="565"/>
      <c r="V22" s="564"/>
      <c r="W22" s="564"/>
      <c r="X22" s="564">
        <f>+(X23*Y23)+(X29*Y29)+(X32*Y32)+(X37*Y37)+(X45*Y45)+(X48*Y48)</f>
        <v>0.52271049999999997</v>
      </c>
      <c r="Y22" s="563">
        <v>0.14000000000000001</v>
      </c>
      <c r="Z22" s="563">
        <v>0.14000000000000001</v>
      </c>
      <c r="AA22" s="563">
        <v>0.14000000000000001</v>
      </c>
      <c r="AB22" s="563">
        <v>0.14000000000000001</v>
      </c>
      <c r="AC22" s="563">
        <v>0.14000000000000001</v>
      </c>
      <c r="AD22" s="561">
        <f t="shared" ref="AD22:AK22" si="43">+AD23+AD29+AD32+AD37+AD45+AD48</f>
        <v>5095838179</v>
      </c>
      <c r="AE22" s="561">
        <f t="shared" si="43"/>
        <v>9330309167</v>
      </c>
      <c r="AF22" s="561">
        <f t="shared" si="43"/>
        <v>9831044715</v>
      </c>
      <c r="AG22" s="561">
        <f t="shared" si="43"/>
        <v>6405119338</v>
      </c>
      <c r="AH22" s="561">
        <f t="shared" si="43"/>
        <v>3321568003</v>
      </c>
      <c r="AI22" s="561">
        <f t="shared" si="43"/>
        <v>5180488387.9200001</v>
      </c>
      <c r="AJ22" s="561">
        <f t="shared" si="43"/>
        <v>0</v>
      </c>
      <c r="AK22" s="561">
        <f t="shared" si="43"/>
        <v>0</v>
      </c>
      <c r="AL22" s="562">
        <f t="shared" si="11"/>
        <v>0.65181975689263738</v>
      </c>
      <c r="AM22" s="562">
        <f t="shared" si="12"/>
        <v>0.55523223241547703</v>
      </c>
      <c r="AN22" s="562">
        <f t="shared" si="13"/>
        <v>0</v>
      </c>
      <c r="AO22" s="562">
        <f t="shared" si="14"/>
        <v>0</v>
      </c>
      <c r="AP22" s="691">
        <f>+AP23+AP29+AP32+AP37+AP45+AP48</f>
        <v>2776563037</v>
      </c>
      <c r="AQ22" s="691">
        <f>+AQ23+AQ29+AQ32+AQ37+AQ45+AQ48</f>
        <v>3620195239.25</v>
      </c>
      <c r="AR22" s="691">
        <f>+AR23+AR29+AR32+AR37+AR45+AR48</f>
        <v>0</v>
      </c>
      <c r="AS22" s="691">
        <f>+AS23+AS29+AS32+AS37+AS45+AS48</f>
        <v>0</v>
      </c>
      <c r="AT22" s="562">
        <f t="shared" si="2"/>
        <v>0.54486876142226104</v>
      </c>
      <c r="AU22" s="562">
        <f t="shared" si="2"/>
        <v>0.38800378148819814</v>
      </c>
      <c r="AV22" s="562">
        <f t="shared" si="2"/>
        <v>0</v>
      </c>
      <c r="AW22" s="562">
        <f t="shared" si="2"/>
        <v>0</v>
      </c>
      <c r="AX22" s="561">
        <f>+AX23+AX29+AX32+AX37+AX45+AX48</f>
        <v>545004966</v>
      </c>
      <c r="AY22" s="561">
        <f>AY23+AY29+AY32+AY37+AY45+AY48</f>
        <v>1560293148.6700001</v>
      </c>
      <c r="AZ22" s="561">
        <f>AZ23+AZ29+AZ32+AZ37+AZ45+AZ48</f>
        <v>0</v>
      </c>
      <c r="BA22" s="561">
        <f>BA23+BA29+BA32+BA37+BA45+BA48</f>
        <v>0</v>
      </c>
      <c r="BB22" s="561">
        <f>BB23+BB29+BB32+BB37+BB45+BB48</f>
        <v>545004965</v>
      </c>
      <c r="BC22" s="561">
        <f>BC23+BC29+BC32+BC37+BC45+BC48</f>
        <v>0</v>
      </c>
      <c r="BD22" s="561">
        <f>+BD23+BD29+BD32+BD37+BD45+BD48</f>
        <v>0</v>
      </c>
      <c r="BE22" s="561">
        <f>+BE23+BE29+BE32+BE37+BE45+BE48</f>
        <v>0</v>
      </c>
      <c r="BF22" s="560">
        <f t="shared" si="26"/>
        <v>0.99999999816515428</v>
      </c>
      <c r="BG22" s="560">
        <f t="shared" si="27"/>
        <v>0</v>
      </c>
      <c r="BH22" s="560" t="e">
        <f t="shared" si="28"/>
        <v>#DIV/0!</v>
      </c>
      <c r="BI22" s="560" t="e">
        <f t="shared" si="29"/>
        <v>#DIV/0!</v>
      </c>
      <c r="BJ22" s="561">
        <f>+BJ23+BJ29+BJ32+BJ37+BJ45+BJ48</f>
        <v>30662311399</v>
      </c>
      <c r="BK22" s="561">
        <f>+BK23+BK29+BK32+BK37+BK45+BK48</f>
        <v>8502056390.9200001</v>
      </c>
      <c r="BL22" s="560">
        <f t="shared" si="8"/>
        <v>0.27728034851271127</v>
      </c>
      <c r="BM22" s="561">
        <f>+BM23+BM29+BM32+BM37+BM45+BM48</f>
        <v>6396758276.25</v>
      </c>
      <c r="BN22" s="560">
        <f t="shared" si="9"/>
        <v>0.20861957185845487</v>
      </c>
      <c r="BO22" s="557"/>
      <c r="BP22" s="559" t="s">
        <v>0</v>
      </c>
      <c r="BQ22" s="558"/>
      <c r="BR22" s="557" t="s">
        <v>1737</v>
      </c>
      <c r="BS22" s="492"/>
    </row>
    <row r="23" spans="1:71" ht="36.75" customHeight="1" x14ac:dyDescent="0.25">
      <c r="A23" s="546" t="s">
        <v>1736</v>
      </c>
      <c r="B23" s="545"/>
      <c r="C23" s="545"/>
      <c r="D23" s="544"/>
      <c r="E23" s="544"/>
      <c r="F23" s="544"/>
      <c r="G23" s="544"/>
      <c r="H23" s="544"/>
      <c r="I23" s="544"/>
      <c r="J23" s="544"/>
      <c r="K23" s="544"/>
      <c r="L23" s="544"/>
      <c r="M23" s="544"/>
      <c r="N23" s="544"/>
      <c r="O23" s="544"/>
      <c r="P23" s="539">
        <f>+SUMPRODUCT(P24:P28,Z24:Z28)</f>
        <v>1</v>
      </c>
      <c r="Q23" s="539">
        <f>+SUMPRODUCT(Q24:Q28,AA24:AA28)</f>
        <v>1</v>
      </c>
      <c r="R23" s="539">
        <f>+SUMPRODUCT(R24:R28,AB24:AB28)</f>
        <v>0</v>
      </c>
      <c r="S23" s="539">
        <f>+SUMPRODUCT(S24:S28,AC24:AC28)</f>
        <v>0</v>
      </c>
      <c r="T23" s="541"/>
      <c r="U23" s="541"/>
      <c r="V23" s="544">
        <v>1</v>
      </c>
      <c r="W23" s="544"/>
      <c r="X23" s="555">
        <f>+SUMPRODUCT(X24:X28,Y24:Y28)</f>
        <v>0.67499999999999993</v>
      </c>
      <c r="Y23" s="555">
        <v>0.17</v>
      </c>
      <c r="Z23" s="555">
        <v>0.2</v>
      </c>
      <c r="AA23" s="555">
        <v>0.2</v>
      </c>
      <c r="AB23" s="555">
        <v>0.17</v>
      </c>
      <c r="AC23" s="555">
        <v>0.17</v>
      </c>
      <c r="AD23" s="540">
        <f t="shared" ref="AD23:AK23" si="44">SUM(AD24:AD28)</f>
        <v>80000000</v>
      </c>
      <c r="AE23" s="540">
        <f t="shared" si="44"/>
        <v>300000000</v>
      </c>
      <c r="AF23" s="540">
        <f t="shared" si="44"/>
        <v>500000000</v>
      </c>
      <c r="AG23" s="540">
        <f t="shared" si="44"/>
        <v>800000000</v>
      </c>
      <c r="AH23" s="540">
        <f t="shared" si="44"/>
        <v>61000000</v>
      </c>
      <c r="AI23" s="540">
        <f t="shared" si="44"/>
        <v>93516000</v>
      </c>
      <c r="AJ23" s="540">
        <f t="shared" si="44"/>
        <v>0</v>
      </c>
      <c r="AK23" s="540">
        <f t="shared" si="44"/>
        <v>0</v>
      </c>
      <c r="AL23" s="544">
        <f t="shared" si="11"/>
        <v>0.76249999999999996</v>
      </c>
      <c r="AM23" s="544">
        <f t="shared" si="12"/>
        <v>0.31172</v>
      </c>
      <c r="AN23" s="544">
        <f t="shared" si="13"/>
        <v>0</v>
      </c>
      <c r="AO23" s="544">
        <f t="shared" si="14"/>
        <v>0</v>
      </c>
      <c r="AP23" s="633">
        <f>SUM(AP24:AP28)</f>
        <v>51000000</v>
      </c>
      <c r="AQ23" s="692">
        <f>SUM(AQ24:AQ28)</f>
        <v>33516000</v>
      </c>
      <c r="AR23" s="633">
        <f>SUM(AR24:AR28)</f>
        <v>0</v>
      </c>
      <c r="AS23" s="633">
        <f>SUM(AS24:AS28)</f>
        <v>0</v>
      </c>
      <c r="AT23" s="544">
        <f t="shared" si="2"/>
        <v>0.63749999999999996</v>
      </c>
      <c r="AU23" s="544">
        <f t="shared" si="2"/>
        <v>0.11172</v>
      </c>
      <c r="AV23" s="544">
        <f t="shared" si="2"/>
        <v>0</v>
      </c>
      <c r="AW23" s="544">
        <f t="shared" si="2"/>
        <v>0</v>
      </c>
      <c r="AX23" s="543">
        <f t="shared" ref="AX23:BE23" si="45">SUM(AX24:AX28)</f>
        <v>10000000</v>
      </c>
      <c r="AY23" s="543">
        <f t="shared" si="45"/>
        <v>60000000</v>
      </c>
      <c r="AZ23" s="543">
        <f t="shared" si="45"/>
        <v>0</v>
      </c>
      <c r="BA23" s="543">
        <f t="shared" si="45"/>
        <v>0</v>
      </c>
      <c r="BB23" s="543">
        <f t="shared" si="45"/>
        <v>10000000</v>
      </c>
      <c r="BC23" s="543">
        <f t="shared" si="45"/>
        <v>0</v>
      </c>
      <c r="BD23" s="543">
        <f t="shared" si="45"/>
        <v>0</v>
      </c>
      <c r="BE23" s="543">
        <f t="shared" si="45"/>
        <v>0</v>
      </c>
      <c r="BF23" s="554">
        <f t="shared" si="26"/>
        <v>1</v>
      </c>
      <c r="BG23" s="554">
        <f t="shared" si="27"/>
        <v>0</v>
      </c>
      <c r="BH23" s="554" t="e">
        <f t="shared" si="28"/>
        <v>#DIV/0!</v>
      </c>
      <c r="BI23" s="554" t="e">
        <f t="shared" si="29"/>
        <v>#DIV/0!</v>
      </c>
      <c r="BJ23" s="541">
        <f>SUM(BJ24:BJ28)</f>
        <v>1680000000</v>
      </c>
      <c r="BK23" s="540">
        <f t="shared" ref="BK23:BK55" si="46">SUM(AH23:AK23)</f>
        <v>154516000</v>
      </c>
      <c r="BL23" s="539">
        <f t="shared" si="8"/>
        <v>9.1973809523809527E-2</v>
      </c>
      <c r="BM23" s="540">
        <f t="shared" ref="BM23:BM48" si="47">SUM(AP23:AS23)+BA23+BC23+BE23</f>
        <v>84516000</v>
      </c>
      <c r="BN23" s="539">
        <f t="shared" si="9"/>
        <v>5.0307142857142856E-2</v>
      </c>
      <c r="BO23" s="538"/>
      <c r="BP23" s="537" t="s">
        <v>0</v>
      </c>
      <c r="BQ23" s="536"/>
      <c r="BR23" s="535"/>
      <c r="BS23" s="492"/>
    </row>
    <row r="24" spans="1:71" ht="50.1" customHeight="1" x14ac:dyDescent="0.25">
      <c r="A24" s="645" t="s">
        <v>1735</v>
      </c>
      <c r="B24" s="548" t="s">
        <v>1428</v>
      </c>
      <c r="C24" s="548" t="s">
        <v>1504</v>
      </c>
      <c r="D24" s="548">
        <v>10</v>
      </c>
      <c r="E24" s="548">
        <v>10</v>
      </c>
      <c r="F24" s="548">
        <v>10</v>
      </c>
      <c r="G24" s="548">
        <v>10</v>
      </c>
      <c r="H24" s="548">
        <v>12</v>
      </c>
      <c r="I24" s="548">
        <v>11</v>
      </c>
      <c r="J24" s="548"/>
      <c r="K24" s="548"/>
      <c r="L24" s="596"/>
      <c r="M24" s="596"/>
      <c r="N24" s="596"/>
      <c r="O24" s="596"/>
      <c r="P24" s="532">
        <f>+IFERROR(IF((H24+L24)/D24&gt;=100%,100%,(H24+L24)/D24),0)</f>
        <v>1</v>
      </c>
      <c r="Q24" s="532">
        <f t="shared" ref="Q24:R28" si="48">+IFERROR(IF((I24+N24)/E24&gt;=100%,100%,(I24+N24)/E24),0)</f>
        <v>1</v>
      </c>
      <c r="R24" s="532">
        <f t="shared" si="48"/>
        <v>0</v>
      </c>
      <c r="S24" s="532">
        <f>+IFERROR(IF(K24/G24&gt;=100%,100%,K24/G24),0)</f>
        <v>0</v>
      </c>
      <c r="T24" s="597" t="s">
        <v>1926</v>
      </c>
      <c r="U24" s="531">
        <v>46022</v>
      </c>
      <c r="V24" s="548">
        <f>SUM(D24:G24)</f>
        <v>40</v>
      </c>
      <c r="W24" s="548">
        <f>SUM(H24:O24)</f>
        <v>23</v>
      </c>
      <c r="X24" s="596">
        <f>+IFERROR(IF(W24/V24&gt;=100%,100%,W24/V24),0)</f>
        <v>0.57499999999999996</v>
      </c>
      <c r="Y24" s="532">
        <v>0.2</v>
      </c>
      <c r="Z24" s="532">
        <v>0.2</v>
      </c>
      <c r="AA24" s="532">
        <v>0.2</v>
      </c>
      <c r="AB24" s="532">
        <v>0.2</v>
      </c>
      <c r="AC24" s="532">
        <v>0.2</v>
      </c>
      <c r="AD24" s="586">
        <v>80000000</v>
      </c>
      <c r="AE24" s="586">
        <v>300000000</v>
      </c>
      <c r="AF24" s="586">
        <v>500000000</v>
      </c>
      <c r="AG24" s="586">
        <v>800000000</v>
      </c>
      <c r="AH24" s="586">
        <v>61000000</v>
      </c>
      <c r="AI24" s="586">
        <v>93516000</v>
      </c>
      <c r="AJ24" s="586"/>
      <c r="AK24" s="586"/>
      <c r="AL24" s="682">
        <f t="shared" si="11"/>
        <v>0.76249999999999996</v>
      </c>
      <c r="AM24" s="682">
        <f t="shared" si="12"/>
        <v>0.31172</v>
      </c>
      <c r="AN24" s="682">
        <f t="shared" si="13"/>
        <v>0</v>
      </c>
      <c r="AO24" s="532">
        <f t="shared" si="14"/>
        <v>0</v>
      </c>
      <c r="AP24" s="630">
        <v>51000000</v>
      </c>
      <c r="AQ24" s="630">
        <v>33516000</v>
      </c>
      <c r="AR24" s="630"/>
      <c r="AS24" s="630"/>
      <c r="AT24" s="532">
        <f t="shared" si="2"/>
        <v>0.63749999999999996</v>
      </c>
      <c r="AU24" s="682">
        <f t="shared" si="2"/>
        <v>0.11172</v>
      </c>
      <c r="AV24" s="682">
        <f t="shared" si="2"/>
        <v>0</v>
      </c>
      <c r="AW24" s="682">
        <f t="shared" si="2"/>
        <v>0</v>
      </c>
      <c r="AX24" s="547">
        <f>AH24-AP24</f>
        <v>10000000</v>
      </c>
      <c r="AY24" s="586">
        <f t="shared" ref="AY24" si="49">AI24-AQ24</f>
        <v>60000000</v>
      </c>
      <c r="AZ24" s="586">
        <f t="shared" ref="AZ24" si="50">AJ24-AR24</f>
        <v>0</v>
      </c>
      <c r="BA24" s="586">
        <f t="shared" ref="BA24" si="51">AK24-AS24</f>
        <v>0</v>
      </c>
      <c r="BB24" s="586">
        <v>10000000</v>
      </c>
      <c r="BC24" s="586"/>
      <c r="BD24" s="586">
        <f>AJ24-AR24</f>
        <v>0</v>
      </c>
      <c r="BE24" s="586"/>
      <c r="BF24" s="587">
        <f t="shared" si="26"/>
        <v>1</v>
      </c>
      <c r="BG24" s="587">
        <f t="shared" si="27"/>
        <v>0</v>
      </c>
      <c r="BH24" s="587" t="e">
        <f t="shared" si="28"/>
        <v>#DIV/0!</v>
      </c>
      <c r="BI24" s="587" t="e">
        <f t="shared" si="29"/>
        <v>#DIV/0!</v>
      </c>
      <c r="BJ24" s="586">
        <f t="shared" ref="BJ24:BJ28" si="52">SUM(AD24:AG24)</f>
        <v>1680000000</v>
      </c>
      <c r="BK24" s="586">
        <f t="shared" si="46"/>
        <v>154516000</v>
      </c>
      <c r="BL24" s="532">
        <f t="shared" si="8"/>
        <v>9.1973809523809527E-2</v>
      </c>
      <c r="BM24" s="586">
        <f t="shared" ref="BM24:BM28" si="53">SUM(AP24:AS24)</f>
        <v>84516000</v>
      </c>
      <c r="BN24" s="532">
        <f t="shared" si="9"/>
        <v>5.0307142857142856E-2</v>
      </c>
      <c r="BO24" s="595"/>
      <c r="BP24" s="510"/>
      <c r="BQ24" s="509" t="s">
        <v>29</v>
      </c>
      <c r="BR24" s="508"/>
      <c r="BS24" s="492"/>
    </row>
    <row r="25" spans="1:71" ht="50.1" customHeight="1" x14ac:dyDescent="0.25">
      <c r="A25" s="645" t="s">
        <v>1734</v>
      </c>
      <c r="B25" s="548" t="s">
        <v>1429</v>
      </c>
      <c r="C25" s="548" t="s">
        <v>1504</v>
      </c>
      <c r="D25" s="548">
        <v>10</v>
      </c>
      <c r="E25" s="548">
        <v>10</v>
      </c>
      <c r="F25" s="548">
        <v>10</v>
      </c>
      <c r="G25" s="548">
        <v>10</v>
      </c>
      <c r="H25" s="548">
        <v>13</v>
      </c>
      <c r="I25" s="548">
        <v>14</v>
      </c>
      <c r="J25" s="548"/>
      <c r="K25" s="548"/>
      <c r="L25" s="548"/>
      <c r="M25" s="548"/>
      <c r="N25" s="548"/>
      <c r="O25" s="548"/>
      <c r="P25" s="532">
        <f>+IFERROR(IF((H25+L25)/D25&gt;=100%,100%,(H25+L25)/D25),0)</f>
        <v>1</v>
      </c>
      <c r="Q25" s="532">
        <f t="shared" si="48"/>
        <v>1</v>
      </c>
      <c r="R25" s="532">
        <f t="shared" si="48"/>
        <v>0</v>
      </c>
      <c r="S25" s="532">
        <f>+IFERROR(IF(K25/G25&gt;=100%,100%,K25/G25),0)</f>
        <v>0</v>
      </c>
      <c r="T25" s="597" t="s">
        <v>1927</v>
      </c>
      <c r="U25" s="531">
        <v>46022</v>
      </c>
      <c r="V25" s="548">
        <f>SUM(D25:G25)</f>
        <v>40</v>
      </c>
      <c r="W25" s="548">
        <f>SUM(H25:O25)</f>
        <v>27</v>
      </c>
      <c r="X25" s="596">
        <f>+IFERROR(IF(W25/V25&gt;=100%,100%,W25/V25),0)</f>
        <v>0.67500000000000004</v>
      </c>
      <c r="Y25" s="532">
        <v>0.2</v>
      </c>
      <c r="Z25" s="532">
        <v>0.2</v>
      </c>
      <c r="AA25" s="532">
        <v>0.2</v>
      </c>
      <c r="AB25" s="532">
        <v>0.2</v>
      </c>
      <c r="AC25" s="532">
        <v>0.2</v>
      </c>
      <c r="AD25" s="586"/>
      <c r="AE25" s="586"/>
      <c r="AF25" s="586"/>
      <c r="AG25" s="586"/>
      <c r="AH25" s="586"/>
      <c r="AI25" s="586"/>
      <c r="AJ25" s="586"/>
      <c r="AK25" s="586"/>
      <c r="AL25" s="682" t="e">
        <f t="shared" si="11"/>
        <v>#DIV/0!</v>
      </c>
      <c r="AM25" s="682" t="e">
        <f t="shared" si="12"/>
        <v>#DIV/0!</v>
      </c>
      <c r="AN25" s="682" t="e">
        <f t="shared" si="13"/>
        <v>#DIV/0!</v>
      </c>
      <c r="AO25" s="532" t="e">
        <f t="shared" si="14"/>
        <v>#DIV/0!</v>
      </c>
      <c r="AP25" s="630"/>
      <c r="AQ25" s="630"/>
      <c r="AR25" s="630"/>
      <c r="AS25" s="630"/>
      <c r="AT25" s="532" t="e">
        <f t="shared" si="2"/>
        <v>#DIV/0!</v>
      </c>
      <c r="AU25" s="682" t="e">
        <f t="shared" si="2"/>
        <v>#DIV/0!</v>
      </c>
      <c r="AV25" s="682" t="e">
        <f t="shared" si="2"/>
        <v>#DIV/0!</v>
      </c>
      <c r="AW25" s="682" t="e">
        <f t="shared" si="2"/>
        <v>#DIV/0!</v>
      </c>
      <c r="AX25" s="547">
        <f t="shared" ref="AX25:AX28" si="54">AH25-AP25</f>
        <v>0</v>
      </c>
      <c r="AY25" s="586">
        <f t="shared" ref="AY25:AY28" si="55">AI25-AQ25</f>
        <v>0</v>
      </c>
      <c r="AZ25" s="586">
        <f t="shared" ref="AZ25:AZ28" si="56">AJ25-AR25</f>
        <v>0</v>
      </c>
      <c r="BA25" s="586">
        <f t="shared" ref="BA25:BA28" si="57">AK25-AS25</f>
        <v>0</v>
      </c>
      <c r="BB25" s="586"/>
      <c r="BC25" s="586"/>
      <c r="BD25" s="586">
        <f>AJ25-AR25</f>
        <v>0</v>
      </c>
      <c r="BE25" s="586"/>
      <c r="BF25" s="587" t="e">
        <f t="shared" si="26"/>
        <v>#DIV/0!</v>
      </c>
      <c r="BG25" s="587" t="e">
        <f t="shared" si="27"/>
        <v>#DIV/0!</v>
      </c>
      <c r="BH25" s="587" t="e">
        <f t="shared" si="28"/>
        <v>#DIV/0!</v>
      </c>
      <c r="BI25" s="587" t="e">
        <f t="shared" si="29"/>
        <v>#DIV/0!</v>
      </c>
      <c r="BJ25" s="586">
        <f t="shared" si="52"/>
        <v>0</v>
      </c>
      <c r="BK25" s="586">
        <f t="shared" si="46"/>
        <v>0</v>
      </c>
      <c r="BL25" s="532" t="e">
        <f t="shared" si="8"/>
        <v>#DIV/0!</v>
      </c>
      <c r="BM25" s="586">
        <f t="shared" si="53"/>
        <v>0</v>
      </c>
      <c r="BN25" s="532" t="e">
        <f t="shared" si="9"/>
        <v>#DIV/0!</v>
      </c>
      <c r="BO25" s="595"/>
      <c r="BP25" s="510"/>
      <c r="BQ25" s="509" t="s">
        <v>29</v>
      </c>
      <c r="BR25" s="508"/>
      <c r="BS25" s="492"/>
    </row>
    <row r="26" spans="1:71" ht="111.75" customHeight="1" x14ac:dyDescent="0.25">
      <c r="A26" s="645" t="s">
        <v>1733</v>
      </c>
      <c r="B26" s="548" t="s">
        <v>1432</v>
      </c>
      <c r="C26" s="548" t="s">
        <v>1504</v>
      </c>
      <c r="D26" s="548">
        <v>1</v>
      </c>
      <c r="E26" s="548">
        <v>1</v>
      </c>
      <c r="F26" s="548">
        <v>1</v>
      </c>
      <c r="G26" s="548">
        <v>1</v>
      </c>
      <c r="H26" s="548">
        <v>4</v>
      </c>
      <c r="I26" s="548">
        <v>1</v>
      </c>
      <c r="J26" s="548"/>
      <c r="K26" s="548"/>
      <c r="L26" s="548"/>
      <c r="M26" s="548"/>
      <c r="N26" s="548"/>
      <c r="O26" s="548"/>
      <c r="P26" s="532">
        <f>+IFERROR(IF((H26+L26)/D26&gt;=100%,100%,(H26+L26)/D26),0)</f>
        <v>1</v>
      </c>
      <c r="Q26" s="532">
        <f t="shared" si="48"/>
        <v>1</v>
      </c>
      <c r="R26" s="532">
        <f t="shared" si="48"/>
        <v>0</v>
      </c>
      <c r="S26" s="532">
        <f>+IFERROR(IF(K26/G26&gt;=100%,100%,K26/G26),0)</f>
        <v>0</v>
      </c>
      <c r="T26" s="597" t="s">
        <v>1928</v>
      </c>
      <c r="U26" s="531">
        <v>46022</v>
      </c>
      <c r="V26" s="548">
        <f>SUM(D26:G26)</f>
        <v>4</v>
      </c>
      <c r="W26" s="548">
        <f>SUM(H26:O26)</f>
        <v>5</v>
      </c>
      <c r="X26" s="596">
        <f>+IFERROR(IF(W26/V26&gt;=100%,100%,W26/V26),0)</f>
        <v>1</v>
      </c>
      <c r="Y26" s="532">
        <v>0.2</v>
      </c>
      <c r="Z26" s="532">
        <v>0.2</v>
      </c>
      <c r="AA26" s="532">
        <v>0.2</v>
      </c>
      <c r="AB26" s="532">
        <v>0.2</v>
      </c>
      <c r="AC26" s="532">
        <v>0.2</v>
      </c>
      <c r="AD26" s="586"/>
      <c r="AE26" s="586"/>
      <c r="AF26" s="586"/>
      <c r="AG26" s="586"/>
      <c r="AH26" s="586"/>
      <c r="AI26" s="586"/>
      <c r="AJ26" s="586"/>
      <c r="AK26" s="586"/>
      <c r="AL26" s="682" t="e">
        <f t="shared" si="11"/>
        <v>#DIV/0!</v>
      </c>
      <c r="AM26" s="682" t="e">
        <f t="shared" si="12"/>
        <v>#DIV/0!</v>
      </c>
      <c r="AN26" s="682" t="e">
        <f t="shared" si="13"/>
        <v>#DIV/0!</v>
      </c>
      <c r="AO26" s="532" t="e">
        <f t="shared" si="14"/>
        <v>#DIV/0!</v>
      </c>
      <c r="AP26" s="630"/>
      <c r="AQ26" s="630"/>
      <c r="AR26" s="630"/>
      <c r="AS26" s="630"/>
      <c r="AT26" s="532" t="e">
        <f t="shared" si="2"/>
        <v>#DIV/0!</v>
      </c>
      <c r="AU26" s="682" t="e">
        <f t="shared" si="2"/>
        <v>#DIV/0!</v>
      </c>
      <c r="AV26" s="682" t="e">
        <f t="shared" si="2"/>
        <v>#DIV/0!</v>
      </c>
      <c r="AW26" s="682" t="e">
        <f t="shared" si="2"/>
        <v>#DIV/0!</v>
      </c>
      <c r="AX26" s="547">
        <f t="shared" si="54"/>
        <v>0</v>
      </c>
      <c r="AY26" s="586">
        <f t="shared" si="55"/>
        <v>0</v>
      </c>
      <c r="AZ26" s="586">
        <f t="shared" si="56"/>
        <v>0</v>
      </c>
      <c r="BA26" s="586">
        <f t="shared" si="57"/>
        <v>0</v>
      </c>
      <c r="BB26" s="586"/>
      <c r="BC26" s="586"/>
      <c r="BD26" s="586">
        <f>AJ26-AR26</f>
        <v>0</v>
      </c>
      <c r="BE26" s="586"/>
      <c r="BF26" s="587" t="e">
        <f t="shared" si="26"/>
        <v>#DIV/0!</v>
      </c>
      <c r="BG26" s="587" t="e">
        <f t="shared" si="27"/>
        <v>#DIV/0!</v>
      </c>
      <c r="BH26" s="587" t="e">
        <f t="shared" si="28"/>
        <v>#DIV/0!</v>
      </c>
      <c r="BI26" s="587" t="e">
        <f t="shared" si="29"/>
        <v>#DIV/0!</v>
      </c>
      <c r="BJ26" s="586">
        <f t="shared" si="52"/>
        <v>0</v>
      </c>
      <c r="BK26" s="586">
        <f t="shared" si="46"/>
        <v>0</v>
      </c>
      <c r="BL26" s="532" t="e">
        <f t="shared" si="8"/>
        <v>#DIV/0!</v>
      </c>
      <c r="BM26" s="586">
        <f t="shared" si="53"/>
        <v>0</v>
      </c>
      <c r="BN26" s="532" t="e">
        <f t="shared" si="9"/>
        <v>#DIV/0!</v>
      </c>
      <c r="BO26" s="595"/>
      <c r="BP26" s="510"/>
      <c r="BQ26" s="509" t="s">
        <v>29</v>
      </c>
      <c r="BR26" s="508"/>
      <c r="BS26" s="492"/>
    </row>
    <row r="27" spans="1:71" ht="126.75" customHeight="1" x14ac:dyDescent="0.25">
      <c r="A27" s="645" t="s">
        <v>1732</v>
      </c>
      <c r="B27" s="548" t="s">
        <v>1433</v>
      </c>
      <c r="C27" s="548" t="s">
        <v>1504</v>
      </c>
      <c r="D27" s="548">
        <v>2</v>
      </c>
      <c r="E27" s="548">
        <v>2</v>
      </c>
      <c r="F27" s="548">
        <v>2</v>
      </c>
      <c r="G27" s="548">
        <v>2</v>
      </c>
      <c r="H27" s="548">
        <v>2</v>
      </c>
      <c r="I27" s="548">
        <v>3</v>
      </c>
      <c r="J27" s="548"/>
      <c r="K27" s="548"/>
      <c r="L27" s="548"/>
      <c r="M27" s="548"/>
      <c r="N27" s="548"/>
      <c r="O27" s="548"/>
      <c r="P27" s="532">
        <f>+IFERROR(IF((H27+L27)/D27&gt;=100%,100%,(H27+L27)/D27),0)</f>
        <v>1</v>
      </c>
      <c r="Q27" s="532">
        <f t="shared" si="48"/>
        <v>1</v>
      </c>
      <c r="R27" s="532">
        <f t="shared" si="48"/>
        <v>0</v>
      </c>
      <c r="S27" s="532">
        <f>+IFERROR(IF(K27/G27&gt;=100%,100%,K27/G27),0)</f>
        <v>0</v>
      </c>
      <c r="T27" s="597" t="s">
        <v>1857</v>
      </c>
      <c r="U27" s="531">
        <v>46022</v>
      </c>
      <c r="V27" s="548">
        <f>SUM(D27:G27)</f>
        <v>8</v>
      </c>
      <c r="W27" s="548">
        <f>SUM(H27:O27)</f>
        <v>5</v>
      </c>
      <c r="X27" s="596">
        <f>+IFERROR(IF(W27/V27&gt;=100%,100%,W27/V27),0)</f>
        <v>0.625</v>
      </c>
      <c r="Y27" s="532">
        <v>0.2</v>
      </c>
      <c r="Z27" s="532">
        <v>0.2</v>
      </c>
      <c r="AA27" s="532">
        <v>0.2</v>
      </c>
      <c r="AB27" s="532">
        <v>0.2</v>
      </c>
      <c r="AC27" s="532">
        <v>0.2</v>
      </c>
      <c r="AD27" s="586"/>
      <c r="AE27" s="586"/>
      <c r="AF27" s="586"/>
      <c r="AG27" s="586"/>
      <c r="AH27" s="586"/>
      <c r="AI27" s="586"/>
      <c r="AJ27" s="586"/>
      <c r="AK27" s="586"/>
      <c r="AL27" s="682" t="e">
        <f t="shared" si="11"/>
        <v>#DIV/0!</v>
      </c>
      <c r="AM27" s="682" t="e">
        <f t="shared" si="12"/>
        <v>#DIV/0!</v>
      </c>
      <c r="AN27" s="682" t="e">
        <f t="shared" si="13"/>
        <v>#DIV/0!</v>
      </c>
      <c r="AO27" s="532" t="e">
        <f t="shared" si="14"/>
        <v>#DIV/0!</v>
      </c>
      <c r="AP27" s="630"/>
      <c r="AQ27" s="630"/>
      <c r="AR27" s="693"/>
      <c r="AS27" s="630"/>
      <c r="AT27" s="532" t="e">
        <f t="shared" si="2"/>
        <v>#DIV/0!</v>
      </c>
      <c r="AU27" s="682" t="e">
        <f t="shared" si="2"/>
        <v>#DIV/0!</v>
      </c>
      <c r="AV27" s="682" t="e">
        <f t="shared" si="2"/>
        <v>#DIV/0!</v>
      </c>
      <c r="AW27" s="682" t="e">
        <f t="shared" si="2"/>
        <v>#DIV/0!</v>
      </c>
      <c r="AX27" s="547">
        <f t="shared" si="54"/>
        <v>0</v>
      </c>
      <c r="AY27" s="586">
        <f t="shared" si="55"/>
        <v>0</v>
      </c>
      <c r="AZ27" s="586">
        <f t="shared" si="56"/>
        <v>0</v>
      </c>
      <c r="BA27" s="586">
        <f t="shared" si="57"/>
        <v>0</v>
      </c>
      <c r="BB27" s="586"/>
      <c r="BC27" s="586"/>
      <c r="BD27" s="586">
        <f>AJ27-AR27</f>
        <v>0</v>
      </c>
      <c r="BE27" s="586"/>
      <c r="BF27" s="587" t="e">
        <f t="shared" si="26"/>
        <v>#DIV/0!</v>
      </c>
      <c r="BG27" s="587" t="e">
        <f t="shared" si="27"/>
        <v>#DIV/0!</v>
      </c>
      <c r="BH27" s="587" t="e">
        <f t="shared" si="28"/>
        <v>#DIV/0!</v>
      </c>
      <c r="BI27" s="587" t="e">
        <f t="shared" si="29"/>
        <v>#DIV/0!</v>
      </c>
      <c r="BJ27" s="586">
        <f t="shared" si="52"/>
        <v>0</v>
      </c>
      <c r="BK27" s="586">
        <f t="shared" si="46"/>
        <v>0</v>
      </c>
      <c r="BL27" s="532" t="e">
        <f t="shared" si="8"/>
        <v>#DIV/0!</v>
      </c>
      <c r="BM27" s="586">
        <f t="shared" si="53"/>
        <v>0</v>
      </c>
      <c r="BN27" s="532" t="e">
        <f t="shared" si="9"/>
        <v>#DIV/0!</v>
      </c>
      <c r="BO27" s="595"/>
      <c r="BP27" s="510"/>
      <c r="BQ27" s="509" t="s">
        <v>29</v>
      </c>
      <c r="BR27" s="508"/>
      <c r="BS27" s="492"/>
    </row>
    <row r="28" spans="1:71" ht="50.1" customHeight="1" x14ac:dyDescent="0.25">
      <c r="A28" s="645" t="s">
        <v>1731</v>
      </c>
      <c r="B28" s="548" t="s">
        <v>1434</v>
      </c>
      <c r="C28" s="548" t="s">
        <v>1504</v>
      </c>
      <c r="D28" s="548">
        <v>1</v>
      </c>
      <c r="E28" s="548">
        <v>1</v>
      </c>
      <c r="F28" s="548">
        <v>1</v>
      </c>
      <c r="G28" s="548">
        <v>1</v>
      </c>
      <c r="H28" s="548">
        <v>1</v>
      </c>
      <c r="I28" s="548">
        <v>1</v>
      </c>
      <c r="J28" s="548"/>
      <c r="K28" s="548"/>
      <c r="L28" s="596"/>
      <c r="M28" s="596"/>
      <c r="N28" s="596"/>
      <c r="O28" s="596"/>
      <c r="P28" s="532">
        <f>+IFERROR(IF((H28+L28)/D28&gt;=100%,100%,(H28+L28)/D28),0)</f>
        <v>1</v>
      </c>
      <c r="Q28" s="532">
        <f t="shared" si="48"/>
        <v>1</v>
      </c>
      <c r="R28" s="532">
        <f t="shared" si="48"/>
        <v>0</v>
      </c>
      <c r="S28" s="532">
        <f>+IFERROR(IF(K28/G28&gt;=100%,100%,K28/G28),0)</f>
        <v>0</v>
      </c>
      <c r="T28" s="597" t="s">
        <v>1858</v>
      </c>
      <c r="U28" s="531">
        <v>46022</v>
      </c>
      <c r="V28" s="548">
        <f>SUM(D28:G28)</f>
        <v>4</v>
      </c>
      <c r="W28" s="548">
        <f>SUM(H28:O28)</f>
        <v>2</v>
      </c>
      <c r="X28" s="596">
        <f>+IFERROR(IF(W28/V28&gt;=100%,100%,W28/V28),0)</f>
        <v>0.5</v>
      </c>
      <c r="Y28" s="532">
        <v>0.2</v>
      </c>
      <c r="Z28" s="532">
        <v>0.2</v>
      </c>
      <c r="AA28" s="532">
        <v>0.2</v>
      </c>
      <c r="AB28" s="532">
        <v>0.2</v>
      </c>
      <c r="AC28" s="532">
        <v>0.2</v>
      </c>
      <c r="AD28" s="586"/>
      <c r="AE28" s="586"/>
      <c r="AF28" s="586"/>
      <c r="AG28" s="586"/>
      <c r="AH28" s="586"/>
      <c r="AI28" s="586"/>
      <c r="AJ28" s="586"/>
      <c r="AK28" s="586"/>
      <c r="AL28" s="682" t="e">
        <f t="shared" si="11"/>
        <v>#DIV/0!</v>
      </c>
      <c r="AM28" s="682" t="e">
        <f t="shared" si="12"/>
        <v>#DIV/0!</v>
      </c>
      <c r="AN28" s="682" t="e">
        <f t="shared" si="13"/>
        <v>#DIV/0!</v>
      </c>
      <c r="AO28" s="532" t="e">
        <f t="shared" si="14"/>
        <v>#DIV/0!</v>
      </c>
      <c r="AP28" s="630"/>
      <c r="AQ28" s="630"/>
      <c r="AR28" s="630"/>
      <c r="AS28" s="630"/>
      <c r="AT28" s="532" t="e">
        <f t="shared" si="2"/>
        <v>#DIV/0!</v>
      </c>
      <c r="AU28" s="682" t="e">
        <f t="shared" si="2"/>
        <v>#DIV/0!</v>
      </c>
      <c r="AV28" s="682" t="e">
        <f t="shared" si="2"/>
        <v>#DIV/0!</v>
      </c>
      <c r="AW28" s="682" t="e">
        <f t="shared" si="2"/>
        <v>#DIV/0!</v>
      </c>
      <c r="AX28" s="547">
        <f t="shared" si="54"/>
        <v>0</v>
      </c>
      <c r="AY28" s="586">
        <f t="shared" si="55"/>
        <v>0</v>
      </c>
      <c r="AZ28" s="586">
        <f t="shared" si="56"/>
        <v>0</v>
      </c>
      <c r="BA28" s="586">
        <f t="shared" si="57"/>
        <v>0</v>
      </c>
      <c r="BB28" s="586"/>
      <c r="BC28" s="586"/>
      <c r="BD28" s="586">
        <f>AJ28-AR28</f>
        <v>0</v>
      </c>
      <c r="BE28" s="586"/>
      <c r="BF28" s="587" t="e">
        <f t="shared" si="26"/>
        <v>#DIV/0!</v>
      </c>
      <c r="BG28" s="587" t="e">
        <f t="shared" si="27"/>
        <v>#DIV/0!</v>
      </c>
      <c r="BH28" s="587" t="e">
        <f t="shared" si="28"/>
        <v>#DIV/0!</v>
      </c>
      <c r="BI28" s="587" t="e">
        <f t="shared" si="29"/>
        <v>#DIV/0!</v>
      </c>
      <c r="BJ28" s="586">
        <f t="shared" si="52"/>
        <v>0</v>
      </c>
      <c r="BK28" s="586">
        <f t="shared" si="46"/>
        <v>0</v>
      </c>
      <c r="BL28" s="532" t="e">
        <f t="shared" si="8"/>
        <v>#DIV/0!</v>
      </c>
      <c r="BM28" s="586">
        <f t="shared" si="53"/>
        <v>0</v>
      </c>
      <c r="BN28" s="532" t="e">
        <f t="shared" si="9"/>
        <v>#DIV/0!</v>
      </c>
      <c r="BO28" s="595"/>
      <c r="BP28" s="510"/>
      <c r="BQ28" s="509" t="s">
        <v>29</v>
      </c>
      <c r="BR28" s="508"/>
      <c r="BS28" s="492"/>
    </row>
    <row r="29" spans="1:71" ht="43.5" customHeight="1" x14ac:dyDescent="0.25">
      <c r="A29" s="546" t="s">
        <v>1730</v>
      </c>
      <c r="B29" s="545"/>
      <c r="C29" s="545"/>
      <c r="D29" s="544"/>
      <c r="E29" s="544"/>
      <c r="F29" s="544"/>
      <c r="G29" s="544"/>
      <c r="H29" s="544"/>
      <c r="I29" s="544"/>
      <c r="J29" s="544"/>
      <c r="K29" s="544"/>
      <c r="L29" s="544"/>
      <c r="M29" s="544"/>
      <c r="N29" s="544"/>
      <c r="O29" s="544"/>
      <c r="P29" s="539">
        <f>+SUMPRODUCT(P30:P31,Z30:Z31)</f>
        <v>1</v>
      </c>
      <c r="Q29" s="539">
        <f>+SUMPRODUCT(Q30:Q31,AA30:AA31)</f>
        <v>1</v>
      </c>
      <c r="R29" s="539">
        <f>+SUMPRODUCT(R30:R31,AB30:AB31)</f>
        <v>0</v>
      </c>
      <c r="S29" s="539">
        <f>+SUMPRODUCT(S30:S31,AC30:AC31)</f>
        <v>0</v>
      </c>
      <c r="T29" s="541"/>
      <c r="U29" s="541"/>
      <c r="V29" s="544">
        <v>1</v>
      </c>
      <c r="W29" s="544"/>
      <c r="X29" s="539">
        <f>+SUMPRODUCT(X30:X31,Y30:Y31)</f>
        <v>0.66666666666666663</v>
      </c>
      <c r="Y29" s="539">
        <v>0.17</v>
      </c>
      <c r="Z29" s="539">
        <v>0.18</v>
      </c>
      <c r="AA29" s="539">
        <v>0.18</v>
      </c>
      <c r="AB29" s="539">
        <v>0.17</v>
      </c>
      <c r="AC29" s="539">
        <v>0.17</v>
      </c>
      <c r="AD29" s="540">
        <f t="shared" ref="AD29:AK29" si="58">SUM(AD30:AD31)</f>
        <v>708000000</v>
      </c>
      <c r="AE29" s="540">
        <f t="shared" si="58"/>
        <v>4690073449</v>
      </c>
      <c r="AF29" s="540">
        <f t="shared" si="58"/>
        <v>4027240715</v>
      </c>
      <c r="AG29" s="540">
        <f t="shared" si="58"/>
        <v>899784338</v>
      </c>
      <c r="AH29" s="540">
        <f t="shared" si="58"/>
        <v>597000000</v>
      </c>
      <c r="AI29" s="540">
        <f t="shared" si="58"/>
        <v>2330263095</v>
      </c>
      <c r="AJ29" s="540">
        <f t="shared" si="58"/>
        <v>0</v>
      </c>
      <c r="AK29" s="540">
        <f t="shared" si="58"/>
        <v>0</v>
      </c>
      <c r="AL29" s="544">
        <f t="shared" si="11"/>
        <v>0.84322033898305082</v>
      </c>
      <c r="AM29" s="544">
        <f t="shared" si="12"/>
        <v>0.49685002171913745</v>
      </c>
      <c r="AN29" s="544">
        <f t="shared" si="13"/>
        <v>0</v>
      </c>
      <c r="AO29" s="544">
        <f t="shared" si="14"/>
        <v>0</v>
      </c>
      <c r="AP29" s="633">
        <f>SUM(AP30:AP31)</f>
        <v>367750000</v>
      </c>
      <c r="AQ29" s="633">
        <f>SUM(AQ30:AQ31)</f>
        <v>1215628258.3299999</v>
      </c>
      <c r="AR29" s="633">
        <f>SUM(AR30:AR31)</f>
        <v>0</v>
      </c>
      <c r="AS29" s="633">
        <f>SUM(AS30:AS31)</f>
        <v>0</v>
      </c>
      <c r="AT29" s="544">
        <f t="shared" si="2"/>
        <v>0.51942090395480223</v>
      </c>
      <c r="AU29" s="544">
        <f t="shared" si="2"/>
        <v>0.25919173154723019</v>
      </c>
      <c r="AV29" s="544">
        <f t="shared" si="2"/>
        <v>0</v>
      </c>
      <c r="AW29" s="544">
        <f t="shared" si="2"/>
        <v>0</v>
      </c>
      <c r="AX29" s="543">
        <f t="shared" ref="AX29:BE29" si="59">SUM(AX30:AX31)</f>
        <v>229250000</v>
      </c>
      <c r="AY29" s="543">
        <f t="shared" si="59"/>
        <v>1114634836.6700001</v>
      </c>
      <c r="AZ29" s="543">
        <f t="shared" si="59"/>
        <v>0</v>
      </c>
      <c r="BA29" s="543">
        <f t="shared" si="59"/>
        <v>0</v>
      </c>
      <c r="BB29" s="543">
        <f t="shared" si="59"/>
        <v>229250000</v>
      </c>
      <c r="BC29" s="543">
        <f t="shared" si="59"/>
        <v>0</v>
      </c>
      <c r="BD29" s="543">
        <f t="shared" si="59"/>
        <v>0</v>
      </c>
      <c r="BE29" s="543">
        <f t="shared" si="59"/>
        <v>0</v>
      </c>
      <c r="BF29" s="554">
        <f t="shared" si="26"/>
        <v>1</v>
      </c>
      <c r="BG29" s="554">
        <f t="shared" si="27"/>
        <v>0</v>
      </c>
      <c r="BH29" s="554" t="e">
        <f t="shared" si="28"/>
        <v>#DIV/0!</v>
      </c>
      <c r="BI29" s="554" t="e">
        <f t="shared" si="29"/>
        <v>#DIV/0!</v>
      </c>
      <c r="BJ29" s="541">
        <f>SUM(BJ30:BJ31)</f>
        <v>10325098502</v>
      </c>
      <c r="BK29" s="540">
        <f t="shared" si="46"/>
        <v>2927263095</v>
      </c>
      <c r="BL29" s="539">
        <f t="shared" si="8"/>
        <v>0.28350945944321798</v>
      </c>
      <c r="BM29" s="540">
        <f t="shared" si="47"/>
        <v>1583378258.3299999</v>
      </c>
      <c r="BN29" s="539">
        <f t="shared" si="9"/>
        <v>0.15335236346881292</v>
      </c>
      <c r="BO29" s="538"/>
      <c r="BP29" s="537" t="s">
        <v>0</v>
      </c>
      <c r="BQ29" s="536"/>
      <c r="BR29" s="535"/>
      <c r="BS29" s="492"/>
    </row>
    <row r="30" spans="1:71" ht="36" customHeight="1" x14ac:dyDescent="0.25">
      <c r="A30" s="533" t="s">
        <v>1729</v>
      </c>
      <c r="B30" s="548" t="s">
        <v>1518</v>
      </c>
      <c r="C30" s="548" t="s">
        <v>1567</v>
      </c>
      <c r="D30" s="548"/>
      <c r="E30" s="548">
        <v>1</v>
      </c>
      <c r="F30" s="548">
        <v>1</v>
      </c>
      <c r="G30" s="548">
        <v>1</v>
      </c>
      <c r="H30" s="548"/>
      <c r="I30" s="548">
        <v>1</v>
      </c>
      <c r="J30" s="548"/>
      <c r="K30" s="548"/>
      <c r="L30" s="548"/>
      <c r="M30" s="548"/>
      <c r="N30" s="548"/>
      <c r="O30" s="548"/>
      <c r="P30" s="532">
        <f>+IFERROR(IF((H30+L30)/D30&gt;=100%,100%,(H30+L30)/D30),0)</f>
        <v>0</v>
      </c>
      <c r="Q30" s="532">
        <f>+IFERROR(IF((I30+N30)/E30&gt;=100%,100%,(I30+N30)/E30),0)</f>
        <v>1</v>
      </c>
      <c r="R30" s="532">
        <f>+IFERROR(IF((J30+O30)/F30&gt;=100%,100%,(J30+O30)/F30),0)</f>
        <v>0</v>
      </c>
      <c r="S30" s="532">
        <f>+IFERROR(IF(K30/G30&gt;=100%,100%,K30/G30),0)</f>
        <v>0</v>
      </c>
      <c r="T30" s="597" t="s">
        <v>1929</v>
      </c>
      <c r="U30" s="531">
        <v>46022</v>
      </c>
      <c r="V30" s="548">
        <f>SUM(D30:G30)</f>
        <v>3</v>
      </c>
      <c r="W30" s="548">
        <f>SUM(H30:O30)</f>
        <v>1</v>
      </c>
      <c r="X30" s="596">
        <f>+IFERROR(IF(W30/V30&gt;=100%,100%,W30/V30),0)</f>
        <v>0.33333333333333331</v>
      </c>
      <c r="Y30" s="532">
        <v>0.5</v>
      </c>
      <c r="Z30" s="532">
        <v>0</v>
      </c>
      <c r="AA30" s="532">
        <v>0.5</v>
      </c>
      <c r="AB30" s="532">
        <v>0.5</v>
      </c>
      <c r="AC30" s="532">
        <v>0.5</v>
      </c>
      <c r="AD30" s="586"/>
      <c r="AE30" s="586">
        <v>80000000</v>
      </c>
      <c r="AF30" s="586">
        <v>253168000</v>
      </c>
      <c r="AG30" s="586">
        <v>899784338</v>
      </c>
      <c r="AH30" s="586"/>
      <c r="AI30" s="586">
        <v>80000000</v>
      </c>
      <c r="AJ30" s="586"/>
      <c r="AK30" s="586"/>
      <c r="AL30" s="682" t="e">
        <f t="shared" si="11"/>
        <v>#DIV/0!</v>
      </c>
      <c r="AM30" s="682">
        <f t="shared" si="12"/>
        <v>1</v>
      </c>
      <c r="AN30" s="682">
        <f t="shared" si="13"/>
        <v>0</v>
      </c>
      <c r="AO30" s="532">
        <f t="shared" si="14"/>
        <v>0</v>
      </c>
      <c r="AP30" s="630"/>
      <c r="AQ30" s="630">
        <v>64000000</v>
      </c>
      <c r="AR30" s="630"/>
      <c r="AS30" s="630"/>
      <c r="AT30" s="532" t="e">
        <f t="shared" si="2"/>
        <v>#DIV/0!</v>
      </c>
      <c r="AU30" s="682">
        <f t="shared" si="2"/>
        <v>0.8</v>
      </c>
      <c r="AV30" s="682">
        <f t="shared" si="2"/>
        <v>0</v>
      </c>
      <c r="AW30" s="682">
        <f t="shared" si="2"/>
        <v>0</v>
      </c>
      <c r="AX30" s="547">
        <f t="shared" ref="AX30:AX31" si="60">AH30-AP30</f>
        <v>0</v>
      </c>
      <c r="AY30" s="586">
        <f t="shared" ref="AY30:AY31" si="61">AI30-AQ30</f>
        <v>16000000</v>
      </c>
      <c r="AZ30" s="586">
        <f t="shared" ref="AZ30:AZ31" si="62">AJ30-AR30</f>
        <v>0</v>
      </c>
      <c r="BA30" s="586">
        <f t="shared" ref="BA30:BA31" si="63">AK30-AS30</f>
        <v>0</v>
      </c>
      <c r="BB30" s="586"/>
      <c r="BC30" s="586"/>
      <c r="BD30" s="586">
        <f>AJ30-AR30</f>
        <v>0</v>
      </c>
      <c r="BE30" s="586"/>
      <c r="BF30" s="587" t="e">
        <f t="shared" si="26"/>
        <v>#DIV/0!</v>
      </c>
      <c r="BG30" s="587">
        <f t="shared" si="27"/>
        <v>0</v>
      </c>
      <c r="BH30" s="587" t="e">
        <f t="shared" si="28"/>
        <v>#DIV/0!</v>
      </c>
      <c r="BI30" s="587" t="e">
        <f t="shared" si="29"/>
        <v>#DIV/0!</v>
      </c>
      <c r="BJ30" s="586">
        <f t="shared" ref="BJ30:BJ31" si="64">SUM(AD30:AG30)</f>
        <v>1232952338</v>
      </c>
      <c r="BK30" s="586">
        <f t="shared" si="46"/>
        <v>80000000</v>
      </c>
      <c r="BL30" s="532">
        <f t="shared" si="8"/>
        <v>6.4884908795233578E-2</v>
      </c>
      <c r="BM30" s="586">
        <f t="shared" ref="BM30:BM31" si="65">SUM(AP30:AS30)</f>
        <v>64000000</v>
      </c>
      <c r="BN30" s="532">
        <f t="shared" si="9"/>
        <v>5.1907927036186859E-2</v>
      </c>
      <c r="BO30" s="595"/>
      <c r="BP30" s="510"/>
      <c r="BQ30" s="509"/>
      <c r="BR30" s="508"/>
      <c r="BS30" s="492"/>
    </row>
    <row r="31" spans="1:71" ht="36" customHeight="1" x14ac:dyDescent="0.25">
      <c r="A31" s="534" t="s">
        <v>1728</v>
      </c>
      <c r="B31" s="548" t="s">
        <v>1727</v>
      </c>
      <c r="C31" s="548" t="s">
        <v>1567</v>
      </c>
      <c r="D31" s="548">
        <v>1</v>
      </c>
      <c r="E31" s="548">
        <v>1</v>
      </c>
      <c r="F31" s="548">
        <v>1</v>
      </c>
      <c r="G31" s="548">
        <v>1</v>
      </c>
      <c r="H31" s="548">
        <v>2</v>
      </c>
      <c r="I31" s="548">
        <v>4</v>
      </c>
      <c r="J31" s="548"/>
      <c r="K31" s="548"/>
      <c r="L31" s="548"/>
      <c r="M31" s="548"/>
      <c r="N31" s="548"/>
      <c r="O31" s="548"/>
      <c r="P31" s="532">
        <f>+IFERROR(IF((H31+L31)/D31&gt;=100%,100%,(H31+L31)/D31),0)</f>
        <v>1</v>
      </c>
      <c r="Q31" s="532">
        <f>+IFERROR(IF((I31+N31)/E31&gt;=100%,100%,(I31+N31)/E31),0)</f>
        <v>1</v>
      </c>
      <c r="R31" s="532">
        <f>+IFERROR(IF((J31+O31)/F31&gt;=100%,100%,(J31+O31)/F31),0)</f>
        <v>0</v>
      </c>
      <c r="S31" s="532">
        <f>+IFERROR(IF(K31/G31&gt;=100%,100%,K31/G31),0)</f>
        <v>0</v>
      </c>
      <c r="T31" s="597" t="s">
        <v>1930</v>
      </c>
      <c r="U31" s="531">
        <v>46022</v>
      </c>
      <c r="V31" s="548">
        <f>SUM(D31:G31)</f>
        <v>4</v>
      </c>
      <c r="W31" s="548">
        <f>SUM(H31:O31)</f>
        <v>6</v>
      </c>
      <c r="X31" s="596">
        <f>+IFERROR(IF(W31/V31&gt;=100%,100%,W31/V31),0)</f>
        <v>1</v>
      </c>
      <c r="Y31" s="532">
        <v>0.5</v>
      </c>
      <c r="Z31" s="532">
        <v>1</v>
      </c>
      <c r="AA31" s="532">
        <v>0.5</v>
      </c>
      <c r="AB31" s="532">
        <v>0.5</v>
      </c>
      <c r="AC31" s="532">
        <v>0.5</v>
      </c>
      <c r="AD31" s="586">
        <v>708000000</v>
      </c>
      <c r="AE31" s="586">
        <f>3948994156+661079293</f>
        <v>4610073449</v>
      </c>
      <c r="AF31" s="586">
        <v>3774072715</v>
      </c>
      <c r="AG31" s="586"/>
      <c r="AH31" s="586">
        <v>597000000</v>
      </c>
      <c r="AI31" s="586">
        <f>637763826+1612499269</f>
        <v>2250263095</v>
      </c>
      <c r="AJ31" s="586"/>
      <c r="AK31" s="586"/>
      <c r="AL31" s="682">
        <f t="shared" si="11"/>
        <v>0.84322033898305082</v>
      </c>
      <c r="AM31" s="682">
        <f t="shared" si="12"/>
        <v>0.48811870784577599</v>
      </c>
      <c r="AN31" s="682">
        <f t="shared" si="13"/>
        <v>0</v>
      </c>
      <c r="AO31" s="532" t="e">
        <f t="shared" si="14"/>
        <v>#DIV/0!</v>
      </c>
      <c r="AP31" s="630">
        <v>367750000</v>
      </c>
      <c r="AQ31" s="630">
        <f>393878258.33+757750000</f>
        <v>1151628258.3299999</v>
      </c>
      <c r="AR31" s="630"/>
      <c r="AS31" s="630"/>
      <c r="AT31" s="532">
        <f t="shared" si="2"/>
        <v>0.51942090395480223</v>
      </c>
      <c r="AU31" s="682">
        <f t="shared" si="2"/>
        <v>0.24980692196559404</v>
      </c>
      <c r="AV31" s="682">
        <f t="shared" si="2"/>
        <v>0</v>
      </c>
      <c r="AW31" s="682" t="e">
        <f t="shared" si="2"/>
        <v>#DIV/0!</v>
      </c>
      <c r="AX31" s="547">
        <f t="shared" si="60"/>
        <v>229250000</v>
      </c>
      <c r="AY31" s="586">
        <f t="shared" si="61"/>
        <v>1098634836.6700001</v>
      </c>
      <c r="AZ31" s="586">
        <f t="shared" si="62"/>
        <v>0</v>
      </c>
      <c r="BA31" s="586">
        <f t="shared" si="63"/>
        <v>0</v>
      </c>
      <c r="BB31" s="586">
        <v>229250000</v>
      </c>
      <c r="BC31" s="586"/>
      <c r="BD31" s="586">
        <f>AJ31-AR31</f>
        <v>0</v>
      </c>
      <c r="BE31" s="586"/>
      <c r="BF31" s="587">
        <f t="shared" si="26"/>
        <v>1</v>
      </c>
      <c r="BG31" s="587">
        <f t="shared" si="27"/>
        <v>0</v>
      </c>
      <c r="BH31" s="587" t="e">
        <f t="shared" si="28"/>
        <v>#DIV/0!</v>
      </c>
      <c r="BI31" s="587" t="e">
        <f t="shared" si="29"/>
        <v>#DIV/0!</v>
      </c>
      <c r="BJ31" s="586">
        <f t="shared" si="64"/>
        <v>9092146164</v>
      </c>
      <c r="BK31" s="586">
        <f t="shared" si="46"/>
        <v>2847263095</v>
      </c>
      <c r="BL31" s="532">
        <f t="shared" si="8"/>
        <v>0.31315632675084215</v>
      </c>
      <c r="BM31" s="586">
        <f t="shared" si="65"/>
        <v>1519378258.3299999</v>
      </c>
      <c r="BN31" s="532">
        <f t="shared" si="9"/>
        <v>0.16710886856899851</v>
      </c>
      <c r="BO31" s="595"/>
      <c r="BP31" s="510"/>
      <c r="BQ31" s="509"/>
      <c r="BR31" s="508"/>
      <c r="BS31" s="492"/>
    </row>
    <row r="32" spans="1:71" ht="45" customHeight="1" x14ac:dyDescent="0.25">
      <c r="A32" s="546" t="s">
        <v>1726</v>
      </c>
      <c r="B32" s="545"/>
      <c r="C32" s="545"/>
      <c r="D32" s="544"/>
      <c r="E32" s="544"/>
      <c r="F32" s="544"/>
      <c r="G32" s="544"/>
      <c r="H32" s="544"/>
      <c r="I32" s="544"/>
      <c r="J32" s="544"/>
      <c r="K32" s="544"/>
      <c r="L32" s="544"/>
      <c r="M32" s="544"/>
      <c r="N32" s="544"/>
      <c r="O32" s="544"/>
      <c r="P32" s="539">
        <f>+SUMPRODUCT(P33:P36,Z33:Z36)</f>
        <v>1</v>
      </c>
      <c r="Q32" s="539">
        <f>+SUMPRODUCT(Q33:Q36,AA33:AA36)</f>
        <v>1</v>
      </c>
      <c r="R32" s="539">
        <f>+SUMPRODUCT(R33:R36,AB33:AB36)</f>
        <v>0</v>
      </c>
      <c r="S32" s="539">
        <f>+SUMPRODUCT(S33:S36,AC33:AC36)</f>
        <v>0</v>
      </c>
      <c r="T32" s="541"/>
      <c r="U32" s="541"/>
      <c r="V32" s="544">
        <v>1</v>
      </c>
      <c r="W32" s="544"/>
      <c r="X32" s="539">
        <f>+SUMPRODUCT(X33:X36,Y33:Y36)</f>
        <v>0.5</v>
      </c>
      <c r="Y32" s="539">
        <v>0.16</v>
      </c>
      <c r="Z32" s="539">
        <v>0.2</v>
      </c>
      <c r="AA32" s="539">
        <v>0.2</v>
      </c>
      <c r="AB32" s="539">
        <v>0.16</v>
      </c>
      <c r="AC32" s="539">
        <v>0.16</v>
      </c>
      <c r="AD32" s="540">
        <f t="shared" ref="AD32:AK32" si="66">SUM(AD33:AD36)</f>
        <v>0</v>
      </c>
      <c r="AE32" s="540">
        <f t="shared" si="66"/>
        <v>0</v>
      </c>
      <c r="AF32" s="540">
        <f t="shared" si="66"/>
        <v>0</v>
      </c>
      <c r="AG32" s="540">
        <f t="shared" si="66"/>
        <v>0</v>
      </c>
      <c r="AH32" s="540">
        <f t="shared" si="66"/>
        <v>0</v>
      </c>
      <c r="AI32" s="540">
        <f t="shared" si="66"/>
        <v>0</v>
      </c>
      <c r="AJ32" s="540">
        <f t="shared" si="66"/>
        <v>0</v>
      </c>
      <c r="AK32" s="540">
        <f t="shared" si="66"/>
        <v>0</v>
      </c>
      <c r="AL32" s="544" t="e">
        <f t="shared" si="11"/>
        <v>#DIV/0!</v>
      </c>
      <c r="AM32" s="544" t="e">
        <f t="shared" si="12"/>
        <v>#DIV/0!</v>
      </c>
      <c r="AN32" s="544" t="e">
        <f t="shared" si="13"/>
        <v>#DIV/0!</v>
      </c>
      <c r="AO32" s="544" t="e">
        <f t="shared" si="14"/>
        <v>#DIV/0!</v>
      </c>
      <c r="AP32" s="633">
        <f>SUM(AP33:AP36)</f>
        <v>0</v>
      </c>
      <c r="AQ32" s="633">
        <f>SUM(AQ33:AQ36)</f>
        <v>0</v>
      </c>
      <c r="AR32" s="633">
        <f>SUM(AR33:AR36)</f>
        <v>0</v>
      </c>
      <c r="AS32" s="633">
        <f>SUM(AS33:AS36)</f>
        <v>0</v>
      </c>
      <c r="AT32" s="544" t="e">
        <f t="shared" si="2"/>
        <v>#DIV/0!</v>
      </c>
      <c r="AU32" s="544" t="e">
        <f t="shared" si="2"/>
        <v>#DIV/0!</v>
      </c>
      <c r="AV32" s="544" t="e">
        <f t="shared" si="2"/>
        <v>#DIV/0!</v>
      </c>
      <c r="AW32" s="544" t="e">
        <f t="shared" si="2"/>
        <v>#DIV/0!</v>
      </c>
      <c r="AX32" s="543">
        <f t="shared" ref="AX32:BE32" si="67">SUM(AX33:AX36)</f>
        <v>0</v>
      </c>
      <c r="AY32" s="543">
        <f t="shared" si="67"/>
        <v>0</v>
      </c>
      <c r="AZ32" s="543">
        <f t="shared" si="67"/>
        <v>0</v>
      </c>
      <c r="BA32" s="543">
        <f t="shared" si="67"/>
        <v>0</v>
      </c>
      <c r="BB32" s="543">
        <f t="shared" si="67"/>
        <v>0</v>
      </c>
      <c r="BC32" s="543">
        <f t="shared" si="67"/>
        <v>0</v>
      </c>
      <c r="BD32" s="543">
        <f t="shared" si="67"/>
        <v>0</v>
      </c>
      <c r="BE32" s="543">
        <f t="shared" si="67"/>
        <v>0</v>
      </c>
      <c r="BF32" s="554" t="e">
        <f t="shared" si="26"/>
        <v>#DIV/0!</v>
      </c>
      <c r="BG32" s="554" t="e">
        <f t="shared" si="27"/>
        <v>#DIV/0!</v>
      </c>
      <c r="BH32" s="554" t="e">
        <f t="shared" si="28"/>
        <v>#DIV/0!</v>
      </c>
      <c r="BI32" s="554" t="e">
        <f t="shared" si="29"/>
        <v>#DIV/0!</v>
      </c>
      <c r="BJ32" s="541">
        <f>SUM(BJ33:BJ36)</f>
        <v>0</v>
      </c>
      <c r="BK32" s="540">
        <f t="shared" si="46"/>
        <v>0</v>
      </c>
      <c r="BL32" s="539" t="e">
        <f t="shared" si="8"/>
        <v>#DIV/0!</v>
      </c>
      <c r="BM32" s="540">
        <f t="shared" si="47"/>
        <v>0</v>
      </c>
      <c r="BN32" s="539" t="e">
        <f t="shared" si="9"/>
        <v>#DIV/0!</v>
      </c>
      <c r="BO32" s="538"/>
      <c r="BP32" s="537" t="s">
        <v>0</v>
      </c>
      <c r="BQ32" s="536"/>
      <c r="BR32" s="535"/>
      <c r="BS32" s="492"/>
    </row>
    <row r="33" spans="1:71" ht="32.25" customHeight="1" x14ac:dyDescent="0.25">
      <c r="A33" s="533" t="s">
        <v>1725</v>
      </c>
      <c r="B33" s="616" t="s">
        <v>1724</v>
      </c>
      <c r="C33" s="548" t="s">
        <v>1250</v>
      </c>
      <c r="D33" s="525">
        <v>1</v>
      </c>
      <c r="E33" s="525">
        <v>1</v>
      </c>
      <c r="F33" s="525">
        <v>1</v>
      </c>
      <c r="G33" s="525">
        <v>1</v>
      </c>
      <c r="H33" s="525">
        <v>1</v>
      </c>
      <c r="I33" s="525">
        <v>1</v>
      </c>
      <c r="J33" s="525"/>
      <c r="K33" s="525"/>
      <c r="L33" s="525"/>
      <c r="M33" s="525"/>
      <c r="N33" s="525"/>
      <c r="O33" s="525"/>
      <c r="P33" s="532">
        <f>+IFERROR(IF((H33+L33)/D33&gt;=100%,100%,(H33+L33)/D33),0)</f>
        <v>1</v>
      </c>
      <c r="Q33" s="532">
        <f t="shared" ref="Q33:R36" si="68">+IFERROR(IF((I33+N33)/E33&gt;=100%,100%,(I33+N33)/E33),0)</f>
        <v>1</v>
      </c>
      <c r="R33" s="532">
        <f t="shared" si="68"/>
        <v>0</v>
      </c>
      <c r="S33" s="532">
        <f>+IFERROR(IF(K33/G33&gt;=100%,100%,K33/G33),0)</f>
        <v>0</v>
      </c>
      <c r="T33" s="617" t="s">
        <v>1859</v>
      </c>
      <c r="U33" s="531">
        <v>46022</v>
      </c>
      <c r="V33" s="525">
        <f>SUM(D33:G33)</f>
        <v>4</v>
      </c>
      <c r="W33" s="525">
        <f>SUM(H33:O33)</f>
        <v>2</v>
      </c>
      <c r="X33" s="525">
        <f>+IFERROR(IF(W33/V33&gt;=100%,100%,W33/V33),0)</f>
        <v>0.5</v>
      </c>
      <c r="Y33" s="527">
        <v>0.25</v>
      </c>
      <c r="Z33" s="527">
        <v>0.25</v>
      </c>
      <c r="AA33" s="527">
        <v>0.25</v>
      </c>
      <c r="AB33" s="527">
        <v>0.25</v>
      </c>
      <c r="AC33" s="527">
        <v>0.25</v>
      </c>
      <c r="AD33" s="528"/>
      <c r="AE33" s="528"/>
      <c r="AF33" s="528"/>
      <c r="AG33" s="528"/>
      <c r="AH33" s="528"/>
      <c r="AI33" s="528"/>
      <c r="AJ33" s="528"/>
      <c r="AK33" s="528"/>
      <c r="AL33" s="527" t="e">
        <f t="shared" si="11"/>
        <v>#DIV/0!</v>
      </c>
      <c r="AM33" s="527" t="e">
        <f t="shared" si="12"/>
        <v>#DIV/0!</v>
      </c>
      <c r="AN33" s="527" t="e">
        <f t="shared" si="13"/>
        <v>#DIV/0!</v>
      </c>
      <c r="AO33" s="527" t="e">
        <f t="shared" si="14"/>
        <v>#DIV/0!</v>
      </c>
      <c r="AP33" s="631"/>
      <c r="AQ33" s="631"/>
      <c r="AR33" s="631"/>
      <c r="AS33" s="631"/>
      <c r="AT33" s="527" t="e">
        <f t="shared" si="2"/>
        <v>#DIV/0!</v>
      </c>
      <c r="AU33" s="527" t="e">
        <f t="shared" si="2"/>
        <v>#DIV/0!</v>
      </c>
      <c r="AV33" s="527" t="e">
        <f t="shared" si="2"/>
        <v>#DIV/0!</v>
      </c>
      <c r="AW33" s="527" t="e">
        <f t="shared" si="2"/>
        <v>#DIV/0!</v>
      </c>
      <c r="AX33" s="547">
        <f t="shared" ref="AX33:AX36" si="69">AH33-AP33</f>
        <v>0</v>
      </c>
      <c r="AY33" s="528">
        <f t="shared" ref="AY33:AY36" si="70">AI33-AQ33</f>
        <v>0</v>
      </c>
      <c r="AZ33" s="528">
        <f t="shared" ref="AZ33:AZ36" si="71">AJ33-AR33</f>
        <v>0</v>
      </c>
      <c r="BA33" s="528">
        <f t="shared" ref="BA33:BA36" si="72">AK33-AS33</f>
        <v>0</v>
      </c>
      <c r="BB33" s="528"/>
      <c r="BC33" s="528"/>
      <c r="BD33" s="528">
        <f>AJ33-AR33</f>
        <v>0</v>
      </c>
      <c r="BE33" s="528"/>
      <c r="BF33" s="529" t="e">
        <f t="shared" si="26"/>
        <v>#DIV/0!</v>
      </c>
      <c r="BG33" s="529" t="e">
        <f t="shared" si="27"/>
        <v>#DIV/0!</v>
      </c>
      <c r="BH33" s="529" t="e">
        <f t="shared" si="28"/>
        <v>#DIV/0!</v>
      </c>
      <c r="BI33" s="529" t="e">
        <f t="shared" si="29"/>
        <v>#DIV/0!</v>
      </c>
      <c r="BJ33" s="528">
        <f t="shared" ref="BJ33:BJ36" si="73">SUM(AD33:AG33)</f>
        <v>0</v>
      </c>
      <c r="BK33" s="528">
        <f t="shared" si="46"/>
        <v>0</v>
      </c>
      <c r="BL33" s="527" t="e">
        <f t="shared" si="8"/>
        <v>#DIV/0!</v>
      </c>
      <c r="BM33" s="528">
        <f t="shared" ref="BM33:BM36" si="74">SUM(AP33:AS33)</f>
        <v>0</v>
      </c>
      <c r="BN33" s="527" t="e">
        <f t="shared" si="9"/>
        <v>#DIV/0!</v>
      </c>
      <c r="BO33" s="511"/>
      <c r="BP33" s="510"/>
      <c r="BQ33" s="509"/>
      <c r="BR33" s="508"/>
      <c r="BS33" s="492"/>
    </row>
    <row r="34" spans="1:71" ht="32.25" customHeight="1" x14ac:dyDescent="0.25">
      <c r="A34" s="533" t="s">
        <v>1723</v>
      </c>
      <c r="B34" s="616" t="s">
        <v>1722</v>
      </c>
      <c r="C34" s="548" t="s">
        <v>1567</v>
      </c>
      <c r="D34" s="616">
        <v>2</v>
      </c>
      <c r="E34" s="616">
        <v>2</v>
      </c>
      <c r="F34" s="616">
        <v>2</v>
      </c>
      <c r="G34" s="616">
        <v>2</v>
      </c>
      <c r="H34" s="616">
        <v>2</v>
      </c>
      <c r="I34" s="683">
        <v>2</v>
      </c>
      <c r="J34" s="525"/>
      <c r="K34" s="525"/>
      <c r="L34" s="616"/>
      <c r="M34" s="706"/>
      <c r="N34" s="616"/>
      <c r="O34" s="616"/>
      <c r="P34" s="532">
        <f>+IFERROR(IF((H34+L34)/D34&gt;=100%,100%,(H34+L34)/D34),0)</f>
        <v>1</v>
      </c>
      <c r="Q34" s="532">
        <f t="shared" si="68"/>
        <v>1</v>
      </c>
      <c r="R34" s="532">
        <f t="shared" si="68"/>
        <v>0</v>
      </c>
      <c r="S34" s="532">
        <f>+IFERROR(IF(K34/G34&gt;=100%,100%,K34/G34),0)</f>
        <v>0</v>
      </c>
      <c r="T34" s="655" t="s">
        <v>1860</v>
      </c>
      <c r="U34" s="531">
        <v>46022</v>
      </c>
      <c r="V34" s="616">
        <f>SUM(D34:G34)</f>
        <v>8</v>
      </c>
      <c r="W34" s="616">
        <f>SUM(H34:O34)</f>
        <v>4</v>
      </c>
      <c r="X34" s="525">
        <f>+IFERROR(IF(W34/V34&gt;=100%,100%,W34/V34),0)</f>
        <v>0.5</v>
      </c>
      <c r="Y34" s="527">
        <v>0.25</v>
      </c>
      <c r="Z34" s="532">
        <v>0.25</v>
      </c>
      <c r="AA34" s="527">
        <v>0.25</v>
      </c>
      <c r="AB34" s="527">
        <v>0.25</v>
      </c>
      <c r="AC34" s="527">
        <v>0.25</v>
      </c>
      <c r="AD34" s="528"/>
      <c r="AE34" s="528"/>
      <c r="AF34" s="528"/>
      <c r="AG34" s="528"/>
      <c r="AH34" s="528"/>
      <c r="AI34" s="528"/>
      <c r="AJ34" s="528"/>
      <c r="AK34" s="528"/>
      <c r="AL34" s="527" t="e">
        <f t="shared" si="11"/>
        <v>#DIV/0!</v>
      </c>
      <c r="AM34" s="527" t="e">
        <f t="shared" si="12"/>
        <v>#DIV/0!</v>
      </c>
      <c r="AN34" s="527" t="e">
        <f t="shared" si="13"/>
        <v>#DIV/0!</v>
      </c>
      <c r="AO34" s="527" t="e">
        <f t="shared" si="14"/>
        <v>#DIV/0!</v>
      </c>
      <c r="AP34" s="631"/>
      <c r="AQ34" s="631"/>
      <c r="AR34" s="631"/>
      <c r="AS34" s="631"/>
      <c r="AT34" s="527" t="e">
        <f t="shared" si="2"/>
        <v>#DIV/0!</v>
      </c>
      <c r="AU34" s="527" t="e">
        <f t="shared" si="2"/>
        <v>#DIV/0!</v>
      </c>
      <c r="AV34" s="527" t="e">
        <f t="shared" si="2"/>
        <v>#DIV/0!</v>
      </c>
      <c r="AW34" s="527" t="e">
        <f t="shared" si="2"/>
        <v>#DIV/0!</v>
      </c>
      <c r="AX34" s="547">
        <f t="shared" si="69"/>
        <v>0</v>
      </c>
      <c r="AY34" s="528">
        <f t="shared" si="70"/>
        <v>0</v>
      </c>
      <c r="AZ34" s="528">
        <f t="shared" si="71"/>
        <v>0</v>
      </c>
      <c r="BA34" s="528">
        <f t="shared" si="72"/>
        <v>0</v>
      </c>
      <c r="BB34" s="528"/>
      <c r="BC34" s="528"/>
      <c r="BD34" s="528">
        <f>AJ34-AR34</f>
        <v>0</v>
      </c>
      <c r="BE34" s="528"/>
      <c r="BF34" s="529" t="e">
        <f t="shared" si="26"/>
        <v>#DIV/0!</v>
      </c>
      <c r="BG34" s="529" t="e">
        <f t="shared" si="27"/>
        <v>#DIV/0!</v>
      </c>
      <c r="BH34" s="529" t="e">
        <f t="shared" si="28"/>
        <v>#DIV/0!</v>
      </c>
      <c r="BI34" s="529" t="e">
        <f t="shared" si="29"/>
        <v>#DIV/0!</v>
      </c>
      <c r="BJ34" s="528">
        <f t="shared" si="73"/>
        <v>0</v>
      </c>
      <c r="BK34" s="528">
        <f t="shared" si="46"/>
        <v>0</v>
      </c>
      <c r="BL34" s="527" t="e">
        <f t="shared" si="8"/>
        <v>#DIV/0!</v>
      </c>
      <c r="BM34" s="528">
        <f t="shared" si="74"/>
        <v>0</v>
      </c>
      <c r="BN34" s="527" t="e">
        <f t="shared" si="9"/>
        <v>#DIV/0!</v>
      </c>
      <c r="BO34" s="511"/>
      <c r="BP34" s="510"/>
      <c r="BQ34" s="509" t="s">
        <v>28</v>
      </c>
      <c r="BR34" s="508"/>
      <c r="BS34" s="492"/>
    </row>
    <row r="35" spans="1:71" ht="32.25" customHeight="1" x14ac:dyDescent="0.25">
      <c r="A35" s="533" t="s">
        <v>1721</v>
      </c>
      <c r="B35" s="616" t="s">
        <v>1720</v>
      </c>
      <c r="C35" s="548" t="s">
        <v>1250</v>
      </c>
      <c r="D35" s="549">
        <v>1</v>
      </c>
      <c r="E35" s="549">
        <v>1</v>
      </c>
      <c r="F35" s="549">
        <v>1</v>
      </c>
      <c r="G35" s="549">
        <v>1</v>
      </c>
      <c r="H35" s="549">
        <v>1</v>
      </c>
      <c r="I35" s="549">
        <v>1</v>
      </c>
      <c r="J35" s="549"/>
      <c r="K35" s="549"/>
      <c r="L35" s="616"/>
      <c r="M35" s="706"/>
      <c r="N35" s="616"/>
      <c r="O35" s="616"/>
      <c r="P35" s="532">
        <f>+IFERROR(IF((H35+L35)/D35&gt;=100%,100%,(H35+L35)/D35),0)</f>
        <v>1</v>
      </c>
      <c r="Q35" s="532">
        <f t="shared" si="68"/>
        <v>1</v>
      </c>
      <c r="R35" s="532">
        <f t="shared" si="68"/>
        <v>0</v>
      </c>
      <c r="S35" s="532">
        <f>+IFERROR(IF(K35/G35&gt;=100%,100%,K35/G35),0)</f>
        <v>0</v>
      </c>
      <c r="T35" s="617" t="s">
        <v>1861</v>
      </c>
      <c r="U35" s="531">
        <v>46022</v>
      </c>
      <c r="V35" s="616">
        <f>SUM(D35:G35)</f>
        <v>4</v>
      </c>
      <c r="W35" s="548">
        <f>SUM(H35:O35)</f>
        <v>2</v>
      </c>
      <c r="X35" s="525">
        <f>+IFERROR(IF(W35/V35&gt;=100%,100%,W35/V35),0)</f>
        <v>0.5</v>
      </c>
      <c r="Y35" s="527">
        <v>0.25</v>
      </c>
      <c r="Z35" s="527">
        <v>0.25</v>
      </c>
      <c r="AA35" s="527">
        <v>0.25</v>
      </c>
      <c r="AB35" s="527">
        <v>0.25</v>
      </c>
      <c r="AC35" s="527">
        <v>0.25</v>
      </c>
      <c r="AD35" s="528"/>
      <c r="AE35" s="528"/>
      <c r="AF35" s="528"/>
      <c r="AG35" s="528"/>
      <c r="AH35" s="528"/>
      <c r="AI35" s="528"/>
      <c r="AJ35" s="528"/>
      <c r="AK35" s="528"/>
      <c r="AL35" s="527" t="e">
        <f t="shared" si="11"/>
        <v>#DIV/0!</v>
      </c>
      <c r="AM35" s="527" t="e">
        <f t="shared" si="12"/>
        <v>#DIV/0!</v>
      </c>
      <c r="AN35" s="527" t="e">
        <f t="shared" si="13"/>
        <v>#DIV/0!</v>
      </c>
      <c r="AO35" s="527" t="e">
        <f t="shared" si="14"/>
        <v>#DIV/0!</v>
      </c>
      <c r="AP35" s="631"/>
      <c r="AQ35" s="631"/>
      <c r="AR35" s="631"/>
      <c r="AS35" s="631"/>
      <c r="AT35" s="527" t="e">
        <f t="shared" si="2"/>
        <v>#DIV/0!</v>
      </c>
      <c r="AU35" s="527" t="e">
        <f t="shared" si="2"/>
        <v>#DIV/0!</v>
      </c>
      <c r="AV35" s="527" t="e">
        <f t="shared" si="2"/>
        <v>#DIV/0!</v>
      </c>
      <c r="AW35" s="527" t="e">
        <f t="shared" si="2"/>
        <v>#DIV/0!</v>
      </c>
      <c r="AX35" s="547">
        <f t="shared" si="69"/>
        <v>0</v>
      </c>
      <c r="AY35" s="528">
        <f t="shared" si="70"/>
        <v>0</v>
      </c>
      <c r="AZ35" s="528">
        <f t="shared" si="71"/>
        <v>0</v>
      </c>
      <c r="BA35" s="528">
        <f t="shared" si="72"/>
        <v>0</v>
      </c>
      <c r="BB35" s="528"/>
      <c r="BC35" s="528"/>
      <c r="BD35" s="528">
        <f>AJ35-AR35</f>
        <v>0</v>
      </c>
      <c r="BE35" s="528"/>
      <c r="BF35" s="529" t="e">
        <f t="shared" si="26"/>
        <v>#DIV/0!</v>
      </c>
      <c r="BG35" s="529" t="e">
        <f t="shared" si="27"/>
        <v>#DIV/0!</v>
      </c>
      <c r="BH35" s="529" t="e">
        <f t="shared" si="28"/>
        <v>#DIV/0!</v>
      </c>
      <c r="BI35" s="529" t="e">
        <f t="shared" si="29"/>
        <v>#DIV/0!</v>
      </c>
      <c r="BJ35" s="528">
        <f t="shared" si="73"/>
        <v>0</v>
      </c>
      <c r="BK35" s="528">
        <f t="shared" si="46"/>
        <v>0</v>
      </c>
      <c r="BL35" s="527" t="e">
        <f t="shared" si="8"/>
        <v>#DIV/0!</v>
      </c>
      <c r="BM35" s="528">
        <f t="shared" si="74"/>
        <v>0</v>
      </c>
      <c r="BN35" s="527" t="e">
        <f t="shared" si="9"/>
        <v>#DIV/0!</v>
      </c>
      <c r="BO35" s="511"/>
      <c r="BP35" s="510"/>
      <c r="BQ35" s="509" t="s">
        <v>27</v>
      </c>
      <c r="BR35" s="508"/>
      <c r="BS35" s="492"/>
    </row>
    <row r="36" spans="1:71" ht="36.75" customHeight="1" x14ac:dyDescent="0.25">
      <c r="A36" s="533" t="s">
        <v>1719</v>
      </c>
      <c r="B36" s="548" t="s">
        <v>1718</v>
      </c>
      <c r="C36" s="548" t="s">
        <v>1250</v>
      </c>
      <c r="D36" s="596">
        <v>1</v>
      </c>
      <c r="E36" s="596">
        <v>1</v>
      </c>
      <c r="F36" s="596">
        <v>1</v>
      </c>
      <c r="G36" s="596">
        <v>1</v>
      </c>
      <c r="H36" s="549">
        <v>1</v>
      </c>
      <c r="I36" s="596">
        <v>1</v>
      </c>
      <c r="J36" s="596"/>
      <c r="K36" s="596"/>
      <c r="L36" s="654"/>
      <c r="M36" s="654"/>
      <c r="N36" s="654"/>
      <c r="O36" s="654"/>
      <c r="P36" s="532">
        <f>+IFERROR(IF((H36+L36)/D36&gt;=100%,100%,(H36+L36)/D36),0)</f>
        <v>1</v>
      </c>
      <c r="Q36" s="532">
        <f t="shared" si="68"/>
        <v>1</v>
      </c>
      <c r="R36" s="532">
        <f t="shared" si="68"/>
        <v>0</v>
      </c>
      <c r="S36" s="532">
        <f>+IFERROR(IF(K36/G36&gt;=100%,100%,K36/G36),0)</f>
        <v>0</v>
      </c>
      <c r="T36" s="597" t="s">
        <v>1931</v>
      </c>
      <c r="U36" s="531">
        <v>46022</v>
      </c>
      <c r="V36" s="525">
        <f>SUM(D36:G36)</f>
        <v>4</v>
      </c>
      <c r="W36" s="596">
        <f>SUM(H36:O36)</f>
        <v>2</v>
      </c>
      <c r="X36" s="596">
        <f>+IFERROR(IF(W36/V36&gt;=100%,100%,W36/V36),0)</f>
        <v>0.5</v>
      </c>
      <c r="Y36" s="532">
        <v>0.25</v>
      </c>
      <c r="Z36" s="527">
        <v>0.25</v>
      </c>
      <c r="AA36" s="532">
        <v>0.25</v>
      </c>
      <c r="AB36" s="532">
        <v>0.25</v>
      </c>
      <c r="AC36" s="532">
        <v>0.25</v>
      </c>
      <c r="AD36" s="586"/>
      <c r="AE36" s="586"/>
      <c r="AF36" s="586"/>
      <c r="AG36" s="586"/>
      <c r="AH36" s="586"/>
      <c r="AI36" s="586"/>
      <c r="AJ36" s="586"/>
      <c r="AK36" s="586"/>
      <c r="AL36" s="682" t="e">
        <f t="shared" si="11"/>
        <v>#DIV/0!</v>
      </c>
      <c r="AM36" s="682" t="e">
        <f t="shared" si="12"/>
        <v>#DIV/0!</v>
      </c>
      <c r="AN36" s="682" t="e">
        <f t="shared" si="13"/>
        <v>#DIV/0!</v>
      </c>
      <c r="AO36" s="532" t="e">
        <f t="shared" si="14"/>
        <v>#DIV/0!</v>
      </c>
      <c r="AP36" s="630"/>
      <c r="AQ36" s="630"/>
      <c r="AR36" s="630"/>
      <c r="AS36" s="630"/>
      <c r="AT36" s="532" t="e">
        <f t="shared" si="2"/>
        <v>#DIV/0!</v>
      </c>
      <c r="AU36" s="682" t="e">
        <f t="shared" si="2"/>
        <v>#DIV/0!</v>
      </c>
      <c r="AV36" s="682" t="e">
        <f t="shared" si="2"/>
        <v>#DIV/0!</v>
      </c>
      <c r="AW36" s="682" t="e">
        <f t="shared" si="2"/>
        <v>#DIV/0!</v>
      </c>
      <c r="AX36" s="547">
        <f t="shared" si="69"/>
        <v>0</v>
      </c>
      <c r="AY36" s="586">
        <f t="shared" si="70"/>
        <v>0</v>
      </c>
      <c r="AZ36" s="586">
        <f t="shared" si="71"/>
        <v>0</v>
      </c>
      <c r="BA36" s="586">
        <f t="shared" si="72"/>
        <v>0</v>
      </c>
      <c r="BB36" s="586"/>
      <c r="BC36" s="586"/>
      <c r="BD36" s="586">
        <f>AJ36-AR36</f>
        <v>0</v>
      </c>
      <c r="BE36" s="586"/>
      <c r="BF36" s="587" t="e">
        <f t="shared" si="26"/>
        <v>#DIV/0!</v>
      </c>
      <c r="BG36" s="587" t="e">
        <f t="shared" si="27"/>
        <v>#DIV/0!</v>
      </c>
      <c r="BH36" s="587" t="e">
        <f t="shared" si="28"/>
        <v>#DIV/0!</v>
      </c>
      <c r="BI36" s="587" t="e">
        <f t="shared" si="29"/>
        <v>#DIV/0!</v>
      </c>
      <c r="BJ36" s="586">
        <f t="shared" si="73"/>
        <v>0</v>
      </c>
      <c r="BK36" s="586">
        <f t="shared" si="46"/>
        <v>0</v>
      </c>
      <c r="BL36" s="532" t="e">
        <f t="shared" si="8"/>
        <v>#DIV/0!</v>
      </c>
      <c r="BM36" s="586">
        <f t="shared" si="74"/>
        <v>0</v>
      </c>
      <c r="BN36" s="532" t="e">
        <f t="shared" si="9"/>
        <v>#DIV/0!</v>
      </c>
      <c r="BO36" s="595"/>
      <c r="BP36" s="510"/>
      <c r="BQ36" s="509" t="s">
        <v>28</v>
      </c>
      <c r="BR36" s="508"/>
      <c r="BS36" s="492"/>
    </row>
    <row r="37" spans="1:71" ht="45" customHeight="1" x14ac:dyDescent="0.25">
      <c r="A37" s="546" t="s">
        <v>1717</v>
      </c>
      <c r="B37" s="545" t="s">
        <v>1516</v>
      </c>
      <c r="C37" s="545" t="s">
        <v>1516</v>
      </c>
      <c r="D37" s="544"/>
      <c r="E37" s="544"/>
      <c r="F37" s="544"/>
      <c r="G37" s="544"/>
      <c r="H37" s="544"/>
      <c r="I37" s="544"/>
      <c r="J37" s="544"/>
      <c r="K37" s="544"/>
      <c r="L37" s="544"/>
      <c r="M37" s="544"/>
      <c r="N37" s="544"/>
      <c r="O37" s="544"/>
      <c r="P37" s="539">
        <f>+SUMPRODUCT(P38:P44,Z38:Z44)</f>
        <v>0.87820000000000009</v>
      </c>
      <c r="Q37" s="539">
        <f>+SUMPRODUCT(Q38:Q44,AA38:AA44)</f>
        <v>0.7844000000000001</v>
      </c>
      <c r="R37" s="539">
        <f>+SUMPRODUCT(R38:R44,AB38:AB44)</f>
        <v>0</v>
      </c>
      <c r="S37" s="539">
        <f>+SUMPRODUCT(S38:S44,AC38:AC44)</f>
        <v>0</v>
      </c>
      <c r="T37" s="541"/>
      <c r="U37" s="541"/>
      <c r="V37" s="544">
        <v>1</v>
      </c>
      <c r="W37" s="544"/>
      <c r="X37" s="539">
        <f>+SUMPRODUCT(X38:X44,Y38:Y44)</f>
        <v>0.41565000000000007</v>
      </c>
      <c r="Y37" s="539">
        <v>0.17</v>
      </c>
      <c r="Z37" s="539">
        <v>0.17</v>
      </c>
      <c r="AA37" s="539">
        <v>0.17</v>
      </c>
      <c r="AB37" s="539">
        <v>0.17</v>
      </c>
      <c r="AC37" s="539">
        <v>0.17</v>
      </c>
      <c r="AD37" s="540">
        <f t="shared" ref="AD37:AK37" si="75">SUM(AD38:AD44)</f>
        <v>3260263267</v>
      </c>
      <c r="AE37" s="540">
        <f t="shared" si="75"/>
        <v>3258883718</v>
      </c>
      <c r="AF37" s="540">
        <f t="shared" si="75"/>
        <v>3678634000</v>
      </c>
      <c r="AG37" s="540">
        <f t="shared" si="75"/>
        <v>3981031000</v>
      </c>
      <c r="AH37" s="540">
        <f t="shared" si="75"/>
        <v>1821694113</v>
      </c>
      <c r="AI37" s="540">
        <f t="shared" si="75"/>
        <v>1765466847.9200001</v>
      </c>
      <c r="AJ37" s="540">
        <f t="shared" si="75"/>
        <v>0</v>
      </c>
      <c r="AK37" s="540">
        <f t="shared" si="75"/>
        <v>0</v>
      </c>
      <c r="AL37" s="544">
        <f t="shared" si="11"/>
        <v>0.55875675177491735</v>
      </c>
      <c r="AM37" s="544">
        <f t="shared" si="12"/>
        <v>0.54173974915664669</v>
      </c>
      <c r="AN37" s="544">
        <f t="shared" si="13"/>
        <v>0</v>
      </c>
      <c r="AO37" s="544">
        <f t="shared" si="14"/>
        <v>0</v>
      </c>
      <c r="AP37" s="633">
        <f>SUM(AP38:AP44)</f>
        <v>1805094116</v>
      </c>
      <c r="AQ37" s="692">
        <f>SUM(AQ38:AQ44)</f>
        <v>1697716847.9200001</v>
      </c>
      <c r="AR37" s="633">
        <f>SUM(AR38:AR44)</f>
        <v>0</v>
      </c>
      <c r="AS37" s="633">
        <f>SUM(AS38:AS44)</f>
        <v>0</v>
      </c>
      <c r="AT37" s="544">
        <f t="shared" si="2"/>
        <v>0.55366513933735029</v>
      </c>
      <c r="AU37" s="544">
        <f t="shared" si="2"/>
        <v>0.52095042193217644</v>
      </c>
      <c r="AV37" s="544">
        <f t="shared" si="2"/>
        <v>0</v>
      </c>
      <c r="AW37" s="544">
        <f t="shared" si="2"/>
        <v>0</v>
      </c>
      <c r="AX37" s="543">
        <f t="shared" ref="AX37:BE37" si="76">SUM(AX38:AX44)</f>
        <v>16599997</v>
      </c>
      <c r="AY37" s="543">
        <f t="shared" si="76"/>
        <v>67750000</v>
      </c>
      <c r="AZ37" s="543">
        <f t="shared" si="76"/>
        <v>0</v>
      </c>
      <c r="BA37" s="543">
        <f t="shared" si="76"/>
        <v>0</v>
      </c>
      <c r="BB37" s="543">
        <f t="shared" si="76"/>
        <v>16599997</v>
      </c>
      <c r="BC37" s="543">
        <f t="shared" si="76"/>
        <v>0</v>
      </c>
      <c r="BD37" s="543">
        <f t="shared" si="76"/>
        <v>0</v>
      </c>
      <c r="BE37" s="543">
        <f t="shared" si="76"/>
        <v>0</v>
      </c>
      <c r="BF37" s="554">
        <f t="shared" si="26"/>
        <v>1</v>
      </c>
      <c r="BG37" s="554">
        <f t="shared" si="27"/>
        <v>0</v>
      </c>
      <c r="BH37" s="554" t="e">
        <f t="shared" si="28"/>
        <v>#DIV/0!</v>
      </c>
      <c r="BI37" s="554" t="e">
        <f t="shared" si="29"/>
        <v>#DIV/0!</v>
      </c>
      <c r="BJ37" s="541">
        <f>SUM(BJ38:BJ44)</f>
        <v>14178811985</v>
      </c>
      <c r="BK37" s="540">
        <f t="shared" si="46"/>
        <v>3587160960.9200001</v>
      </c>
      <c r="BL37" s="539">
        <f t="shared" si="8"/>
        <v>0.25299446559520761</v>
      </c>
      <c r="BM37" s="540">
        <f t="shared" si="47"/>
        <v>3502810963.9200001</v>
      </c>
      <c r="BN37" s="539">
        <f t="shared" si="9"/>
        <v>0.24704544835108061</v>
      </c>
      <c r="BO37" s="538"/>
      <c r="BP37" s="537" t="s">
        <v>0</v>
      </c>
      <c r="BQ37" s="536"/>
      <c r="BR37" s="535"/>
      <c r="BS37" s="492"/>
    </row>
    <row r="38" spans="1:71" ht="32.25" customHeight="1" x14ac:dyDescent="0.25">
      <c r="A38" s="533" t="s">
        <v>1716</v>
      </c>
      <c r="B38" s="548" t="s">
        <v>32</v>
      </c>
      <c r="C38" s="548" t="s">
        <v>1250</v>
      </c>
      <c r="D38" s="596">
        <v>1</v>
      </c>
      <c r="E38" s="596">
        <v>1</v>
      </c>
      <c r="F38" s="596">
        <v>1</v>
      </c>
      <c r="G38" s="596">
        <v>1</v>
      </c>
      <c r="H38" s="596">
        <v>0.46</v>
      </c>
      <c r="I38" s="596">
        <v>0.13</v>
      </c>
      <c r="J38" s="596"/>
      <c r="K38" s="596"/>
      <c r="L38" s="596"/>
      <c r="M38" s="596"/>
      <c r="N38" s="596"/>
      <c r="O38" s="596"/>
      <c r="P38" s="532">
        <f t="shared" ref="P38:P44" si="77">+IFERROR(IF((H38+L38)/D38&gt;=100%,100%,(H38+L38)/D38),0)</f>
        <v>0.46</v>
      </c>
      <c r="Q38" s="532">
        <f t="shared" ref="Q38:R44" si="78">+IFERROR(IF((I38+N38)/E38&gt;=100%,100%,(I38+N38)/E38),0)</f>
        <v>0.13</v>
      </c>
      <c r="R38" s="532">
        <f t="shared" si="78"/>
        <v>0</v>
      </c>
      <c r="S38" s="532">
        <f t="shared" ref="S38:S44" si="79">+IFERROR(IF(K38/G38&gt;=100%,100%,K38/G38),0)</f>
        <v>0</v>
      </c>
      <c r="T38" s="597" t="s">
        <v>1600</v>
      </c>
      <c r="U38" s="531">
        <v>46022</v>
      </c>
      <c r="V38" s="596">
        <f t="shared" ref="V38:V44" si="80">SUM(D38:G38)</f>
        <v>4</v>
      </c>
      <c r="W38" s="596">
        <f t="shared" ref="W38:W44" si="81">SUM(H38:O38)</f>
        <v>0.59000000000000008</v>
      </c>
      <c r="X38" s="596">
        <f t="shared" ref="X38:X44" si="82">+IFERROR(IF(W38/V38&gt;=100%,100%,W38/V38),0)</f>
        <v>0.14750000000000002</v>
      </c>
      <c r="Y38" s="532">
        <v>0.14000000000000001</v>
      </c>
      <c r="Z38" s="532">
        <v>0.14000000000000001</v>
      </c>
      <c r="AA38" s="532">
        <v>0.14000000000000001</v>
      </c>
      <c r="AB38" s="532">
        <v>0.14000000000000001</v>
      </c>
      <c r="AC38" s="532">
        <v>0.14000000000000001</v>
      </c>
      <c r="AD38" s="586">
        <v>0</v>
      </c>
      <c r="AE38" s="586">
        <v>0</v>
      </c>
      <c r="AF38" s="586">
        <v>0</v>
      </c>
      <c r="AG38" s="586">
        <v>0</v>
      </c>
      <c r="AH38" s="586">
        <v>0</v>
      </c>
      <c r="AI38" s="586"/>
      <c r="AJ38" s="586">
        <v>0</v>
      </c>
      <c r="AK38" s="586">
        <v>0</v>
      </c>
      <c r="AL38" s="682" t="e">
        <f t="shared" si="11"/>
        <v>#DIV/0!</v>
      </c>
      <c r="AM38" s="682" t="e">
        <f t="shared" si="12"/>
        <v>#DIV/0!</v>
      </c>
      <c r="AN38" s="682" t="e">
        <f t="shared" si="13"/>
        <v>#DIV/0!</v>
      </c>
      <c r="AO38" s="532" t="e">
        <f t="shared" si="14"/>
        <v>#DIV/0!</v>
      </c>
      <c r="AP38" s="630">
        <v>0</v>
      </c>
      <c r="AQ38" s="630"/>
      <c r="AR38" s="630">
        <v>0</v>
      </c>
      <c r="AS38" s="630">
        <v>0</v>
      </c>
      <c r="AT38" s="532" t="e">
        <f t="shared" si="2"/>
        <v>#DIV/0!</v>
      </c>
      <c r="AU38" s="682" t="e">
        <f t="shared" si="2"/>
        <v>#DIV/0!</v>
      </c>
      <c r="AV38" s="682" t="e">
        <f t="shared" si="2"/>
        <v>#DIV/0!</v>
      </c>
      <c r="AW38" s="682" t="e">
        <f t="shared" si="2"/>
        <v>#DIV/0!</v>
      </c>
      <c r="AX38" s="547">
        <f t="shared" ref="AX38:AX44" si="83">AH38-AP38</f>
        <v>0</v>
      </c>
      <c r="AY38" s="586">
        <f t="shared" ref="AY38:AY44" si="84">AI38-AQ38</f>
        <v>0</v>
      </c>
      <c r="AZ38" s="586">
        <f t="shared" ref="AZ38:AZ44" si="85">AJ38-AR38</f>
        <v>0</v>
      </c>
      <c r="BA38" s="586">
        <f t="shared" ref="BA38:BA44" si="86">AK38-AS38</f>
        <v>0</v>
      </c>
      <c r="BB38" s="586"/>
      <c r="BC38" s="586"/>
      <c r="BD38" s="586">
        <f t="shared" ref="BD38:BD44" si="87">AJ38-AR38</f>
        <v>0</v>
      </c>
      <c r="BE38" s="586"/>
      <c r="BF38" s="587" t="e">
        <f t="shared" si="26"/>
        <v>#DIV/0!</v>
      </c>
      <c r="BG38" s="587" t="e">
        <f t="shared" si="27"/>
        <v>#DIV/0!</v>
      </c>
      <c r="BH38" s="587" t="e">
        <f t="shared" si="28"/>
        <v>#DIV/0!</v>
      </c>
      <c r="BI38" s="587" t="e">
        <f t="shared" si="29"/>
        <v>#DIV/0!</v>
      </c>
      <c r="BJ38" s="586">
        <f t="shared" ref="BJ38:BJ44" si="88">SUM(AD38:AG38)</f>
        <v>0</v>
      </c>
      <c r="BK38" s="586">
        <f t="shared" si="46"/>
        <v>0</v>
      </c>
      <c r="BL38" s="532" t="e">
        <f t="shared" si="8"/>
        <v>#DIV/0!</v>
      </c>
      <c r="BM38" s="586">
        <f t="shared" ref="BM38:BM44" si="89">SUM(AP38:AS38)</f>
        <v>0</v>
      </c>
      <c r="BN38" s="532" t="e">
        <f t="shared" si="9"/>
        <v>#DIV/0!</v>
      </c>
      <c r="BO38" s="595"/>
      <c r="BP38" s="510"/>
      <c r="BQ38" s="509"/>
      <c r="BR38" s="508"/>
      <c r="BS38" s="492"/>
    </row>
    <row r="39" spans="1:71" ht="32.25" customHeight="1" x14ac:dyDescent="0.25">
      <c r="A39" s="533" t="s">
        <v>1715</v>
      </c>
      <c r="B39" s="548" t="s">
        <v>30</v>
      </c>
      <c r="C39" s="548" t="s">
        <v>1250</v>
      </c>
      <c r="D39" s="596">
        <v>1</v>
      </c>
      <c r="E39" s="596">
        <v>1</v>
      </c>
      <c r="F39" s="596">
        <v>1</v>
      </c>
      <c r="G39" s="596">
        <v>1</v>
      </c>
      <c r="H39" s="596">
        <v>0.76</v>
      </c>
      <c r="I39" s="596">
        <v>0.72</v>
      </c>
      <c r="J39" s="596"/>
      <c r="K39" s="596"/>
      <c r="L39" s="596"/>
      <c r="M39" s="596"/>
      <c r="N39" s="596"/>
      <c r="O39" s="596"/>
      <c r="P39" s="532">
        <f t="shared" si="77"/>
        <v>0.76</v>
      </c>
      <c r="Q39" s="532">
        <f t="shared" si="78"/>
        <v>0.72</v>
      </c>
      <c r="R39" s="532">
        <f t="shared" si="78"/>
        <v>0</v>
      </c>
      <c r="S39" s="532">
        <f t="shared" si="79"/>
        <v>0</v>
      </c>
      <c r="T39" s="597" t="s">
        <v>1600</v>
      </c>
      <c r="U39" s="531">
        <v>46022</v>
      </c>
      <c r="V39" s="596">
        <f t="shared" si="80"/>
        <v>4</v>
      </c>
      <c r="W39" s="596">
        <f t="shared" si="81"/>
        <v>1.48</v>
      </c>
      <c r="X39" s="596">
        <f t="shared" si="82"/>
        <v>0.37</v>
      </c>
      <c r="Y39" s="532">
        <v>0.14000000000000001</v>
      </c>
      <c r="Z39" s="532">
        <v>0.14000000000000001</v>
      </c>
      <c r="AA39" s="532">
        <v>0.14000000000000001</v>
      </c>
      <c r="AB39" s="532">
        <v>0.14000000000000001</v>
      </c>
      <c r="AC39" s="532">
        <v>0.14000000000000001</v>
      </c>
      <c r="AD39" s="586">
        <v>3070645262</v>
      </c>
      <c r="AE39" s="586">
        <v>3128883718</v>
      </c>
      <c r="AF39" s="586">
        <v>3007094000</v>
      </c>
      <c r="AG39" s="586">
        <v>3871031000</v>
      </c>
      <c r="AH39" s="586">
        <v>1656543333</v>
      </c>
      <c r="AI39" s="586">
        <v>1645668861.9200001</v>
      </c>
      <c r="AJ39" s="586"/>
      <c r="AK39" s="586"/>
      <c r="AL39" s="682">
        <f t="shared" si="11"/>
        <v>0.5394772732298766</v>
      </c>
      <c r="AM39" s="682">
        <f t="shared" si="12"/>
        <v>0.52596037764289971</v>
      </c>
      <c r="AN39" s="682">
        <f t="shared" si="13"/>
        <v>0</v>
      </c>
      <c r="AO39" s="532">
        <f t="shared" si="14"/>
        <v>0</v>
      </c>
      <c r="AP39" s="630">
        <v>1639943336</v>
      </c>
      <c r="AQ39" s="630">
        <v>1577918861.9200001</v>
      </c>
      <c r="AR39" s="630"/>
      <c r="AS39" s="630"/>
      <c r="AT39" s="532">
        <f t="shared" si="2"/>
        <v>0.53407124433900177</v>
      </c>
      <c r="AU39" s="682">
        <f t="shared" si="2"/>
        <v>0.504307287881128</v>
      </c>
      <c r="AV39" s="682">
        <f t="shared" si="2"/>
        <v>0</v>
      </c>
      <c r="AW39" s="682">
        <f t="shared" si="2"/>
        <v>0</v>
      </c>
      <c r="AX39" s="547">
        <f t="shared" si="83"/>
        <v>16599997</v>
      </c>
      <c r="AY39" s="586">
        <f t="shared" si="84"/>
        <v>67750000</v>
      </c>
      <c r="AZ39" s="586">
        <f t="shared" si="85"/>
        <v>0</v>
      </c>
      <c r="BA39" s="586">
        <f t="shared" si="86"/>
        <v>0</v>
      </c>
      <c r="BB39" s="586">
        <v>16599997</v>
      </c>
      <c r="BC39" s="586"/>
      <c r="BD39" s="586">
        <f t="shared" si="87"/>
        <v>0</v>
      </c>
      <c r="BE39" s="586"/>
      <c r="BF39" s="587">
        <f t="shared" si="26"/>
        <v>1</v>
      </c>
      <c r="BG39" s="587">
        <f t="shared" si="27"/>
        <v>0</v>
      </c>
      <c r="BH39" s="587" t="e">
        <f t="shared" si="28"/>
        <v>#DIV/0!</v>
      </c>
      <c r="BI39" s="587" t="e">
        <f t="shared" si="29"/>
        <v>#DIV/0!</v>
      </c>
      <c r="BJ39" s="586">
        <f t="shared" si="88"/>
        <v>13077653980</v>
      </c>
      <c r="BK39" s="586">
        <f t="shared" si="46"/>
        <v>3302212194.9200001</v>
      </c>
      <c r="BL39" s="532">
        <f t="shared" si="8"/>
        <v>0.25250799569786447</v>
      </c>
      <c r="BM39" s="586">
        <f t="shared" si="89"/>
        <v>3217862197.9200001</v>
      </c>
      <c r="BN39" s="532">
        <f t="shared" si="9"/>
        <v>0.24605806231309998</v>
      </c>
      <c r="BO39" s="595"/>
      <c r="BP39" s="510"/>
      <c r="BQ39" s="509" t="s">
        <v>32</v>
      </c>
      <c r="BR39" s="508"/>
      <c r="BS39" s="492"/>
    </row>
    <row r="40" spans="1:71" ht="32.25" customHeight="1" x14ac:dyDescent="0.25">
      <c r="A40" s="533" t="s">
        <v>1714</v>
      </c>
      <c r="B40" s="548" t="s">
        <v>1713</v>
      </c>
      <c r="C40" s="548" t="s">
        <v>1250</v>
      </c>
      <c r="D40" s="596">
        <v>1</v>
      </c>
      <c r="E40" s="596">
        <v>1</v>
      </c>
      <c r="F40" s="596">
        <v>1</v>
      </c>
      <c r="G40" s="596">
        <v>1</v>
      </c>
      <c r="H40" s="596">
        <v>0.97</v>
      </c>
      <c r="I40" s="596">
        <v>0.9</v>
      </c>
      <c r="J40" s="596"/>
      <c r="K40" s="596"/>
      <c r="L40" s="596"/>
      <c r="M40" s="596"/>
      <c r="N40" s="596"/>
      <c r="O40" s="596"/>
      <c r="P40" s="532">
        <f t="shared" si="77"/>
        <v>0.97</v>
      </c>
      <c r="Q40" s="532">
        <f t="shared" si="78"/>
        <v>0.9</v>
      </c>
      <c r="R40" s="532">
        <f t="shared" si="78"/>
        <v>0</v>
      </c>
      <c r="S40" s="532">
        <f t="shared" si="79"/>
        <v>0</v>
      </c>
      <c r="T40" s="597" t="s">
        <v>1600</v>
      </c>
      <c r="U40" s="531">
        <v>46022</v>
      </c>
      <c r="V40" s="596">
        <f t="shared" si="80"/>
        <v>4</v>
      </c>
      <c r="W40" s="596">
        <f t="shared" si="81"/>
        <v>1.87</v>
      </c>
      <c r="X40" s="596">
        <f t="shared" si="82"/>
        <v>0.46750000000000003</v>
      </c>
      <c r="Y40" s="532">
        <v>0.14000000000000001</v>
      </c>
      <c r="Z40" s="532">
        <v>0.14000000000000001</v>
      </c>
      <c r="AA40" s="532">
        <v>0.14000000000000001</v>
      </c>
      <c r="AB40" s="532">
        <v>0.14000000000000001</v>
      </c>
      <c r="AC40" s="532">
        <v>0.14000000000000001</v>
      </c>
      <c r="AD40" s="586">
        <v>189618005</v>
      </c>
      <c r="AE40" s="586">
        <v>130000000</v>
      </c>
      <c r="AF40" s="586">
        <v>671540000</v>
      </c>
      <c r="AG40" s="586">
        <v>110000000</v>
      </c>
      <c r="AH40" s="586">
        <v>165150780</v>
      </c>
      <c r="AI40" s="586">
        <v>119797986</v>
      </c>
      <c r="AJ40" s="586"/>
      <c r="AK40" s="586"/>
      <c r="AL40" s="682">
        <f t="shared" si="11"/>
        <v>0.87096570813515306</v>
      </c>
      <c r="AM40" s="682">
        <f t="shared" si="12"/>
        <v>0.92152296923076926</v>
      </c>
      <c r="AN40" s="682">
        <f t="shared" si="13"/>
        <v>0</v>
      </c>
      <c r="AO40" s="532">
        <f t="shared" si="14"/>
        <v>0</v>
      </c>
      <c r="AP40" s="630">
        <v>165150780</v>
      </c>
      <c r="AQ40" s="630">
        <v>119797986</v>
      </c>
      <c r="AR40" s="630"/>
      <c r="AS40" s="630"/>
      <c r="AT40" s="532">
        <f t="shared" ref="AT40:AW71" si="90">+AP40/AD40</f>
        <v>0.87096570813515306</v>
      </c>
      <c r="AU40" s="682">
        <f t="shared" si="90"/>
        <v>0.92152296923076926</v>
      </c>
      <c r="AV40" s="682">
        <f t="shared" si="90"/>
        <v>0</v>
      </c>
      <c r="AW40" s="682">
        <f t="shared" si="90"/>
        <v>0</v>
      </c>
      <c r="AX40" s="547">
        <f t="shared" si="83"/>
        <v>0</v>
      </c>
      <c r="AY40" s="586">
        <f t="shared" si="84"/>
        <v>0</v>
      </c>
      <c r="AZ40" s="586">
        <f t="shared" si="85"/>
        <v>0</v>
      </c>
      <c r="BA40" s="586">
        <f t="shared" si="86"/>
        <v>0</v>
      </c>
      <c r="BB40" s="586"/>
      <c r="BC40" s="586"/>
      <c r="BD40" s="586">
        <f t="shared" si="87"/>
        <v>0</v>
      </c>
      <c r="BE40" s="586"/>
      <c r="BF40" s="587" t="e">
        <f t="shared" si="26"/>
        <v>#DIV/0!</v>
      </c>
      <c r="BG40" s="587" t="e">
        <f t="shared" si="27"/>
        <v>#DIV/0!</v>
      </c>
      <c r="BH40" s="587" t="e">
        <f t="shared" si="28"/>
        <v>#DIV/0!</v>
      </c>
      <c r="BI40" s="587" t="e">
        <f t="shared" si="29"/>
        <v>#DIV/0!</v>
      </c>
      <c r="BJ40" s="586">
        <f t="shared" si="88"/>
        <v>1101158005</v>
      </c>
      <c r="BK40" s="586">
        <f t="shared" si="46"/>
        <v>284948766</v>
      </c>
      <c r="BL40" s="532">
        <f t="shared" ref="BL40:BL71" si="91">BK40/BJ40</f>
        <v>0.25877191529838628</v>
      </c>
      <c r="BM40" s="586">
        <f t="shared" si="89"/>
        <v>284948766</v>
      </c>
      <c r="BN40" s="532">
        <f t="shared" si="9"/>
        <v>0.25877191529838628</v>
      </c>
      <c r="BO40" s="595"/>
      <c r="BP40" s="510"/>
      <c r="BQ40" s="509" t="s">
        <v>31</v>
      </c>
      <c r="BR40" s="508"/>
      <c r="BS40" s="492"/>
    </row>
    <row r="41" spans="1:71" ht="33" customHeight="1" x14ac:dyDescent="0.25">
      <c r="A41" s="533" t="s">
        <v>1712</v>
      </c>
      <c r="B41" s="548" t="s">
        <v>1711</v>
      </c>
      <c r="C41" s="548" t="s">
        <v>1250</v>
      </c>
      <c r="D41" s="596">
        <v>1</v>
      </c>
      <c r="E41" s="596">
        <v>1</v>
      </c>
      <c r="F41" s="596">
        <v>1</v>
      </c>
      <c r="G41" s="596">
        <v>1</v>
      </c>
      <c r="H41" s="596">
        <v>1</v>
      </c>
      <c r="I41" s="596">
        <v>0.95</v>
      </c>
      <c r="J41" s="596"/>
      <c r="K41" s="596"/>
      <c r="L41" s="596"/>
      <c r="M41" s="596"/>
      <c r="N41" s="596"/>
      <c r="O41" s="596"/>
      <c r="P41" s="532">
        <f t="shared" si="77"/>
        <v>1</v>
      </c>
      <c r="Q41" s="532">
        <f t="shared" si="78"/>
        <v>0.95</v>
      </c>
      <c r="R41" s="532">
        <f t="shared" si="78"/>
        <v>0</v>
      </c>
      <c r="S41" s="532">
        <f t="shared" si="79"/>
        <v>0</v>
      </c>
      <c r="T41" s="597" t="s">
        <v>1600</v>
      </c>
      <c r="U41" s="531">
        <v>46022</v>
      </c>
      <c r="V41" s="596">
        <f t="shared" si="80"/>
        <v>4</v>
      </c>
      <c r="W41" s="596">
        <f t="shared" si="81"/>
        <v>1.95</v>
      </c>
      <c r="X41" s="596">
        <f t="shared" si="82"/>
        <v>0.48749999999999999</v>
      </c>
      <c r="Y41" s="532">
        <v>0.14000000000000001</v>
      </c>
      <c r="Z41" s="532">
        <v>0.14000000000000001</v>
      </c>
      <c r="AA41" s="532">
        <v>0.14000000000000001</v>
      </c>
      <c r="AB41" s="532">
        <v>0.14000000000000001</v>
      </c>
      <c r="AC41" s="532">
        <v>0.14000000000000001</v>
      </c>
      <c r="AD41" s="586">
        <v>0</v>
      </c>
      <c r="AE41" s="586">
        <v>0</v>
      </c>
      <c r="AF41" s="586">
        <v>0</v>
      </c>
      <c r="AG41" s="586">
        <v>0</v>
      </c>
      <c r="AH41" s="586">
        <v>0</v>
      </c>
      <c r="AI41" s="586"/>
      <c r="AJ41" s="467">
        <v>0</v>
      </c>
      <c r="AK41" s="586">
        <v>0</v>
      </c>
      <c r="AL41" s="682" t="e">
        <f t="shared" si="11"/>
        <v>#DIV/0!</v>
      </c>
      <c r="AM41" s="682" t="e">
        <f t="shared" si="12"/>
        <v>#DIV/0!</v>
      </c>
      <c r="AN41" s="682" t="e">
        <f t="shared" si="13"/>
        <v>#DIV/0!</v>
      </c>
      <c r="AO41" s="532" t="e">
        <f t="shared" si="14"/>
        <v>#DIV/0!</v>
      </c>
      <c r="AP41" s="630">
        <v>0</v>
      </c>
      <c r="AQ41" s="630"/>
      <c r="AR41" s="630">
        <v>0</v>
      </c>
      <c r="AS41" s="630">
        <v>0</v>
      </c>
      <c r="AT41" s="532" t="e">
        <f t="shared" si="90"/>
        <v>#DIV/0!</v>
      </c>
      <c r="AU41" s="682" t="e">
        <f t="shared" si="90"/>
        <v>#DIV/0!</v>
      </c>
      <c r="AV41" s="682" t="e">
        <f t="shared" si="90"/>
        <v>#DIV/0!</v>
      </c>
      <c r="AW41" s="682" t="e">
        <f t="shared" si="90"/>
        <v>#DIV/0!</v>
      </c>
      <c r="AX41" s="547">
        <f t="shared" si="83"/>
        <v>0</v>
      </c>
      <c r="AY41" s="586">
        <f t="shared" si="84"/>
        <v>0</v>
      </c>
      <c r="AZ41" s="586">
        <f t="shared" si="85"/>
        <v>0</v>
      </c>
      <c r="BA41" s="586">
        <f t="shared" si="86"/>
        <v>0</v>
      </c>
      <c r="BB41" s="586"/>
      <c r="BC41" s="586"/>
      <c r="BD41" s="586">
        <f t="shared" si="87"/>
        <v>0</v>
      </c>
      <c r="BE41" s="586"/>
      <c r="BF41" s="587" t="e">
        <f t="shared" si="26"/>
        <v>#DIV/0!</v>
      </c>
      <c r="BG41" s="587" t="e">
        <f t="shared" si="27"/>
        <v>#DIV/0!</v>
      </c>
      <c r="BH41" s="587" t="e">
        <f t="shared" si="28"/>
        <v>#DIV/0!</v>
      </c>
      <c r="BI41" s="587" t="e">
        <f t="shared" si="29"/>
        <v>#DIV/0!</v>
      </c>
      <c r="BJ41" s="586">
        <f t="shared" si="88"/>
        <v>0</v>
      </c>
      <c r="BK41" s="586">
        <f t="shared" si="46"/>
        <v>0</v>
      </c>
      <c r="BL41" s="532" t="e">
        <f t="shared" si="91"/>
        <v>#DIV/0!</v>
      </c>
      <c r="BM41" s="586">
        <f t="shared" si="89"/>
        <v>0</v>
      </c>
      <c r="BN41" s="532" t="e">
        <f t="shared" si="9"/>
        <v>#DIV/0!</v>
      </c>
      <c r="BO41" s="595"/>
      <c r="BP41" s="510"/>
      <c r="BQ41" s="509" t="s">
        <v>5</v>
      </c>
      <c r="BR41" s="508"/>
      <c r="BS41" s="492"/>
    </row>
    <row r="42" spans="1:71" ht="33" customHeight="1" x14ac:dyDescent="0.25">
      <c r="A42" s="533" t="s">
        <v>1710</v>
      </c>
      <c r="B42" s="548" t="s">
        <v>1709</v>
      </c>
      <c r="C42" s="548" t="s">
        <v>1250</v>
      </c>
      <c r="D42" s="596">
        <v>1</v>
      </c>
      <c r="E42" s="596">
        <v>1</v>
      </c>
      <c r="F42" s="596">
        <v>1</v>
      </c>
      <c r="G42" s="596">
        <v>1</v>
      </c>
      <c r="H42" s="596">
        <v>0.94</v>
      </c>
      <c r="I42" s="596">
        <v>0.76</v>
      </c>
      <c r="J42" s="596"/>
      <c r="K42" s="596"/>
      <c r="L42" s="596"/>
      <c r="M42" s="596"/>
      <c r="N42" s="596"/>
      <c r="O42" s="596"/>
      <c r="P42" s="532">
        <f t="shared" si="77"/>
        <v>0.94</v>
      </c>
      <c r="Q42" s="532">
        <f t="shared" si="78"/>
        <v>0.76</v>
      </c>
      <c r="R42" s="532">
        <f t="shared" si="78"/>
        <v>0</v>
      </c>
      <c r="S42" s="532">
        <f t="shared" si="79"/>
        <v>0</v>
      </c>
      <c r="T42" s="597" t="s">
        <v>1600</v>
      </c>
      <c r="U42" s="531">
        <v>46022</v>
      </c>
      <c r="V42" s="596">
        <f t="shared" si="80"/>
        <v>4</v>
      </c>
      <c r="W42" s="596">
        <f t="shared" si="81"/>
        <v>1.7</v>
      </c>
      <c r="X42" s="596">
        <f t="shared" si="82"/>
        <v>0.42499999999999999</v>
      </c>
      <c r="Y42" s="532">
        <v>0.14000000000000001</v>
      </c>
      <c r="Z42" s="532">
        <v>0.14000000000000001</v>
      </c>
      <c r="AA42" s="532">
        <v>0.14000000000000001</v>
      </c>
      <c r="AB42" s="532">
        <v>0.14000000000000001</v>
      </c>
      <c r="AC42" s="532">
        <v>0.14000000000000001</v>
      </c>
      <c r="AD42" s="586">
        <v>0</v>
      </c>
      <c r="AE42" s="586">
        <v>0</v>
      </c>
      <c r="AF42" s="586">
        <v>0</v>
      </c>
      <c r="AG42" s="586">
        <v>0</v>
      </c>
      <c r="AH42" s="586">
        <v>0</v>
      </c>
      <c r="AI42" s="586"/>
      <c r="AJ42" s="586">
        <v>0</v>
      </c>
      <c r="AK42" s="586">
        <v>0</v>
      </c>
      <c r="AL42" s="682" t="e">
        <f t="shared" si="11"/>
        <v>#DIV/0!</v>
      </c>
      <c r="AM42" s="682" t="e">
        <f t="shared" si="12"/>
        <v>#DIV/0!</v>
      </c>
      <c r="AN42" s="682" t="e">
        <f t="shared" si="13"/>
        <v>#DIV/0!</v>
      </c>
      <c r="AO42" s="532" t="e">
        <f t="shared" si="14"/>
        <v>#DIV/0!</v>
      </c>
      <c r="AP42" s="630">
        <v>0</v>
      </c>
      <c r="AQ42" s="630"/>
      <c r="AR42" s="630">
        <v>0</v>
      </c>
      <c r="AS42" s="630">
        <v>0</v>
      </c>
      <c r="AT42" s="532" t="e">
        <f t="shared" si="90"/>
        <v>#DIV/0!</v>
      </c>
      <c r="AU42" s="682" t="e">
        <f t="shared" si="90"/>
        <v>#DIV/0!</v>
      </c>
      <c r="AV42" s="682" t="e">
        <f t="shared" si="90"/>
        <v>#DIV/0!</v>
      </c>
      <c r="AW42" s="682" t="e">
        <f t="shared" si="90"/>
        <v>#DIV/0!</v>
      </c>
      <c r="AX42" s="547">
        <f t="shared" si="83"/>
        <v>0</v>
      </c>
      <c r="AY42" s="586">
        <f t="shared" si="84"/>
        <v>0</v>
      </c>
      <c r="AZ42" s="586">
        <f t="shared" si="85"/>
        <v>0</v>
      </c>
      <c r="BA42" s="586">
        <f t="shared" si="86"/>
        <v>0</v>
      </c>
      <c r="BB42" s="586"/>
      <c r="BC42" s="586"/>
      <c r="BD42" s="586">
        <f t="shared" si="87"/>
        <v>0</v>
      </c>
      <c r="BE42" s="586"/>
      <c r="BF42" s="587" t="e">
        <f t="shared" si="26"/>
        <v>#DIV/0!</v>
      </c>
      <c r="BG42" s="587" t="e">
        <f t="shared" si="27"/>
        <v>#DIV/0!</v>
      </c>
      <c r="BH42" s="587" t="e">
        <f t="shared" si="28"/>
        <v>#DIV/0!</v>
      </c>
      <c r="BI42" s="587" t="e">
        <f t="shared" si="29"/>
        <v>#DIV/0!</v>
      </c>
      <c r="BJ42" s="586">
        <f t="shared" si="88"/>
        <v>0</v>
      </c>
      <c r="BK42" s="586">
        <f t="shared" si="46"/>
        <v>0</v>
      </c>
      <c r="BL42" s="532" t="e">
        <f t="shared" si="91"/>
        <v>#DIV/0!</v>
      </c>
      <c r="BM42" s="586">
        <f t="shared" si="89"/>
        <v>0</v>
      </c>
      <c r="BN42" s="532" t="e">
        <f t="shared" si="9"/>
        <v>#DIV/0!</v>
      </c>
      <c r="BO42" s="595"/>
      <c r="BP42" s="510"/>
      <c r="BQ42" s="509" t="s">
        <v>9</v>
      </c>
      <c r="BR42" s="508"/>
      <c r="BS42" s="492"/>
    </row>
    <row r="43" spans="1:71" ht="33" customHeight="1" x14ac:dyDescent="0.25">
      <c r="A43" s="533" t="s">
        <v>1708</v>
      </c>
      <c r="B43" s="548" t="s">
        <v>1707</v>
      </c>
      <c r="C43" s="548" t="s">
        <v>1250</v>
      </c>
      <c r="D43" s="596">
        <v>1</v>
      </c>
      <c r="E43" s="596">
        <v>1</v>
      </c>
      <c r="F43" s="596">
        <v>1</v>
      </c>
      <c r="G43" s="596">
        <v>1</v>
      </c>
      <c r="H43" s="596">
        <v>1</v>
      </c>
      <c r="I43" s="596">
        <v>1</v>
      </c>
      <c r="J43" s="596"/>
      <c r="K43" s="596"/>
      <c r="L43" s="596"/>
      <c r="M43" s="596"/>
      <c r="N43" s="596"/>
      <c r="O43" s="596"/>
      <c r="P43" s="532">
        <f t="shared" si="77"/>
        <v>1</v>
      </c>
      <c r="Q43" s="532">
        <f t="shared" si="78"/>
        <v>1</v>
      </c>
      <c r="R43" s="532">
        <f t="shared" si="78"/>
        <v>0</v>
      </c>
      <c r="S43" s="532">
        <f t="shared" si="79"/>
        <v>0</v>
      </c>
      <c r="T43" s="597" t="s">
        <v>1600</v>
      </c>
      <c r="U43" s="531">
        <v>46022</v>
      </c>
      <c r="V43" s="596">
        <f t="shared" si="80"/>
        <v>4</v>
      </c>
      <c r="W43" s="596">
        <f t="shared" si="81"/>
        <v>2</v>
      </c>
      <c r="X43" s="596">
        <f t="shared" si="82"/>
        <v>0.5</v>
      </c>
      <c r="Y43" s="532">
        <v>0.15</v>
      </c>
      <c r="Z43" s="532">
        <v>0.14000000000000001</v>
      </c>
      <c r="AA43" s="532">
        <v>0.14000000000000001</v>
      </c>
      <c r="AB43" s="532">
        <v>0.14000000000000001</v>
      </c>
      <c r="AC43" s="532">
        <v>0.14000000000000001</v>
      </c>
      <c r="AD43" s="586">
        <v>0</v>
      </c>
      <c r="AE43" s="586">
        <v>0</v>
      </c>
      <c r="AF43" s="586">
        <v>0</v>
      </c>
      <c r="AG43" s="586">
        <v>0</v>
      </c>
      <c r="AH43" s="586">
        <v>0</v>
      </c>
      <c r="AI43" s="586"/>
      <c r="AJ43" s="586">
        <v>0</v>
      </c>
      <c r="AK43" s="586">
        <v>0</v>
      </c>
      <c r="AL43" s="682" t="e">
        <f t="shared" si="11"/>
        <v>#DIV/0!</v>
      </c>
      <c r="AM43" s="682" t="e">
        <f t="shared" si="12"/>
        <v>#DIV/0!</v>
      </c>
      <c r="AN43" s="682" t="e">
        <f t="shared" si="13"/>
        <v>#DIV/0!</v>
      </c>
      <c r="AO43" s="532" t="e">
        <f t="shared" si="14"/>
        <v>#DIV/0!</v>
      </c>
      <c r="AP43" s="630">
        <v>0</v>
      </c>
      <c r="AQ43" s="630"/>
      <c r="AR43" s="630">
        <v>0</v>
      </c>
      <c r="AS43" s="630">
        <v>0</v>
      </c>
      <c r="AT43" s="532" t="e">
        <f t="shared" si="90"/>
        <v>#DIV/0!</v>
      </c>
      <c r="AU43" s="682" t="e">
        <f t="shared" si="90"/>
        <v>#DIV/0!</v>
      </c>
      <c r="AV43" s="682" t="e">
        <f t="shared" si="90"/>
        <v>#DIV/0!</v>
      </c>
      <c r="AW43" s="682" t="e">
        <f t="shared" si="90"/>
        <v>#DIV/0!</v>
      </c>
      <c r="AX43" s="547">
        <f t="shared" si="83"/>
        <v>0</v>
      </c>
      <c r="AY43" s="586">
        <f t="shared" si="84"/>
        <v>0</v>
      </c>
      <c r="AZ43" s="586">
        <f t="shared" si="85"/>
        <v>0</v>
      </c>
      <c r="BA43" s="586">
        <f t="shared" si="86"/>
        <v>0</v>
      </c>
      <c r="BB43" s="586"/>
      <c r="BC43" s="586"/>
      <c r="BD43" s="586">
        <f t="shared" si="87"/>
        <v>0</v>
      </c>
      <c r="BE43" s="586"/>
      <c r="BF43" s="587" t="e">
        <f t="shared" si="26"/>
        <v>#DIV/0!</v>
      </c>
      <c r="BG43" s="587" t="e">
        <f t="shared" si="27"/>
        <v>#DIV/0!</v>
      </c>
      <c r="BH43" s="587" t="e">
        <f t="shared" si="28"/>
        <v>#DIV/0!</v>
      </c>
      <c r="BI43" s="587" t="e">
        <f t="shared" si="29"/>
        <v>#DIV/0!</v>
      </c>
      <c r="BJ43" s="586">
        <f t="shared" si="88"/>
        <v>0</v>
      </c>
      <c r="BK43" s="586">
        <f t="shared" si="46"/>
        <v>0</v>
      </c>
      <c r="BL43" s="532" t="e">
        <f t="shared" si="91"/>
        <v>#DIV/0!</v>
      </c>
      <c r="BM43" s="586">
        <f t="shared" si="89"/>
        <v>0</v>
      </c>
      <c r="BN43" s="532" t="e">
        <f t="shared" si="9"/>
        <v>#DIV/0!</v>
      </c>
      <c r="BO43" s="595"/>
      <c r="BP43" s="510"/>
      <c r="BQ43" s="509" t="s">
        <v>26</v>
      </c>
      <c r="BR43" s="508"/>
      <c r="BS43" s="492"/>
    </row>
    <row r="44" spans="1:71" ht="30.75" customHeight="1" x14ac:dyDescent="0.25">
      <c r="A44" s="533" t="s">
        <v>1706</v>
      </c>
      <c r="B44" s="548" t="s">
        <v>1705</v>
      </c>
      <c r="C44" s="548" t="s">
        <v>1250</v>
      </c>
      <c r="D44" s="596">
        <v>1</v>
      </c>
      <c r="E44" s="596">
        <v>1</v>
      </c>
      <c r="F44" s="596">
        <v>1</v>
      </c>
      <c r="G44" s="596">
        <v>1</v>
      </c>
      <c r="H44" s="596">
        <v>1</v>
      </c>
      <c r="I44" s="596">
        <v>1</v>
      </c>
      <c r="J44" s="596"/>
      <c r="K44" s="596"/>
      <c r="L44" s="548"/>
      <c r="M44" s="548"/>
      <c r="N44" s="548"/>
      <c r="O44" s="548"/>
      <c r="P44" s="532">
        <f t="shared" si="77"/>
        <v>1</v>
      </c>
      <c r="Q44" s="532">
        <f t="shared" si="78"/>
        <v>1</v>
      </c>
      <c r="R44" s="532">
        <f t="shared" si="78"/>
        <v>0</v>
      </c>
      <c r="S44" s="532">
        <f t="shared" si="79"/>
        <v>0</v>
      </c>
      <c r="T44" s="597"/>
      <c r="U44" s="531">
        <v>46022</v>
      </c>
      <c r="V44" s="548">
        <f t="shared" si="80"/>
        <v>4</v>
      </c>
      <c r="W44" s="548">
        <f t="shared" si="81"/>
        <v>2</v>
      </c>
      <c r="X44" s="596">
        <f t="shared" si="82"/>
        <v>0.5</v>
      </c>
      <c r="Y44" s="532">
        <v>0.15</v>
      </c>
      <c r="Z44" s="532">
        <v>0.16</v>
      </c>
      <c r="AA44" s="532">
        <v>0.16</v>
      </c>
      <c r="AB44" s="532">
        <v>0.16</v>
      </c>
      <c r="AC44" s="532">
        <v>0.16</v>
      </c>
      <c r="AD44" s="586">
        <v>0</v>
      </c>
      <c r="AE44" s="586">
        <v>0</v>
      </c>
      <c r="AF44" s="586">
        <v>0</v>
      </c>
      <c r="AG44" s="586">
        <v>0</v>
      </c>
      <c r="AH44" s="586">
        <v>0</v>
      </c>
      <c r="AI44" s="586"/>
      <c r="AJ44" s="586"/>
      <c r="AK44" s="586"/>
      <c r="AL44" s="682" t="e">
        <f t="shared" si="11"/>
        <v>#DIV/0!</v>
      </c>
      <c r="AM44" s="682" t="e">
        <f t="shared" si="12"/>
        <v>#DIV/0!</v>
      </c>
      <c r="AN44" s="682" t="e">
        <f t="shared" si="13"/>
        <v>#DIV/0!</v>
      </c>
      <c r="AO44" s="532" t="e">
        <f t="shared" si="14"/>
        <v>#DIV/0!</v>
      </c>
      <c r="AP44" s="630">
        <v>0</v>
      </c>
      <c r="AQ44" s="630"/>
      <c r="AR44" s="630"/>
      <c r="AS44" s="630"/>
      <c r="AT44" s="532" t="e">
        <f t="shared" si="90"/>
        <v>#DIV/0!</v>
      </c>
      <c r="AU44" s="682" t="e">
        <f t="shared" si="90"/>
        <v>#DIV/0!</v>
      </c>
      <c r="AV44" s="682" t="e">
        <f t="shared" si="90"/>
        <v>#DIV/0!</v>
      </c>
      <c r="AW44" s="682" t="e">
        <f t="shared" si="90"/>
        <v>#DIV/0!</v>
      </c>
      <c r="AX44" s="547">
        <f t="shared" si="83"/>
        <v>0</v>
      </c>
      <c r="AY44" s="586">
        <f t="shared" si="84"/>
        <v>0</v>
      </c>
      <c r="AZ44" s="586">
        <f t="shared" si="85"/>
        <v>0</v>
      </c>
      <c r="BA44" s="586">
        <f t="shared" si="86"/>
        <v>0</v>
      </c>
      <c r="BB44" s="586"/>
      <c r="BC44" s="586"/>
      <c r="BD44" s="586">
        <f t="shared" si="87"/>
        <v>0</v>
      </c>
      <c r="BE44" s="586"/>
      <c r="BF44" s="587" t="e">
        <f t="shared" si="26"/>
        <v>#DIV/0!</v>
      </c>
      <c r="BG44" s="587" t="e">
        <f t="shared" si="27"/>
        <v>#DIV/0!</v>
      </c>
      <c r="BH44" s="587" t="e">
        <f t="shared" si="28"/>
        <v>#DIV/0!</v>
      </c>
      <c r="BI44" s="587" t="e">
        <f t="shared" si="29"/>
        <v>#DIV/0!</v>
      </c>
      <c r="BJ44" s="586">
        <f t="shared" si="88"/>
        <v>0</v>
      </c>
      <c r="BK44" s="586">
        <f t="shared" si="46"/>
        <v>0</v>
      </c>
      <c r="BL44" s="532" t="e">
        <f t="shared" si="91"/>
        <v>#DIV/0!</v>
      </c>
      <c r="BM44" s="586">
        <f t="shared" si="89"/>
        <v>0</v>
      </c>
      <c r="BN44" s="532" t="e">
        <f t="shared" si="9"/>
        <v>#DIV/0!</v>
      </c>
      <c r="BO44" s="595"/>
      <c r="BP44" s="510"/>
      <c r="BQ44" s="509" t="s">
        <v>25</v>
      </c>
      <c r="BR44" s="508"/>
      <c r="BS44" s="492"/>
    </row>
    <row r="45" spans="1:71" ht="36" customHeight="1" x14ac:dyDescent="0.25">
      <c r="A45" s="546" t="s">
        <v>1704</v>
      </c>
      <c r="B45" s="545" t="s">
        <v>1516</v>
      </c>
      <c r="C45" s="545" t="s">
        <v>1516</v>
      </c>
      <c r="D45" s="544"/>
      <c r="E45" s="544"/>
      <c r="F45" s="544"/>
      <c r="G45" s="544"/>
      <c r="H45" s="544"/>
      <c r="I45" s="544"/>
      <c r="J45" s="544"/>
      <c r="K45" s="544"/>
      <c r="L45" s="544"/>
      <c r="M45" s="544"/>
      <c r="N45" s="544"/>
      <c r="O45" s="544"/>
      <c r="P45" s="539">
        <f>+SUMPRODUCT(P46:P47,Z46:Z47)</f>
        <v>1</v>
      </c>
      <c r="Q45" s="539">
        <f>+SUMPRODUCT(Q46:Q47,AA46:AA47)</f>
        <v>1</v>
      </c>
      <c r="R45" s="539">
        <f>+SUMPRODUCT(R46:R47,AB46:AB47)</f>
        <v>0</v>
      </c>
      <c r="S45" s="539">
        <f>+SUMPRODUCT(S46:S47,AC46:AC47)</f>
        <v>0</v>
      </c>
      <c r="T45" s="541"/>
      <c r="U45" s="541"/>
      <c r="V45" s="544">
        <v>1</v>
      </c>
      <c r="W45" s="544"/>
      <c r="X45" s="539">
        <f>+SUMPRODUCT(X46:X47,Y46:Y47)</f>
        <v>0.25</v>
      </c>
      <c r="Y45" s="539">
        <v>0.17</v>
      </c>
      <c r="Z45" s="539">
        <v>0</v>
      </c>
      <c r="AA45" s="539">
        <v>0</v>
      </c>
      <c r="AB45" s="539">
        <v>0.17</v>
      </c>
      <c r="AC45" s="539">
        <v>0.17</v>
      </c>
      <c r="AD45" s="540">
        <f t="shared" ref="AD45:AK45" si="92">SUM(AD46:AD47)</f>
        <v>0</v>
      </c>
      <c r="AE45" s="540">
        <f t="shared" si="92"/>
        <v>0</v>
      </c>
      <c r="AF45" s="540">
        <f t="shared" si="92"/>
        <v>500000000</v>
      </c>
      <c r="AG45" s="540">
        <f t="shared" si="92"/>
        <v>0</v>
      </c>
      <c r="AH45" s="540">
        <f t="shared" si="92"/>
        <v>0</v>
      </c>
      <c r="AI45" s="540">
        <f t="shared" si="92"/>
        <v>0</v>
      </c>
      <c r="AJ45" s="540">
        <f t="shared" si="92"/>
        <v>0</v>
      </c>
      <c r="AK45" s="540">
        <f t="shared" si="92"/>
        <v>0</v>
      </c>
      <c r="AL45" s="544" t="e">
        <f t="shared" si="11"/>
        <v>#DIV/0!</v>
      </c>
      <c r="AM45" s="544" t="e">
        <f t="shared" si="12"/>
        <v>#DIV/0!</v>
      </c>
      <c r="AN45" s="544">
        <f t="shared" si="13"/>
        <v>0</v>
      </c>
      <c r="AO45" s="544" t="e">
        <f t="shared" si="14"/>
        <v>#DIV/0!</v>
      </c>
      <c r="AP45" s="633">
        <f>SUM(AP46:AP47)</f>
        <v>0</v>
      </c>
      <c r="AQ45" s="633">
        <f>SUM(AQ46:AQ47)</f>
        <v>0</v>
      </c>
      <c r="AR45" s="633">
        <f>SUM(AR46:AR47)</f>
        <v>0</v>
      </c>
      <c r="AS45" s="633">
        <f>SUM(AS46:AS47)</f>
        <v>0</v>
      </c>
      <c r="AT45" s="544" t="e">
        <f t="shared" si="90"/>
        <v>#DIV/0!</v>
      </c>
      <c r="AU45" s="544" t="e">
        <f t="shared" si="90"/>
        <v>#DIV/0!</v>
      </c>
      <c r="AV45" s="544">
        <f t="shared" si="90"/>
        <v>0</v>
      </c>
      <c r="AW45" s="544" t="e">
        <f t="shared" si="90"/>
        <v>#DIV/0!</v>
      </c>
      <c r="AX45" s="543">
        <f>SUM(AX46:AX47)</f>
        <v>0</v>
      </c>
      <c r="AY45" s="541">
        <f>SUM(AY46:AY47)</f>
        <v>0</v>
      </c>
      <c r="AZ45" s="541">
        <f>SUM(AZ46:AZ47)</f>
        <v>0</v>
      </c>
      <c r="BA45" s="541">
        <f>SUM(BA46:BA47)</f>
        <v>0</v>
      </c>
      <c r="BB45" s="653">
        <v>0</v>
      </c>
      <c r="BC45" s="653">
        <v>0</v>
      </c>
      <c r="BD45" s="653">
        <f>SUM(BD46:BD47)</f>
        <v>0</v>
      </c>
      <c r="BE45" s="653">
        <f>SUM(BE46:BE47)</f>
        <v>0</v>
      </c>
      <c r="BF45" s="554" t="e">
        <f t="shared" si="26"/>
        <v>#DIV/0!</v>
      </c>
      <c r="BG45" s="554" t="e">
        <f t="shared" si="27"/>
        <v>#DIV/0!</v>
      </c>
      <c r="BH45" s="554" t="e">
        <f t="shared" si="28"/>
        <v>#DIV/0!</v>
      </c>
      <c r="BI45" s="554" t="e">
        <f t="shared" si="29"/>
        <v>#DIV/0!</v>
      </c>
      <c r="BJ45" s="541">
        <f>SUM(BJ46:BJ47)</f>
        <v>500000000</v>
      </c>
      <c r="BK45" s="540">
        <f t="shared" si="46"/>
        <v>0</v>
      </c>
      <c r="BL45" s="539">
        <f t="shared" si="91"/>
        <v>0</v>
      </c>
      <c r="BM45" s="540">
        <f t="shared" si="47"/>
        <v>0</v>
      </c>
      <c r="BN45" s="539">
        <f t="shared" si="9"/>
        <v>0</v>
      </c>
      <c r="BO45" s="538"/>
      <c r="BP45" s="537" t="s">
        <v>0</v>
      </c>
      <c r="BQ45" s="536"/>
      <c r="BR45" s="535"/>
      <c r="BS45" s="492"/>
    </row>
    <row r="46" spans="1:71" ht="37.5" customHeight="1" x14ac:dyDescent="0.25">
      <c r="A46" s="533" t="s">
        <v>1703</v>
      </c>
      <c r="B46" s="616" t="s">
        <v>1518</v>
      </c>
      <c r="C46" s="548" t="s">
        <v>1567</v>
      </c>
      <c r="D46" s="616">
        <v>1</v>
      </c>
      <c r="E46" s="616">
        <v>1</v>
      </c>
      <c r="F46" s="616">
        <v>1</v>
      </c>
      <c r="G46" s="616">
        <v>1</v>
      </c>
      <c r="H46" s="616">
        <v>1</v>
      </c>
      <c r="I46" s="616">
        <v>1</v>
      </c>
      <c r="J46" s="616"/>
      <c r="K46" s="616"/>
      <c r="L46" s="616"/>
      <c r="M46" s="706"/>
      <c r="N46" s="616"/>
      <c r="O46" s="616"/>
      <c r="P46" s="532">
        <f>+IFERROR(IF((H46+L46)/D46&gt;=100%,100%,(H46+L46)/D46),0)</f>
        <v>1</v>
      </c>
      <c r="Q46" s="532">
        <f>+IFERROR(IF((I46+N46)/E46&gt;=100%,100%,(I46+N46)/E46),0)</f>
        <v>1</v>
      </c>
      <c r="R46" s="532">
        <f>+IFERROR(IF((J46+O46)/F46&gt;=100%,100%,(J46+O46)/F46),0)</f>
        <v>0</v>
      </c>
      <c r="S46" s="532">
        <f>+IFERROR(IF(K46/G46&gt;=100%,100%,K46/G46),0)</f>
        <v>0</v>
      </c>
      <c r="T46" s="617" t="s">
        <v>1862</v>
      </c>
      <c r="U46" s="531">
        <v>46022</v>
      </c>
      <c r="V46" s="616">
        <f>SUM(D46:G46)</f>
        <v>4</v>
      </c>
      <c r="W46" s="616">
        <f>SUM(H46:O46)</f>
        <v>2</v>
      </c>
      <c r="X46" s="525">
        <f>+IFERROR(IF(W46/V46&gt;=100%,100%,W46/V46),0)</f>
        <v>0.5</v>
      </c>
      <c r="Y46" s="527">
        <v>0.5</v>
      </c>
      <c r="Z46" s="532">
        <v>1</v>
      </c>
      <c r="AA46" s="527">
        <v>1</v>
      </c>
      <c r="AB46" s="527">
        <v>0.5</v>
      </c>
      <c r="AC46" s="527">
        <v>0.5</v>
      </c>
      <c r="AD46" s="528"/>
      <c r="AE46" s="528"/>
      <c r="AF46" s="528"/>
      <c r="AG46" s="528"/>
      <c r="AH46" s="528"/>
      <c r="AI46" s="528"/>
      <c r="AJ46" s="528"/>
      <c r="AK46" s="528"/>
      <c r="AL46" s="527" t="e">
        <f t="shared" si="11"/>
        <v>#DIV/0!</v>
      </c>
      <c r="AM46" s="527" t="e">
        <f t="shared" si="12"/>
        <v>#DIV/0!</v>
      </c>
      <c r="AN46" s="527" t="e">
        <f t="shared" si="13"/>
        <v>#DIV/0!</v>
      </c>
      <c r="AO46" s="527" t="e">
        <f t="shared" si="14"/>
        <v>#DIV/0!</v>
      </c>
      <c r="AP46" s="631"/>
      <c r="AQ46" s="631"/>
      <c r="AR46" s="631">
        <v>0</v>
      </c>
      <c r="AS46" s="631"/>
      <c r="AT46" s="527" t="e">
        <f t="shared" si="90"/>
        <v>#DIV/0!</v>
      </c>
      <c r="AU46" s="527" t="e">
        <f t="shared" si="90"/>
        <v>#DIV/0!</v>
      </c>
      <c r="AV46" s="527" t="e">
        <f t="shared" si="90"/>
        <v>#DIV/0!</v>
      </c>
      <c r="AW46" s="527" t="e">
        <f t="shared" si="90"/>
        <v>#DIV/0!</v>
      </c>
      <c r="AX46" s="547">
        <f t="shared" ref="AX46:AX47" si="93">AH46-AP46</f>
        <v>0</v>
      </c>
      <c r="AY46" s="632">
        <f t="shared" ref="AY46:AY47" si="94">AI46-AQ46</f>
        <v>0</v>
      </c>
      <c r="AZ46" s="632">
        <f t="shared" ref="AZ46:AZ47" si="95">AJ46-AR46</f>
        <v>0</v>
      </c>
      <c r="BA46" s="632">
        <f t="shared" ref="BA46:BA47" si="96">AK46-AS46</f>
        <v>0</v>
      </c>
      <c r="BB46" s="632"/>
      <c r="BC46" s="632"/>
      <c r="BD46" s="632">
        <f>AJ46-AR46</f>
        <v>0</v>
      </c>
      <c r="BE46" s="632"/>
      <c r="BF46" s="528" t="e">
        <f t="shared" si="26"/>
        <v>#DIV/0!</v>
      </c>
      <c r="BG46" s="528" t="e">
        <f t="shared" si="27"/>
        <v>#DIV/0!</v>
      </c>
      <c r="BH46" s="528" t="e">
        <f t="shared" si="28"/>
        <v>#DIV/0!</v>
      </c>
      <c r="BI46" s="528" t="e">
        <f t="shared" si="29"/>
        <v>#DIV/0!</v>
      </c>
      <c r="BJ46" s="528">
        <f t="shared" ref="BJ46:BJ47" si="97">SUM(AD46:AG46)</f>
        <v>0</v>
      </c>
      <c r="BK46" s="528">
        <f t="shared" si="46"/>
        <v>0</v>
      </c>
      <c r="BL46" s="527" t="e">
        <f t="shared" si="91"/>
        <v>#DIV/0!</v>
      </c>
      <c r="BM46" s="528">
        <f t="shared" ref="BM46:BM47" si="98">SUM(AP46:AS46)</f>
        <v>0</v>
      </c>
      <c r="BN46" s="527" t="e">
        <f t="shared" si="9"/>
        <v>#DIV/0!</v>
      </c>
      <c r="BO46" s="511"/>
      <c r="BP46" s="510"/>
      <c r="BQ46" s="509" t="s">
        <v>15</v>
      </c>
      <c r="BR46" s="508"/>
      <c r="BS46" s="492"/>
    </row>
    <row r="47" spans="1:71" ht="30" customHeight="1" x14ac:dyDescent="0.25">
      <c r="A47" s="533" t="s">
        <v>1702</v>
      </c>
      <c r="B47" s="616" t="s">
        <v>1701</v>
      </c>
      <c r="C47" s="548" t="s">
        <v>1677</v>
      </c>
      <c r="D47" s="616"/>
      <c r="E47" s="616"/>
      <c r="F47" s="616">
        <v>10</v>
      </c>
      <c r="G47" s="616">
        <v>10</v>
      </c>
      <c r="H47" s="616"/>
      <c r="I47" s="616"/>
      <c r="J47" s="616"/>
      <c r="K47" s="616"/>
      <c r="L47" s="616"/>
      <c r="M47" s="706"/>
      <c r="N47" s="616"/>
      <c r="O47" s="616"/>
      <c r="P47" s="532">
        <f>+IFERROR(IF((H47+L47)/D47&gt;=100%,100%,(H47+L47)/D47),0)</f>
        <v>0</v>
      </c>
      <c r="Q47" s="532">
        <f>+IFERROR(IF((I47+N47)/E47&gt;=100%,100%,(I47+N47)/E47),0)</f>
        <v>0</v>
      </c>
      <c r="R47" s="532">
        <f>+IFERROR(IF((J47+O47)/F47&gt;=100%,100%,(J47+O47)/F47),0)</f>
        <v>0</v>
      </c>
      <c r="S47" s="532">
        <f>+IFERROR(IF(K47/G47&gt;=100%,100%,K47/G47),0)</f>
        <v>0</v>
      </c>
      <c r="T47" s="617"/>
      <c r="U47" s="531">
        <v>46022</v>
      </c>
      <c r="V47" s="616">
        <f>SUM(D47:G47)</f>
        <v>20</v>
      </c>
      <c r="W47" s="616">
        <f>SUM(H47:O47)</f>
        <v>0</v>
      </c>
      <c r="X47" s="525">
        <f>+IFERROR(IF(W47/V47&gt;=100%,100%,W47/V47),0)</f>
        <v>0</v>
      </c>
      <c r="Y47" s="527">
        <v>0.5</v>
      </c>
      <c r="Z47" s="532">
        <v>0</v>
      </c>
      <c r="AA47" s="527">
        <v>0</v>
      </c>
      <c r="AB47" s="527">
        <v>0.5</v>
      </c>
      <c r="AC47" s="527">
        <v>0.5</v>
      </c>
      <c r="AD47" s="528"/>
      <c r="AE47" s="528"/>
      <c r="AF47" s="528">
        <v>500000000</v>
      </c>
      <c r="AG47" s="528"/>
      <c r="AH47" s="528"/>
      <c r="AI47" s="528"/>
      <c r="AJ47" s="528"/>
      <c r="AK47" s="528"/>
      <c r="AL47" s="527" t="e">
        <f t="shared" si="11"/>
        <v>#DIV/0!</v>
      </c>
      <c r="AM47" s="527" t="e">
        <f t="shared" si="12"/>
        <v>#DIV/0!</v>
      </c>
      <c r="AN47" s="527">
        <f t="shared" si="13"/>
        <v>0</v>
      </c>
      <c r="AO47" s="527" t="e">
        <f t="shared" si="14"/>
        <v>#DIV/0!</v>
      </c>
      <c r="AP47" s="631"/>
      <c r="AQ47" s="631"/>
      <c r="AR47" s="631"/>
      <c r="AS47" s="631"/>
      <c r="AT47" s="527" t="e">
        <f t="shared" si="90"/>
        <v>#DIV/0!</v>
      </c>
      <c r="AU47" s="527" t="e">
        <f t="shared" si="90"/>
        <v>#DIV/0!</v>
      </c>
      <c r="AV47" s="527">
        <f t="shared" si="90"/>
        <v>0</v>
      </c>
      <c r="AW47" s="527" t="e">
        <f t="shared" si="90"/>
        <v>#DIV/0!</v>
      </c>
      <c r="AX47" s="547">
        <f t="shared" si="93"/>
        <v>0</v>
      </c>
      <c r="AY47" s="632">
        <f t="shared" si="94"/>
        <v>0</v>
      </c>
      <c r="AZ47" s="632">
        <f t="shared" si="95"/>
        <v>0</v>
      </c>
      <c r="BA47" s="632">
        <f t="shared" si="96"/>
        <v>0</v>
      </c>
      <c r="BB47" s="632"/>
      <c r="BC47" s="632"/>
      <c r="BD47" s="632">
        <f>AJ47-AR47</f>
        <v>0</v>
      </c>
      <c r="BE47" s="632"/>
      <c r="BF47" s="528" t="e">
        <f t="shared" si="26"/>
        <v>#DIV/0!</v>
      </c>
      <c r="BG47" s="528" t="e">
        <f t="shared" si="27"/>
        <v>#DIV/0!</v>
      </c>
      <c r="BH47" s="528" t="e">
        <f t="shared" si="28"/>
        <v>#DIV/0!</v>
      </c>
      <c r="BI47" s="528" t="e">
        <f t="shared" si="29"/>
        <v>#DIV/0!</v>
      </c>
      <c r="BJ47" s="528">
        <f t="shared" si="97"/>
        <v>500000000</v>
      </c>
      <c r="BK47" s="528">
        <f t="shared" si="46"/>
        <v>0</v>
      </c>
      <c r="BL47" s="527">
        <f t="shared" si="91"/>
        <v>0</v>
      </c>
      <c r="BM47" s="528">
        <f t="shared" si="98"/>
        <v>0</v>
      </c>
      <c r="BN47" s="527">
        <f t="shared" si="9"/>
        <v>0</v>
      </c>
      <c r="BO47" s="595"/>
      <c r="BP47" s="510"/>
      <c r="BQ47" s="509" t="s">
        <v>15</v>
      </c>
      <c r="BR47" s="508"/>
      <c r="BS47" s="492"/>
    </row>
    <row r="48" spans="1:71" ht="33" customHeight="1" x14ac:dyDescent="0.25">
      <c r="A48" s="546" t="s">
        <v>1700</v>
      </c>
      <c r="B48" s="545" t="s">
        <v>1516</v>
      </c>
      <c r="C48" s="545" t="s">
        <v>1516</v>
      </c>
      <c r="D48" s="544"/>
      <c r="E48" s="544"/>
      <c r="F48" s="544"/>
      <c r="G48" s="544"/>
      <c r="H48" s="544"/>
      <c r="I48" s="544"/>
      <c r="J48" s="544"/>
      <c r="K48" s="544"/>
      <c r="L48" s="544"/>
      <c r="M48" s="544"/>
      <c r="N48" s="544"/>
      <c r="O48" s="544"/>
      <c r="P48" s="539">
        <f>+SUMPRODUCT(P49:P55,Z49:Z55)</f>
        <v>1</v>
      </c>
      <c r="Q48" s="539">
        <f>+SUMPRODUCT(Q49:Q55,AA49:AA55)</f>
        <v>1</v>
      </c>
      <c r="R48" s="539">
        <f>+SUMPRODUCT(R49:R55,AB49:AB55)</f>
        <v>0</v>
      </c>
      <c r="S48" s="539">
        <f>+SUMPRODUCT(S49:S55,AC49:AC55)</f>
        <v>0</v>
      </c>
      <c r="T48" s="541"/>
      <c r="U48" s="541"/>
      <c r="V48" s="544">
        <v>1</v>
      </c>
      <c r="W48" s="544"/>
      <c r="X48" s="539">
        <f>+SUMPRODUCT(X49:X55,Y49:Y55)</f>
        <v>0.63416666666666677</v>
      </c>
      <c r="Y48" s="539">
        <v>0.16</v>
      </c>
      <c r="Z48" s="539">
        <v>0.25</v>
      </c>
      <c r="AA48" s="539">
        <v>0.25</v>
      </c>
      <c r="AB48" s="539">
        <v>0.16</v>
      </c>
      <c r="AC48" s="539">
        <v>0.16</v>
      </c>
      <c r="AD48" s="540">
        <f t="shared" ref="AD48:AK48" si="99">SUM(AD49:AD55)</f>
        <v>1047574912</v>
      </c>
      <c r="AE48" s="540">
        <f t="shared" si="99"/>
        <v>1081352000</v>
      </c>
      <c r="AF48" s="540">
        <f t="shared" si="99"/>
        <v>1125170000</v>
      </c>
      <c r="AG48" s="540">
        <f t="shared" si="99"/>
        <v>724304000</v>
      </c>
      <c r="AH48" s="540">
        <f t="shared" si="99"/>
        <v>841873890</v>
      </c>
      <c r="AI48" s="540">
        <f t="shared" si="99"/>
        <v>991242445</v>
      </c>
      <c r="AJ48" s="540">
        <f t="shared" si="99"/>
        <v>0</v>
      </c>
      <c r="AK48" s="540">
        <f t="shared" si="99"/>
        <v>0</v>
      </c>
      <c r="AL48" s="544">
        <f t="shared" si="11"/>
        <v>0.80364075194652995</v>
      </c>
      <c r="AM48" s="544">
        <f t="shared" si="12"/>
        <v>0.91666954423721414</v>
      </c>
      <c r="AN48" s="544">
        <f t="shared" si="13"/>
        <v>0</v>
      </c>
      <c r="AO48" s="544">
        <f t="shared" si="14"/>
        <v>0</v>
      </c>
      <c r="AP48" s="633">
        <f>SUM(AP49:AP55)</f>
        <v>552718921</v>
      </c>
      <c r="AQ48" s="633">
        <f>SUM(AQ49:AQ55)</f>
        <v>673334133</v>
      </c>
      <c r="AR48" s="633">
        <f>SUM(AR49:AR55)</f>
        <v>0</v>
      </c>
      <c r="AS48" s="633">
        <f>SUM(AS49:AS55)</f>
        <v>0</v>
      </c>
      <c r="AT48" s="544">
        <f t="shared" si="90"/>
        <v>0.52761756192191056</v>
      </c>
      <c r="AU48" s="544">
        <f t="shared" si="90"/>
        <v>0.62267802991070442</v>
      </c>
      <c r="AV48" s="544">
        <f t="shared" si="90"/>
        <v>0</v>
      </c>
      <c r="AW48" s="544">
        <f t="shared" si="90"/>
        <v>0</v>
      </c>
      <c r="AX48" s="541">
        <f t="shared" ref="AX48:BE48" si="100">SUM(AX49:AX55)</f>
        <v>289154969</v>
      </c>
      <c r="AY48" s="541">
        <f t="shared" si="100"/>
        <v>317908312</v>
      </c>
      <c r="AZ48" s="541">
        <f t="shared" si="100"/>
        <v>0</v>
      </c>
      <c r="BA48" s="541">
        <f t="shared" si="100"/>
        <v>0</v>
      </c>
      <c r="BB48" s="541">
        <f t="shared" si="100"/>
        <v>289154968</v>
      </c>
      <c r="BC48" s="541">
        <f t="shared" si="100"/>
        <v>0</v>
      </c>
      <c r="BD48" s="541">
        <f t="shared" si="100"/>
        <v>0</v>
      </c>
      <c r="BE48" s="541">
        <f t="shared" si="100"/>
        <v>0</v>
      </c>
      <c r="BF48" s="544">
        <f t="shared" si="26"/>
        <v>0.99999999654164684</v>
      </c>
      <c r="BG48" s="544">
        <f t="shared" si="27"/>
        <v>0</v>
      </c>
      <c r="BH48" s="544" t="e">
        <f t="shared" si="28"/>
        <v>#DIV/0!</v>
      </c>
      <c r="BI48" s="544" t="e">
        <f t="shared" si="29"/>
        <v>#DIV/0!</v>
      </c>
      <c r="BJ48" s="541">
        <f>SUM(BJ49:BJ55)</f>
        <v>3978400912</v>
      </c>
      <c r="BK48" s="540">
        <f t="shared" si="46"/>
        <v>1833116335</v>
      </c>
      <c r="BL48" s="539">
        <f t="shared" si="91"/>
        <v>0.46076712114930263</v>
      </c>
      <c r="BM48" s="540">
        <f t="shared" si="47"/>
        <v>1226053054</v>
      </c>
      <c r="BN48" s="539">
        <f t="shared" si="9"/>
        <v>0.30817735093058918</v>
      </c>
      <c r="BO48" s="538"/>
      <c r="BP48" s="537" t="s">
        <v>0</v>
      </c>
      <c r="BQ48" s="536"/>
      <c r="BR48" s="535"/>
      <c r="BS48" s="492"/>
    </row>
    <row r="49" spans="1:71" ht="50.1" customHeight="1" x14ac:dyDescent="0.25">
      <c r="A49" s="533" t="s">
        <v>1699</v>
      </c>
      <c r="B49" s="548" t="s">
        <v>1698</v>
      </c>
      <c r="C49" s="548" t="s">
        <v>1504</v>
      </c>
      <c r="D49" s="548">
        <v>1</v>
      </c>
      <c r="E49" s="548">
        <v>1</v>
      </c>
      <c r="F49" s="548">
        <v>1</v>
      </c>
      <c r="G49" s="548">
        <v>1</v>
      </c>
      <c r="H49" s="548">
        <v>1</v>
      </c>
      <c r="I49" s="548">
        <v>1</v>
      </c>
      <c r="J49" s="548"/>
      <c r="K49" s="548"/>
      <c r="L49" s="548"/>
      <c r="M49" s="548"/>
      <c r="N49" s="548"/>
      <c r="O49" s="548"/>
      <c r="P49" s="532">
        <f t="shared" ref="P49:P55" si="101">+IFERROR(IF((H49+L49)/D49&gt;=100%,100%,(H49+L49)/D49),0)</f>
        <v>1</v>
      </c>
      <c r="Q49" s="532">
        <f t="shared" ref="Q49:R55" si="102">+IFERROR(IF((I49+N49)/E49&gt;=100%,100%,(I49+N49)/E49),0)</f>
        <v>1</v>
      </c>
      <c r="R49" s="532">
        <f t="shared" si="102"/>
        <v>0</v>
      </c>
      <c r="S49" s="532">
        <f t="shared" ref="S49:S55" si="103">+IFERROR(IF(K49/G49&gt;=100%,100%,K49/G49),0)</f>
        <v>0</v>
      </c>
      <c r="T49" s="597" t="s">
        <v>1697</v>
      </c>
      <c r="U49" s="531">
        <v>46022</v>
      </c>
      <c r="V49" s="548">
        <f t="shared" ref="V49:V55" si="104">SUM(D49:G49)</f>
        <v>4</v>
      </c>
      <c r="W49" s="548">
        <f t="shared" ref="W49:W55" si="105">SUM(H49:O49)</f>
        <v>2</v>
      </c>
      <c r="X49" s="596">
        <f t="shared" ref="X49:X55" si="106">+IFERROR(IF(W49/V49&gt;=100%,100%,W49/V49),0)</f>
        <v>0.5</v>
      </c>
      <c r="Y49" s="532">
        <v>0.16</v>
      </c>
      <c r="Z49" s="532">
        <v>0.17</v>
      </c>
      <c r="AA49" s="532">
        <v>0.17</v>
      </c>
      <c r="AB49" s="532">
        <v>0.17</v>
      </c>
      <c r="AC49" s="532">
        <v>0.17</v>
      </c>
      <c r="AD49" s="586">
        <v>1029493713</v>
      </c>
      <c r="AE49" s="586">
        <v>1051352000</v>
      </c>
      <c r="AF49" s="586">
        <v>1085170000</v>
      </c>
      <c r="AG49" s="586">
        <v>694304000</v>
      </c>
      <c r="AH49" s="586">
        <v>824553500</v>
      </c>
      <c r="AI49" s="586">
        <v>973085864</v>
      </c>
      <c r="AJ49" s="586"/>
      <c r="AK49" s="586"/>
      <c r="AL49" s="682">
        <f t="shared" si="11"/>
        <v>0.80093106892047627</v>
      </c>
      <c r="AM49" s="682">
        <f t="shared" si="12"/>
        <v>0.92555667749716553</v>
      </c>
      <c r="AN49" s="682">
        <f t="shared" si="13"/>
        <v>0</v>
      </c>
      <c r="AO49" s="532">
        <f t="shared" si="14"/>
        <v>0</v>
      </c>
      <c r="AP49" s="630">
        <v>535398531</v>
      </c>
      <c r="AQ49" s="630">
        <v>655177552</v>
      </c>
      <c r="AR49" s="630"/>
      <c r="AS49" s="630"/>
      <c r="AT49" s="532">
        <f t="shared" si="90"/>
        <v>0.52006002974007481</v>
      </c>
      <c r="AU49" s="682">
        <f t="shared" si="90"/>
        <v>0.62317620739771262</v>
      </c>
      <c r="AV49" s="682">
        <f t="shared" si="90"/>
        <v>0</v>
      </c>
      <c r="AW49" s="682">
        <f t="shared" si="90"/>
        <v>0</v>
      </c>
      <c r="AX49" s="547">
        <f t="shared" ref="AX49:AX55" si="107">AH49-AP49</f>
        <v>289154969</v>
      </c>
      <c r="AY49" s="586">
        <f t="shared" ref="AY49:AY55" si="108">AI49-AQ49</f>
        <v>317908312</v>
      </c>
      <c r="AZ49" s="586">
        <f t="shared" ref="AZ49:AZ55" si="109">AJ49-AR49</f>
        <v>0</v>
      </c>
      <c r="BA49" s="586">
        <f t="shared" ref="BA49:BA55" si="110">AK49-AS49</f>
        <v>0</v>
      </c>
      <c r="BB49" s="586">
        <v>289154968</v>
      </c>
      <c r="BC49" s="586"/>
      <c r="BD49" s="586">
        <f>AJ49-AR49</f>
        <v>0</v>
      </c>
      <c r="BE49" s="586"/>
      <c r="BF49" s="587">
        <f t="shared" si="26"/>
        <v>0.99999999654164684</v>
      </c>
      <c r="BG49" s="587">
        <f t="shared" si="27"/>
        <v>0</v>
      </c>
      <c r="BH49" s="587" t="e">
        <f t="shared" si="28"/>
        <v>#DIV/0!</v>
      </c>
      <c r="BI49" s="587" t="e">
        <f t="shared" si="29"/>
        <v>#DIV/0!</v>
      </c>
      <c r="BJ49" s="586">
        <f t="shared" ref="BJ49:BJ55" si="111">SUM(AD49:AG49)</f>
        <v>3860319713</v>
      </c>
      <c r="BK49" s="586">
        <f t="shared" si="46"/>
        <v>1797639364</v>
      </c>
      <c r="BL49" s="532">
        <f t="shared" si="91"/>
        <v>0.46567110955765545</v>
      </c>
      <c r="BM49" s="586">
        <f t="shared" ref="BM49:BM55" si="112">SUM(AP49:AS49)</f>
        <v>1190576083</v>
      </c>
      <c r="BN49" s="532">
        <f t="shared" si="9"/>
        <v>0.30841385468426874</v>
      </c>
      <c r="BO49" s="595"/>
      <c r="BP49" s="510"/>
      <c r="BQ49" s="509" t="s">
        <v>34</v>
      </c>
      <c r="BR49" s="508"/>
      <c r="BS49" s="492"/>
    </row>
    <row r="50" spans="1:71" ht="50.1" customHeight="1" x14ac:dyDescent="0.25">
      <c r="A50" s="533" t="s">
        <v>1696</v>
      </c>
      <c r="B50" s="548" t="s">
        <v>1695</v>
      </c>
      <c r="C50" s="548" t="s">
        <v>1504</v>
      </c>
      <c r="D50" s="548">
        <v>12</v>
      </c>
      <c r="E50" s="548">
        <v>12</v>
      </c>
      <c r="F50" s="548">
        <v>12</v>
      </c>
      <c r="G50" s="548">
        <v>12</v>
      </c>
      <c r="H50" s="548">
        <v>12</v>
      </c>
      <c r="I50" s="548">
        <v>12</v>
      </c>
      <c r="J50" s="548"/>
      <c r="K50" s="548"/>
      <c r="L50" s="548"/>
      <c r="M50" s="548"/>
      <c r="N50" s="548"/>
      <c r="O50" s="548"/>
      <c r="P50" s="532">
        <f t="shared" si="101"/>
        <v>1</v>
      </c>
      <c r="Q50" s="532">
        <f t="shared" si="102"/>
        <v>1</v>
      </c>
      <c r="R50" s="532">
        <f t="shared" si="102"/>
        <v>0</v>
      </c>
      <c r="S50" s="532">
        <f t="shared" si="103"/>
        <v>0</v>
      </c>
      <c r="T50" s="597" t="s">
        <v>1694</v>
      </c>
      <c r="U50" s="531">
        <v>46022</v>
      </c>
      <c r="V50" s="548">
        <f t="shared" si="104"/>
        <v>48</v>
      </c>
      <c r="W50" s="548">
        <f t="shared" si="105"/>
        <v>24</v>
      </c>
      <c r="X50" s="596">
        <f t="shared" si="106"/>
        <v>0.5</v>
      </c>
      <c r="Y50" s="532">
        <v>0.14000000000000001</v>
      </c>
      <c r="Z50" s="532">
        <v>0.17</v>
      </c>
      <c r="AA50" s="532">
        <v>0.17</v>
      </c>
      <c r="AB50" s="532">
        <v>0.17</v>
      </c>
      <c r="AC50" s="532">
        <v>0.17</v>
      </c>
      <c r="AD50" s="586"/>
      <c r="AE50" s="586"/>
      <c r="AF50" s="586"/>
      <c r="AG50" s="586"/>
      <c r="AH50" s="586">
        <v>0</v>
      </c>
      <c r="AI50" s="586"/>
      <c r="AJ50" s="586"/>
      <c r="AK50" s="586"/>
      <c r="AL50" s="682" t="e">
        <f t="shared" si="11"/>
        <v>#DIV/0!</v>
      </c>
      <c r="AM50" s="682" t="e">
        <f t="shared" si="12"/>
        <v>#DIV/0!</v>
      </c>
      <c r="AN50" s="682" t="e">
        <f t="shared" si="13"/>
        <v>#DIV/0!</v>
      </c>
      <c r="AO50" s="532" t="e">
        <f t="shared" si="14"/>
        <v>#DIV/0!</v>
      </c>
      <c r="AP50" s="630"/>
      <c r="AQ50" s="630"/>
      <c r="AR50" s="630"/>
      <c r="AS50" s="630"/>
      <c r="AT50" s="532" t="e">
        <f t="shared" si="90"/>
        <v>#DIV/0!</v>
      </c>
      <c r="AU50" s="682" t="e">
        <f t="shared" si="90"/>
        <v>#DIV/0!</v>
      </c>
      <c r="AV50" s="682" t="e">
        <f t="shared" si="90"/>
        <v>#DIV/0!</v>
      </c>
      <c r="AW50" s="682" t="e">
        <f t="shared" si="90"/>
        <v>#DIV/0!</v>
      </c>
      <c r="AX50" s="547">
        <f t="shared" si="107"/>
        <v>0</v>
      </c>
      <c r="AY50" s="586">
        <f t="shared" si="108"/>
        <v>0</v>
      </c>
      <c r="AZ50" s="586">
        <f t="shared" si="109"/>
        <v>0</v>
      </c>
      <c r="BA50" s="586">
        <f t="shared" si="110"/>
        <v>0</v>
      </c>
      <c r="BB50" s="586"/>
      <c r="BC50" s="586"/>
      <c r="BD50" s="586">
        <f>AJ50-AR50</f>
        <v>0</v>
      </c>
      <c r="BE50" s="586"/>
      <c r="BF50" s="587" t="e">
        <f t="shared" si="26"/>
        <v>#DIV/0!</v>
      </c>
      <c r="BG50" s="587" t="e">
        <f t="shared" si="27"/>
        <v>#DIV/0!</v>
      </c>
      <c r="BH50" s="587" t="e">
        <f t="shared" si="28"/>
        <v>#DIV/0!</v>
      </c>
      <c r="BI50" s="587" t="e">
        <f t="shared" si="29"/>
        <v>#DIV/0!</v>
      </c>
      <c r="BJ50" s="586">
        <f t="shared" si="111"/>
        <v>0</v>
      </c>
      <c r="BK50" s="586">
        <f t="shared" si="46"/>
        <v>0</v>
      </c>
      <c r="BL50" s="532" t="e">
        <f t="shared" si="91"/>
        <v>#DIV/0!</v>
      </c>
      <c r="BM50" s="586">
        <f t="shared" si="112"/>
        <v>0</v>
      </c>
      <c r="BN50" s="532" t="e">
        <f t="shared" si="9"/>
        <v>#DIV/0!</v>
      </c>
      <c r="BO50" s="595"/>
      <c r="BP50" s="510"/>
      <c r="BQ50" s="509" t="s">
        <v>34</v>
      </c>
      <c r="BR50" s="508"/>
      <c r="BS50" s="492"/>
    </row>
    <row r="51" spans="1:71" ht="50.1" customHeight="1" x14ac:dyDescent="0.25">
      <c r="A51" s="533" t="s">
        <v>1693</v>
      </c>
      <c r="B51" s="548" t="s">
        <v>1692</v>
      </c>
      <c r="C51" s="548" t="s">
        <v>1504</v>
      </c>
      <c r="D51" s="548">
        <v>3</v>
      </c>
      <c r="E51" s="548">
        <v>3</v>
      </c>
      <c r="F51" s="548">
        <v>3</v>
      </c>
      <c r="G51" s="548">
        <v>3</v>
      </c>
      <c r="H51" s="548">
        <v>10</v>
      </c>
      <c r="I51" s="548">
        <v>7</v>
      </c>
      <c r="J51" s="548"/>
      <c r="K51" s="548"/>
      <c r="L51" s="548"/>
      <c r="M51" s="548"/>
      <c r="N51" s="548"/>
      <c r="O51" s="548"/>
      <c r="P51" s="532">
        <f t="shared" si="101"/>
        <v>1</v>
      </c>
      <c r="Q51" s="532">
        <f t="shared" si="102"/>
        <v>1</v>
      </c>
      <c r="R51" s="532">
        <f t="shared" si="102"/>
        <v>0</v>
      </c>
      <c r="S51" s="532">
        <f t="shared" si="103"/>
        <v>0</v>
      </c>
      <c r="T51" s="597" t="s">
        <v>1932</v>
      </c>
      <c r="U51" s="531">
        <v>46022</v>
      </c>
      <c r="V51" s="548">
        <f t="shared" si="104"/>
        <v>12</v>
      </c>
      <c r="W51" s="548">
        <f t="shared" si="105"/>
        <v>17</v>
      </c>
      <c r="X51" s="596">
        <f t="shared" si="106"/>
        <v>1</v>
      </c>
      <c r="Y51" s="532">
        <v>0.14000000000000001</v>
      </c>
      <c r="Z51" s="532">
        <v>0.17</v>
      </c>
      <c r="AA51" s="532">
        <v>0.17</v>
      </c>
      <c r="AB51" s="532">
        <v>0.17</v>
      </c>
      <c r="AC51" s="532">
        <v>0.17</v>
      </c>
      <c r="AD51" s="586"/>
      <c r="AE51" s="586"/>
      <c r="AF51" s="586"/>
      <c r="AG51" s="586"/>
      <c r="AH51" s="586">
        <v>0</v>
      </c>
      <c r="AI51" s="586"/>
      <c r="AJ51" s="586"/>
      <c r="AK51" s="586"/>
      <c r="AL51" s="682" t="e">
        <f t="shared" si="11"/>
        <v>#DIV/0!</v>
      </c>
      <c r="AM51" s="682" t="e">
        <f t="shared" si="12"/>
        <v>#DIV/0!</v>
      </c>
      <c r="AN51" s="682" t="e">
        <f t="shared" si="13"/>
        <v>#DIV/0!</v>
      </c>
      <c r="AO51" s="532" t="e">
        <f t="shared" si="14"/>
        <v>#DIV/0!</v>
      </c>
      <c r="AP51" s="630"/>
      <c r="AQ51" s="630"/>
      <c r="AR51" s="630">
        <v>0</v>
      </c>
      <c r="AS51" s="630">
        <v>0</v>
      </c>
      <c r="AT51" s="532" t="e">
        <f t="shared" si="90"/>
        <v>#DIV/0!</v>
      </c>
      <c r="AU51" s="682" t="e">
        <f t="shared" si="90"/>
        <v>#DIV/0!</v>
      </c>
      <c r="AV51" s="682" t="e">
        <f t="shared" si="90"/>
        <v>#DIV/0!</v>
      </c>
      <c r="AW51" s="682" t="e">
        <f t="shared" si="90"/>
        <v>#DIV/0!</v>
      </c>
      <c r="AX51" s="547">
        <f t="shared" si="107"/>
        <v>0</v>
      </c>
      <c r="AY51" s="586">
        <f t="shared" si="108"/>
        <v>0</v>
      </c>
      <c r="AZ51" s="586">
        <f t="shared" si="109"/>
        <v>0</v>
      </c>
      <c r="BA51" s="586">
        <f t="shared" si="110"/>
        <v>0</v>
      </c>
      <c r="BB51" s="586"/>
      <c r="BC51" s="586"/>
      <c r="BD51" s="586">
        <f>AJ51-AR51</f>
        <v>0</v>
      </c>
      <c r="BE51" s="586"/>
      <c r="BF51" s="587" t="e">
        <f t="shared" si="26"/>
        <v>#DIV/0!</v>
      </c>
      <c r="BG51" s="587" t="e">
        <f t="shared" si="27"/>
        <v>#DIV/0!</v>
      </c>
      <c r="BH51" s="587" t="e">
        <f t="shared" si="28"/>
        <v>#DIV/0!</v>
      </c>
      <c r="BI51" s="587" t="e">
        <f t="shared" si="29"/>
        <v>#DIV/0!</v>
      </c>
      <c r="BJ51" s="586">
        <f t="shared" si="111"/>
        <v>0</v>
      </c>
      <c r="BK51" s="586">
        <f t="shared" si="46"/>
        <v>0</v>
      </c>
      <c r="BL51" s="532" t="e">
        <f t="shared" si="91"/>
        <v>#DIV/0!</v>
      </c>
      <c r="BM51" s="586">
        <f t="shared" si="112"/>
        <v>0</v>
      </c>
      <c r="BN51" s="532" t="e">
        <f t="shared" si="9"/>
        <v>#DIV/0!</v>
      </c>
      <c r="BO51" s="595"/>
      <c r="BP51" s="510"/>
      <c r="BQ51" s="509" t="s">
        <v>28</v>
      </c>
      <c r="BR51" s="508"/>
      <c r="BS51" s="492"/>
    </row>
    <row r="52" spans="1:71" ht="50.1" customHeight="1" x14ac:dyDescent="0.25">
      <c r="A52" s="640" t="s">
        <v>1691</v>
      </c>
      <c r="B52" s="616" t="s">
        <v>1690</v>
      </c>
      <c r="C52" s="548" t="s">
        <v>1250</v>
      </c>
      <c r="D52" s="550">
        <v>0.8</v>
      </c>
      <c r="E52" s="550">
        <v>0.8</v>
      </c>
      <c r="F52" s="550">
        <v>0.8</v>
      </c>
      <c r="G52" s="550">
        <v>0.8</v>
      </c>
      <c r="H52" s="549">
        <v>1</v>
      </c>
      <c r="I52" s="549">
        <v>1</v>
      </c>
      <c r="J52" s="549"/>
      <c r="K52" s="549"/>
      <c r="L52" s="616"/>
      <c r="M52" s="706"/>
      <c r="N52" s="616"/>
      <c r="O52" s="616"/>
      <c r="P52" s="532">
        <f t="shared" si="101"/>
        <v>1</v>
      </c>
      <c r="Q52" s="532">
        <f t="shared" si="102"/>
        <v>1</v>
      </c>
      <c r="R52" s="532">
        <f t="shared" si="102"/>
        <v>0</v>
      </c>
      <c r="S52" s="532">
        <f t="shared" si="103"/>
        <v>0</v>
      </c>
      <c r="T52" s="617" t="s">
        <v>1689</v>
      </c>
      <c r="U52" s="531">
        <v>46022</v>
      </c>
      <c r="V52" s="549">
        <f t="shared" si="104"/>
        <v>3.2</v>
      </c>
      <c r="W52" s="550">
        <f t="shared" si="105"/>
        <v>2</v>
      </c>
      <c r="X52" s="525">
        <f t="shared" si="106"/>
        <v>0.625</v>
      </c>
      <c r="Y52" s="527">
        <v>0.14000000000000001</v>
      </c>
      <c r="Z52" s="527">
        <v>0.17</v>
      </c>
      <c r="AA52" s="527">
        <v>0.17</v>
      </c>
      <c r="AB52" s="527">
        <v>0.17</v>
      </c>
      <c r="AC52" s="527">
        <v>0.17</v>
      </c>
      <c r="AD52" s="528">
        <v>18081199</v>
      </c>
      <c r="AE52" s="528">
        <v>30000000</v>
      </c>
      <c r="AF52" s="528">
        <v>40000000</v>
      </c>
      <c r="AG52" s="528">
        <v>30000000</v>
      </c>
      <c r="AH52" s="528">
        <v>17320390</v>
      </c>
      <c r="AI52" s="528">
        <v>18156581</v>
      </c>
      <c r="AJ52" s="528"/>
      <c r="AK52" s="528"/>
      <c r="AL52" s="527">
        <f t="shared" si="11"/>
        <v>0.95792264661209692</v>
      </c>
      <c r="AM52" s="527">
        <f t="shared" si="12"/>
        <v>0.60521936666666665</v>
      </c>
      <c r="AN52" s="527">
        <f t="shared" si="13"/>
        <v>0</v>
      </c>
      <c r="AO52" s="527">
        <f t="shared" si="14"/>
        <v>0</v>
      </c>
      <c r="AP52" s="631">
        <v>17320390</v>
      </c>
      <c r="AQ52" s="631">
        <v>18156581</v>
      </c>
      <c r="AR52" s="631"/>
      <c r="AS52" s="631"/>
      <c r="AT52" s="527">
        <f t="shared" si="90"/>
        <v>0.95792264661209692</v>
      </c>
      <c r="AU52" s="527">
        <f t="shared" si="90"/>
        <v>0.60521936666666665</v>
      </c>
      <c r="AV52" s="527">
        <f t="shared" si="90"/>
        <v>0</v>
      </c>
      <c r="AW52" s="527">
        <f t="shared" si="90"/>
        <v>0</v>
      </c>
      <c r="AX52" s="547">
        <f t="shared" si="107"/>
        <v>0</v>
      </c>
      <c r="AY52" s="528">
        <f t="shared" si="108"/>
        <v>0</v>
      </c>
      <c r="AZ52" s="528">
        <f t="shared" si="109"/>
        <v>0</v>
      </c>
      <c r="BA52" s="528">
        <f t="shared" si="110"/>
        <v>0</v>
      </c>
      <c r="BB52" s="528"/>
      <c r="BC52" s="528"/>
      <c r="BD52" s="528"/>
      <c r="BE52" s="528"/>
      <c r="BF52" s="529" t="e">
        <f t="shared" si="26"/>
        <v>#DIV/0!</v>
      </c>
      <c r="BG52" s="529" t="e">
        <f t="shared" si="27"/>
        <v>#DIV/0!</v>
      </c>
      <c r="BH52" s="529" t="e">
        <f t="shared" si="28"/>
        <v>#DIV/0!</v>
      </c>
      <c r="BI52" s="529" t="e">
        <f t="shared" si="29"/>
        <v>#DIV/0!</v>
      </c>
      <c r="BJ52" s="528">
        <f t="shared" si="111"/>
        <v>118081199</v>
      </c>
      <c r="BK52" s="528">
        <f t="shared" si="46"/>
        <v>35476971</v>
      </c>
      <c r="BL52" s="532">
        <f t="shared" si="91"/>
        <v>0.30044555187824606</v>
      </c>
      <c r="BM52" s="528">
        <f t="shared" si="112"/>
        <v>35476971</v>
      </c>
      <c r="BN52" s="527"/>
      <c r="BO52" s="511"/>
      <c r="BP52" s="622"/>
      <c r="BQ52" s="621"/>
      <c r="BR52" s="620"/>
      <c r="BS52" s="492"/>
    </row>
    <row r="53" spans="1:71" ht="50.1" customHeight="1" x14ac:dyDescent="0.25">
      <c r="A53" s="640" t="s">
        <v>1688</v>
      </c>
      <c r="B53" s="616" t="s">
        <v>1687</v>
      </c>
      <c r="C53" s="548" t="s">
        <v>1250</v>
      </c>
      <c r="D53" s="550">
        <v>1</v>
      </c>
      <c r="E53" s="550">
        <v>1</v>
      </c>
      <c r="F53" s="550">
        <v>1</v>
      </c>
      <c r="G53" s="550">
        <v>1</v>
      </c>
      <c r="H53" s="549">
        <v>1</v>
      </c>
      <c r="I53" s="549">
        <v>1</v>
      </c>
      <c r="J53" s="549"/>
      <c r="K53" s="549"/>
      <c r="L53" s="616"/>
      <c r="M53" s="706"/>
      <c r="N53" s="616"/>
      <c r="O53" s="616"/>
      <c r="P53" s="532">
        <f t="shared" si="101"/>
        <v>1</v>
      </c>
      <c r="Q53" s="532">
        <f t="shared" si="102"/>
        <v>1</v>
      </c>
      <c r="R53" s="532">
        <f t="shared" si="102"/>
        <v>0</v>
      </c>
      <c r="S53" s="532">
        <f t="shared" si="103"/>
        <v>0</v>
      </c>
      <c r="T53" s="617" t="s">
        <v>1863</v>
      </c>
      <c r="U53" s="531">
        <v>46022</v>
      </c>
      <c r="V53" s="549">
        <f t="shared" si="104"/>
        <v>4</v>
      </c>
      <c r="W53" s="550">
        <f t="shared" si="105"/>
        <v>2</v>
      </c>
      <c r="X53" s="525">
        <f t="shared" si="106"/>
        <v>0.5</v>
      </c>
      <c r="Y53" s="527">
        <v>0.14000000000000001</v>
      </c>
      <c r="Z53" s="527">
        <v>0.17</v>
      </c>
      <c r="AA53" s="527">
        <v>0.17</v>
      </c>
      <c r="AB53" s="527">
        <v>0.17</v>
      </c>
      <c r="AC53" s="527">
        <v>0.17</v>
      </c>
      <c r="AD53" s="528">
        <v>0</v>
      </c>
      <c r="AE53" s="528">
        <v>0</v>
      </c>
      <c r="AF53" s="528">
        <v>0</v>
      </c>
      <c r="AG53" s="528">
        <v>0</v>
      </c>
      <c r="AH53" s="528">
        <v>0</v>
      </c>
      <c r="AI53" s="528"/>
      <c r="AJ53" s="528"/>
      <c r="AK53" s="528"/>
      <c r="AL53" s="527" t="e">
        <f t="shared" si="11"/>
        <v>#DIV/0!</v>
      </c>
      <c r="AM53" s="527" t="e">
        <f t="shared" si="12"/>
        <v>#DIV/0!</v>
      </c>
      <c r="AN53" s="527" t="e">
        <f t="shared" si="13"/>
        <v>#DIV/0!</v>
      </c>
      <c r="AO53" s="527" t="e">
        <f t="shared" si="14"/>
        <v>#DIV/0!</v>
      </c>
      <c r="AP53" s="631"/>
      <c r="AQ53" s="631"/>
      <c r="AR53" s="631"/>
      <c r="AS53" s="631"/>
      <c r="AT53" s="527" t="e">
        <f t="shared" si="90"/>
        <v>#DIV/0!</v>
      </c>
      <c r="AU53" s="527" t="e">
        <f t="shared" si="90"/>
        <v>#DIV/0!</v>
      </c>
      <c r="AV53" s="527" t="e">
        <f t="shared" si="90"/>
        <v>#DIV/0!</v>
      </c>
      <c r="AW53" s="527" t="e">
        <f t="shared" si="90"/>
        <v>#DIV/0!</v>
      </c>
      <c r="AX53" s="547">
        <f t="shared" si="107"/>
        <v>0</v>
      </c>
      <c r="AY53" s="528">
        <f t="shared" si="108"/>
        <v>0</v>
      </c>
      <c r="AZ53" s="528">
        <f t="shared" si="109"/>
        <v>0</v>
      </c>
      <c r="BA53" s="528">
        <f t="shared" si="110"/>
        <v>0</v>
      </c>
      <c r="BB53" s="528"/>
      <c r="BC53" s="528"/>
      <c r="BD53" s="528"/>
      <c r="BE53" s="528"/>
      <c r="BF53" s="529" t="e">
        <f t="shared" si="26"/>
        <v>#DIV/0!</v>
      </c>
      <c r="BG53" s="529" t="e">
        <f t="shared" si="27"/>
        <v>#DIV/0!</v>
      </c>
      <c r="BH53" s="529" t="e">
        <f t="shared" si="28"/>
        <v>#DIV/0!</v>
      </c>
      <c r="BI53" s="529" t="e">
        <f t="shared" si="29"/>
        <v>#DIV/0!</v>
      </c>
      <c r="BJ53" s="528">
        <f t="shared" si="111"/>
        <v>0</v>
      </c>
      <c r="BK53" s="528">
        <f t="shared" si="46"/>
        <v>0</v>
      </c>
      <c r="BL53" s="532" t="e">
        <f t="shared" si="91"/>
        <v>#DIV/0!</v>
      </c>
      <c r="BM53" s="528">
        <f t="shared" si="112"/>
        <v>0</v>
      </c>
      <c r="BN53" s="527"/>
      <c r="BO53" s="511"/>
      <c r="BP53" s="622"/>
      <c r="BQ53" s="621"/>
      <c r="BR53" s="620"/>
      <c r="BS53" s="492"/>
    </row>
    <row r="54" spans="1:71" ht="42.75" customHeight="1" x14ac:dyDescent="0.25">
      <c r="A54" s="640" t="s">
        <v>1686</v>
      </c>
      <c r="B54" s="616" t="s">
        <v>1685</v>
      </c>
      <c r="C54" s="548" t="s">
        <v>1504</v>
      </c>
      <c r="D54" s="548">
        <v>1</v>
      </c>
      <c r="E54" s="616"/>
      <c r="F54" s="616"/>
      <c r="G54" s="616"/>
      <c r="H54" s="616">
        <v>1</v>
      </c>
      <c r="I54" s="616">
        <v>0</v>
      </c>
      <c r="J54" s="616"/>
      <c r="K54" s="616"/>
      <c r="L54" s="616"/>
      <c r="M54" s="706"/>
      <c r="N54" s="616"/>
      <c r="O54" s="616"/>
      <c r="P54" s="532">
        <f t="shared" si="101"/>
        <v>1</v>
      </c>
      <c r="Q54" s="532">
        <f t="shared" si="102"/>
        <v>0</v>
      </c>
      <c r="R54" s="532">
        <f t="shared" si="102"/>
        <v>0</v>
      </c>
      <c r="S54" s="532">
        <f t="shared" si="103"/>
        <v>0</v>
      </c>
      <c r="T54" s="617"/>
      <c r="U54" s="531"/>
      <c r="V54" s="616">
        <f t="shared" si="104"/>
        <v>1</v>
      </c>
      <c r="W54" s="548">
        <f t="shared" si="105"/>
        <v>1</v>
      </c>
      <c r="X54" s="525">
        <f t="shared" si="106"/>
        <v>1</v>
      </c>
      <c r="Y54" s="527">
        <v>0.14000000000000001</v>
      </c>
      <c r="Z54" s="527">
        <v>0.15</v>
      </c>
      <c r="AA54" s="527"/>
      <c r="AB54" s="527"/>
      <c r="AC54" s="527"/>
      <c r="AD54" s="528">
        <v>0</v>
      </c>
      <c r="AE54" s="528">
        <v>0</v>
      </c>
      <c r="AF54" s="528">
        <v>0</v>
      </c>
      <c r="AG54" s="528">
        <v>0</v>
      </c>
      <c r="AH54" s="528">
        <v>0</v>
      </c>
      <c r="AI54" s="528"/>
      <c r="AJ54" s="528"/>
      <c r="AK54" s="528"/>
      <c r="AL54" s="527" t="e">
        <f t="shared" si="11"/>
        <v>#DIV/0!</v>
      </c>
      <c r="AM54" s="527" t="e">
        <f t="shared" si="12"/>
        <v>#DIV/0!</v>
      </c>
      <c r="AN54" s="527" t="e">
        <f t="shared" si="13"/>
        <v>#DIV/0!</v>
      </c>
      <c r="AO54" s="527" t="e">
        <f t="shared" si="14"/>
        <v>#DIV/0!</v>
      </c>
      <c r="AP54" s="631"/>
      <c r="AQ54" s="631"/>
      <c r="AR54" s="631"/>
      <c r="AS54" s="631"/>
      <c r="AT54" s="527" t="e">
        <f t="shared" si="90"/>
        <v>#DIV/0!</v>
      </c>
      <c r="AU54" s="527" t="e">
        <f t="shared" si="90"/>
        <v>#DIV/0!</v>
      </c>
      <c r="AV54" s="527" t="e">
        <f t="shared" si="90"/>
        <v>#DIV/0!</v>
      </c>
      <c r="AW54" s="527" t="e">
        <f t="shared" si="90"/>
        <v>#DIV/0!</v>
      </c>
      <c r="AX54" s="547">
        <f t="shared" si="107"/>
        <v>0</v>
      </c>
      <c r="AY54" s="528">
        <f t="shared" si="108"/>
        <v>0</v>
      </c>
      <c r="AZ54" s="528">
        <f t="shared" si="109"/>
        <v>0</v>
      </c>
      <c r="BA54" s="528">
        <f t="shared" si="110"/>
        <v>0</v>
      </c>
      <c r="BB54" s="528"/>
      <c r="BC54" s="528"/>
      <c r="BD54" s="528"/>
      <c r="BE54" s="528"/>
      <c r="BF54" s="529" t="e">
        <f t="shared" si="26"/>
        <v>#DIV/0!</v>
      </c>
      <c r="BG54" s="529" t="e">
        <f t="shared" si="27"/>
        <v>#DIV/0!</v>
      </c>
      <c r="BH54" s="529" t="e">
        <f t="shared" si="28"/>
        <v>#DIV/0!</v>
      </c>
      <c r="BI54" s="529" t="e">
        <f t="shared" si="29"/>
        <v>#DIV/0!</v>
      </c>
      <c r="BJ54" s="528">
        <f t="shared" si="111"/>
        <v>0</v>
      </c>
      <c r="BK54" s="528">
        <f t="shared" si="46"/>
        <v>0</v>
      </c>
      <c r="BL54" s="532" t="e">
        <f t="shared" si="91"/>
        <v>#DIV/0!</v>
      </c>
      <c r="BM54" s="528">
        <f t="shared" si="112"/>
        <v>0</v>
      </c>
      <c r="BN54" s="527"/>
      <c r="BO54" s="511"/>
      <c r="BP54" s="622"/>
      <c r="BQ54" s="621"/>
      <c r="BR54" s="620"/>
      <c r="BS54" s="492"/>
    </row>
    <row r="55" spans="1:71" ht="62.25" customHeight="1" thickBot="1" x14ac:dyDescent="0.3">
      <c r="A55" s="615" t="s">
        <v>1684</v>
      </c>
      <c r="B55" s="612" t="s">
        <v>1683</v>
      </c>
      <c r="C55" s="548" t="s">
        <v>1250</v>
      </c>
      <c r="D55" s="611"/>
      <c r="E55" s="611">
        <v>1</v>
      </c>
      <c r="F55" s="611">
        <v>1</v>
      </c>
      <c r="G55" s="611">
        <v>1</v>
      </c>
      <c r="H55" s="611"/>
      <c r="I55" s="611">
        <v>1</v>
      </c>
      <c r="J55" s="611"/>
      <c r="K55" s="611"/>
      <c r="L55" s="611"/>
      <c r="M55" s="611"/>
      <c r="N55" s="611"/>
      <c r="O55" s="611"/>
      <c r="P55" s="532">
        <f t="shared" si="101"/>
        <v>0</v>
      </c>
      <c r="Q55" s="532">
        <f t="shared" si="102"/>
        <v>1</v>
      </c>
      <c r="R55" s="532">
        <f t="shared" si="102"/>
        <v>0</v>
      </c>
      <c r="S55" s="532">
        <f t="shared" si="103"/>
        <v>0</v>
      </c>
      <c r="T55" s="613" t="s">
        <v>1864</v>
      </c>
      <c r="U55" s="652">
        <v>46022</v>
      </c>
      <c r="V55" s="611">
        <f t="shared" si="104"/>
        <v>3</v>
      </c>
      <c r="W55" s="596">
        <f t="shared" si="105"/>
        <v>1</v>
      </c>
      <c r="X55" s="611">
        <f t="shared" si="106"/>
        <v>0.33333333333333331</v>
      </c>
      <c r="Y55" s="608">
        <v>0.14000000000000001</v>
      </c>
      <c r="Z55" s="608"/>
      <c r="AA55" s="608">
        <v>0.15</v>
      </c>
      <c r="AB55" s="608">
        <v>0.15</v>
      </c>
      <c r="AC55" s="608">
        <v>0.15</v>
      </c>
      <c r="AD55" s="609">
        <v>0</v>
      </c>
      <c r="AE55" s="609">
        <v>0</v>
      </c>
      <c r="AF55" s="609">
        <v>0</v>
      </c>
      <c r="AG55" s="609">
        <v>0</v>
      </c>
      <c r="AH55" s="609">
        <v>0</v>
      </c>
      <c r="AI55" s="609"/>
      <c r="AJ55" s="609">
        <v>0</v>
      </c>
      <c r="AK55" s="609"/>
      <c r="AL55" s="608" t="e">
        <f t="shared" si="11"/>
        <v>#DIV/0!</v>
      </c>
      <c r="AM55" s="608" t="e">
        <f t="shared" si="12"/>
        <v>#DIV/0!</v>
      </c>
      <c r="AN55" s="608" t="e">
        <f t="shared" si="13"/>
        <v>#DIV/0!</v>
      </c>
      <c r="AO55" s="608" t="e">
        <f t="shared" si="14"/>
        <v>#DIV/0!</v>
      </c>
      <c r="AP55" s="629"/>
      <c r="AQ55" s="629"/>
      <c r="AR55" s="629">
        <v>0</v>
      </c>
      <c r="AS55" s="629"/>
      <c r="AT55" s="608" t="e">
        <f t="shared" si="90"/>
        <v>#DIV/0!</v>
      </c>
      <c r="AU55" s="608" t="e">
        <f t="shared" si="90"/>
        <v>#DIV/0!</v>
      </c>
      <c r="AV55" s="608" t="e">
        <f t="shared" si="90"/>
        <v>#DIV/0!</v>
      </c>
      <c r="AW55" s="608" t="e">
        <f t="shared" si="90"/>
        <v>#DIV/0!</v>
      </c>
      <c r="AX55" s="547">
        <f t="shared" si="107"/>
        <v>0</v>
      </c>
      <c r="AY55" s="609">
        <f t="shared" si="108"/>
        <v>0</v>
      </c>
      <c r="AZ55" s="609">
        <f t="shared" si="109"/>
        <v>0</v>
      </c>
      <c r="BA55" s="609">
        <f t="shared" si="110"/>
        <v>0</v>
      </c>
      <c r="BB55" s="609"/>
      <c r="BC55" s="609"/>
      <c r="BD55" s="609">
        <f>AJ55-AR55</f>
        <v>0</v>
      </c>
      <c r="BE55" s="609"/>
      <c r="BF55" s="610" t="e">
        <f t="shared" si="26"/>
        <v>#DIV/0!</v>
      </c>
      <c r="BG55" s="610" t="e">
        <f t="shared" si="27"/>
        <v>#DIV/0!</v>
      </c>
      <c r="BH55" s="610" t="e">
        <f t="shared" si="28"/>
        <v>#DIV/0!</v>
      </c>
      <c r="BI55" s="610" t="e">
        <f t="shared" si="29"/>
        <v>#DIV/0!</v>
      </c>
      <c r="BJ55" s="609">
        <f t="shared" si="111"/>
        <v>0</v>
      </c>
      <c r="BK55" s="609">
        <f t="shared" si="46"/>
        <v>0</v>
      </c>
      <c r="BL55" s="608" t="e">
        <f t="shared" si="91"/>
        <v>#DIV/0!</v>
      </c>
      <c r="BM55" s="609">
        <f t="shared" si="112"/>
        <v>0</v>
      </c>
      <c r="BN55" s="608" t="e">
        <f t="shared" ref="BN55:BN71" si="113">BM55/BJ55</f>
        <v>#DIV/0!</v>
      </c>
      <c r="BO55" s="607"/>
      <c r="BP55" s="606"/>
      <c r="BQ55" s="605" t="s">
        <v>28</v>
      </c>
      <c r="BR55" s="604"/>
      <c r="BS55" s="492"/>
    </row>
    <row r="56" spans="1:71" ht="45" customHeight="1" x14ac:dyDescent="0.25">
      <c r="A56" s="603" t="s">
        <v>1682</v>
      </c>
      <c r="B56" s="566"/>
      <c r="C56" s="566"/>
      <c r="D56" s="602"/>
      <c r="E56" s="602"/>
      <c r="F56" s="602"/>
      <c r="G56" s="602"/>
      <c r="H56" s="602"/>
      <c r="I56" s="602"/>
      <c r="J56" s="602"/>
      <c r="K56" s="602"/>
      <c r="L56" s="602"/>
      <c r="M56" s="602"/>
      <c r="N56" s="602"/>
      <c r="O56" s="602"/>
      <c r="P56" s="602">
        <f>+(P57*Z57)+(P60*Z60)+(P65*Z65)+(P68*Z68)</f>
        <v>0.99999999999999989</v>
      </c>
      <c r="Q56" s="602">
        <f>+(Q57*AA57)+(Q60*AA60)+(Q65*AA65)+(Q68*AA68)</f>
        <v>0.81899999999999995</v>
      </c>
      <c r="R56" s="602">
        <f>+(R57*AB57)+(R60*AB60)+(R65*AB65)+(R68*AB68)</f>
        <v>0</v>
      </c>
      <c r="S56" s="602">
        <f>+(S57*AC57)+(S60*AC60)+(S65*AC65)+(S68*AC68)</f>
        <v>0</v>
      </c>
      <c r="T56" s="565"/>
      <c r="U56" s="565"/>
      <c r="V56" s="602">
        <v>1</v>
      </c>
      <c r="W56" s="602"/>
      <c r="X56" s="602">
        <f>+(X57*Y57)+(X60*Y60)+(X65*Y65)+(X68*Y68)</f>
        <v>0.37017187500000004</v>
      </c>
      <c r="Y56" s="601">
        <v>0.15</v>
      </c>
      <c r="Z56" s="601">
        <v>0.15</v>
      </c>
      <c r="AA56" s="601">
        <v>0.15</v>
      </c>
      <c r="AB56" s="601">
        <v>0.15</v>
      </c>
      <c r="AC56" s="601">
        <v>0.15</v>
      </c>
      <c r="AD56" s="599">
        <f t="shared" ref="AD56:AK56" si="114">+AD57+AD60+AD65+AD68</f>
        <v>69148248461</v>
      </c>
      <c r="AE56" s="599">
        <f t="shared" si="114"/>
        <v>59372639351.959999</v>
      </c>
      <c r="AF56" s="599">
        <f t="shared" si="114"/>
        <v>60143586682.959999</v>
      </c>
      <c r="AG56" s="599">
        <f t="shared" si="114"/>
        <v>31122848961.849998</v>
      </c>
      <c r="AH56" s="599">
        <f t="shared" si="114"/>
        <v>38186399713</v>
      </c>
      <c r="AI56" s="599">
        <f t="shared" si="114"/>
        <v>56743711397.319992</v>
      </c>
      <c r="AJ56" s="599">
        <f t="shared" si="114"/>
        <v>0</v>
      </c>
      <c r="AK56" s="599">
        <f t="shared" si="114"/>
        <v>0</v>
      </c>
      <c r="AL56" s="651">
        <f t="shared" si="11"/>
        <v>0.55223958036388066</v>
      </c>
      <c r="AM56" s="651">
        <f t="shared" si="12"/>
        <v>0.95572155822388549</v>
      </c>
      <c r="AN56" s="651">
        <f t="shared" si="13"/>
        <v>0</v>
      </c>
      <c r="AO56" s="651">
        <f t="shared" si="14"/>
        <v>0</v>
      </c>
      <c r="AP56" s="687">
        <f>+AP57+AP60+AP65+AP68</f>
        <v>31031986007</v>
      </c>
      <c r="AQ56" s="687">
        <f>+AQ57+AQ60+AQ65+AQ68</f>
        <v>16523478312.51</v>
      </c>
      <c r="AR56" s="687">
        <f>+AR57+AR60+AR65+AR68</f>
        <v>0</v>
      </c>
      <c r="AS56" s="687">
        <f>+AS57+AS60+AS65+AS68</f>
        <v>0</v>
      </c>
      <c r="AT56" s="600">
        <f t="shared" si="90"/>
        <v>0.44877472239231359</v>
      </c>
      <c r="AU56" s="600">
        <f t="shared" si="90"/>
        <v>0.27830122583163436</v>
      </c>
      <c r="AV56" s="600">
        <f t="shared" si="90"/>
        <v>0</v>
      </c>
      <c r="AW56" s="600">
        <f t="shared" si="90"/>
        <v>0</v>
      </c>
      <c r="AX56" s="599">
        <f>+AX57+AX60+AX65+AX68</f>
        <v>7154413706</v>
      </c>
      <c r="AY56" s="599">
        <f>+AY57+AY60+AY65+AY68</f>
        <v>40220233084.809998</v>
      </c>
      <c r="AZ56" s="599">
        <f>AZ57+AZ60+AZ65+AZ68</f>
        <v>0</v>
      </c>
      <c r="BA56" s="599">
        <f>BA57+BA60+BA65+BA68</f>
        <v>0</v>
      </c>
      <c r="BB56" s="599">
        <f>BB57+BB60+BB65+BB68</f>
        <v>2667770135.3899999</v>
      </c>
      <c r="BC56" s="599">
        <f>BC57+BC60+BC65+BC68</f>
        <v>0</v>
      </c>
      <c r="BD56" s="599">
        <f>+BD57+BD60+BD65+BD68</f>
        <v>0</v>
      </c>
      <c r="BE56" s="599">
        <f>+BE57+BE60+BE65+BE68</f>
        <v>0</v>
      </c>
      <c r="BF56" s="598">
        <f t="shared" si="26"/>
        <v>0.37288452206121275</v>
      </c>
      <c r="BG56" s="598">
        <f t="shared" si="27"/>
        <v>0</v>
      </c>
      <c r="BH56" s="598" t="e">
        <f t="shared" si="28"/>
        <v>#DIV/0!</v>
      </c>
      <c r="BI56" s="598" t="e">
        <f t="shared" si="29"/>
        <v>#DIV/0!</v>
      </c>
      <c r="BJ56" s="599">
        <f>+BJ57+BJ60+BJ65+BJ68</f>
        <v>219787323457.76999</v>
      </c>
      <c r="BK56" s="599">
        <f>+BK57+BK60+BK65+BK68</f>
        <v>94930111110.319992</v>
      </c>
      <c r="BL56" s="598">
        <f t="shared" si="91"/>
        <v>0.43191804521228405</v>
      </c>
      <c r="BM56" s="599">
        <f>+BM57+BM60+BM65+BM68</f>
        <v>47555464319.510002</v>
      </c>
      <c r="BN56" s="598">
        <f t="shared" si="113"/>
        <v>0.21637036918850019</v>
      </c>
      <c r="BO56" s="557"/>
      <c r="BP56" s="559" t="s">
        <v>2</v>
      </c>
      <c r="BQ56" s="558"/>
      <c r="BR56" s="557" t="s">
        <v>1681</v>
      </c>
      <c r="BS56" s="492"/>
    </row>
    <row r="57" spans="1:71" ht="37.5" customHeight="1" x14ac:dyDescent="0.25">
      <c r="A57" s="546" t="s">
        <v>1680</v>
      </c>
      <c r="B57" s="545" t="s">
        <v>1516</v>
      </c>
      <c r="C57" s="545" t="s">
        <v>1516</v>
      </c>
      <c r="D57" s="544"/>
      <c r="E57" s="544"/>
      <c r="F57" s="544"/>
      <c r="G57" s="544"/>
      <c r="H57" s="544"/>
      <c r="I57" s="544"/>
      <c r="J57" s="544"/>
      <c r="K57" s="544"/>
      <c r="L57" s="544"/>
      <c r="M57" s="544"/>
      <c r="N57" s="544"/>
      <c r="O57" s="544"/>
      <c r="P57" s="539">
        <f>+SUMPRODUCT(P58:P59,Z58:Z59)</f>
        <v>1</v>
      </c>
      <c r="Q57" s="539">
        <f>+SUMPRODUCT(Q58:Q59,AA58:AA59)</f>
        <v>0.72599999999999998</v>
      </c>
      <c r="R57" s="539">
        <f>+SUMPRODUCT(R58:R59,AB58:AB59)</f>
        <v>0</v>
      </c>
      <c r="S57" s="539">
        <f>+SUMPRODUCT(S58:S59,AC58:AC59)</f>
        <v>0</v>
      </c>
      <c r="T57" s="541"/>
      <c r="U57" s="541"/>
      <c r="V57" s="544">
        <v>1</v>
      </c>
      <c r="W57" s="544"/>
      <c r="X57" s="555">
        <f>+SUMPRODUCT(X58:X59,Y58:Y59)</f>
        <v>0.32735416666666672</v>
      </c>
      <c r="Y57" s="555">
        <v>0.25</v>
      </c>
      <c r="Z57" s="555">
        <v>0.3</v>
      </c>
      <c r="AA57" s="555">
        <v>0.25</v>
      </c>
      <c r="AB57" s="555">
        <v>0.25</v>
      </c>
      <c r="AC57" s="555">
        <v>0.25</v>
      </c>
      <c r="AD57" s="540">
        <f t="shared" ref="AD57:AK57" si="115">SUM(AD58:AD59)</f>
        <v>30616415718</v>
      </c>
      <c r="AE57" s="540">
        <f t="shared" si="115"/>
        <v>30546322790</v>
      </c>
      <c r="AF57" s="540">
        <f t="shared" si="115"/>
        <v>31315517290</v>
      </c>
      <c r="AG57" s="540">
        <f t="shared" si="115"/>
        <v>1466707300</v>
      </c>
      <c r="AH57" s="540">
        <f t="shared" si="115"/>
        <v>71606428</v>
      </c>
      <c r="AI57" s="540">
        <f t="shared" si="115"/>
        <v>28574299537</v>
      </c>
      <c r="AJ57" s="540">
        <f t="shared" si="115"/>
        <v>0</v>
      </c>
      <c r="AK57" s="540">
        <f t="shared" si="115"/>
        <v>0</v>
      </c>
      <c r="AL57" s="544">
        <f t="shared" si="11"/>
        <v>2.3388246573194118E-3</v>
      </c>
      <c r="AM57" s="544">
        <f t="shared" si="12"/>
        <v>0.93544154998435414</v>
      </c>
      <c r="AN57" s="544">
        <f t="shared" si="13"/>
        <v>0</v>
      </c>
      <c r="AO57" s="544">
        <f t="shared" si="14"/>
        <v>0</v>
      </c>
      <c r="AP57" s="633">
        <f>SUM(AP58:AP59)</f>
        <v>71606428</v>
      </c>
      <c r="AQ57" s="633">
        <f>SUM(AQ58:AQ59)</f>
        <v>0</v>
      </c>
      <c r="AR57" s="633">
        <f>SUM(AR58:AR59)</f>
        <v>0</v>
      </c>
      <c r="AS57" s="633">
        <f>SUM(AS58:AS59)</f>
        <v>0</v>
      </c>
      <c r="AT57" s="544">
        <f t="shared" si="90"/>
        <v>2.3388246573194118E-3</v>
      </c>
      <c r="AU57" s="544">
        <f t="shared" si="90"/>
        <v>0</v>
      </c>
      <c r="AV57" s="544">
        <f t="shared" si="90"/>
        <v>0</v>
      </c>
      <c r="AW57" s="544">
        <f t="shared" si="90"/>
        <v>0</v>
      </c>
      <c r="AX57" s="543">
        <f t="shared" ref="AX57:BE57" si="116">SUM(AX58:AX59)</f>
        <v>0</v>
      </c>
      <c r="AY57" s="543">
        <f t="shared" si="116"/>
        <v>28574299537</v>
      </c>
      <c r="AZ57" s="543">
        <f t="shared" si="116"/>
        <v>0</v>
      </c>
      <c r="BA57" s="543">
        <f t="shared" si="116"/>
        <v>0</v>
      </c>
      <c r="BB57" s="543">
        <f t="shared" si="116"/>
        <v>0</v>
      </c>
      <c r="BC57" s="543">
        <f t="shared" si="116"/>
        <v>0</v>
      </c>
      <c r="BD57" s="543">
        <f t="shared" si="116"/>
        <v>0</v>
      </c>
      <c r="BE57" s="543">
        <f t="shared" si="116"/>
        <v>0</v>
      </c>
      <c r="BF57" s="554" t="e">
        <f t="shared" si="26"/>
        <v>#DIV/0!</v>
      </c>
      <c r="BG57" s="554">
        <f t="shared" si="27"/>
        <v>0</v>
      </c>
      <c r="BH57" s="554" t="e">
        <f t="shared" si="28"/>
        <v>#DIV/0!</v>
      </c>
      <c r="BI57" s="554" t="e">
        <f t="shared" si="29"/>
        <v>#DIV/0!</v>
      </c>
      <c r="BJ57" s="541">
        <f>SUM(BJ58:BJ59)</f>
        <v>93944963098</v>
      </c>
      <c r="BK57" s="540">
        <f t="shared" ref="BK57:BK73" si="117">SUM(AH57:AK57)</f>
        <v>28645905965</v>
      </c>
      <c r="BL57" s="539">
        <f t="shared" si="91"/>
        <v>0.30492221211601972</v>
      </c>
      <c r="BM57" s="540">
        <f t="shared" ref="BM57:BM68" si="118">SUM(AP57:AS57)+BA57+BC57+BE57</f>
        <v>71606428</v>
      </c>
      <c r="BN57" s="539">
        <f t="shared" si="113"/>
        <v>7.6221678777288731E-4</v>
      </c>
      <c r="BO57" s="538"/>
      <c r="BP57" s="537" t="s">
        <v>2</v>
      </c>
      <c r="BQ57" s="536"/>
      <c r="BR57" s="535"/>
      <c r="BS57" s="492"/>
    </row>
    <row r="58" spans="1:71" ht="49.5" customHeight="1" x14ac:dyDescent="0.25">
      <c r="A58" s="533" t="s">
        <v>1679</v>
      </c>
      <c r="B58" s="548" t="s">
        <v>1678</v>
      </c>
      <c r="C58" s="548" t="s">
        <v>1677</v>
      </c>
      <c r="D58" s="548"/>
      <c r="E58" s="548">
        <v>50</v>
      </c>
      <c r="F58" s="548">
        <v>50</v>
      </c>
      <c r="G58" s="548">
        <v>50</v>
      </c>
      <c r="H58" s="548"/>
      <c r="I58" s="702">
        <v>22.6</v>
      </c>
      <c r="J58" s="650"/>
      <c r="K58" s="650"/>
      <c r="L58" s="548"/>
      <c r="M58" s="548"/>
      <c r="N58" s="548"/>
      <c r="O58" s="548"/>
      <c r="P58" s="532">
        <f>+IFERROR(IF((H58+L58)/D58&gt;=100%,100%,(H58+L58)/D58),0)</f>
        <v>0</v>
      </c>
      <c r="Q58" s="532">
        <f>+IFERROR(IF((I58+N58)/E58&gt;=100%,100%,(I58+N58)/E58),0)</f>
        <v>0.45200000000000001</v>
      </c>
      <c r="R58" s="532">
        <f>+IFERROR(IF((J58+O58)/F58&gt;=100%,100%,(J58+O58)/F58),0)</f>
        <v>0</v>
      </c>
      <c r="S58" s="532">
        <f>+IFERROR(IF(K58/G58&gt;=100%,100%,K58/G58),0)</f>
        <v>0</v>
      </c>
      <c r="T58" s="597" t="s">
        <v>1933</v>
      </c>
      <c r="U58" s="531">
        <v>46022</v>
      </c>
      <c r="V58" s="548">
        <f>SUM(D58:G58)</f>
        <v>150</v>
      </c>
      <c r="W58" s="703">
        <f>SUM(H58:O58)</f>
        <v>22.6</v>
      </c>
      <c r="X58" s="628">
        <f>+IFERROR(IF(W58/V58&gt;=100%,100%,W58/V58),0)</f>
        <v>0.15066666666666667</v>
      </c>
      <c r="Y58" s="532">
        <v>0.5</v>
      </c>
      <c r="Z58" s="532">
        <v>0</v>
      </c>
      <c r="AA58" s="532">
        <v>0.5</v>
      </c>
      <c r="AB58" s="532">
        <v>0.5</v>
      </c>
      <c r="AC58" s="532">
        <v>0.5</v>
      </c>
      <c r="AD58" s="586">
        <v>30544809290</v>
      </c>
      <c r="AE58" s="705">
        <v>30546322790</v>
      </c>
      <c r="AF58" s="586">
        <v>31315517290</v>
      </c>
      <c r="AG58" s="586">
        <v>1466707300</v>
      </c>
      <c r="AH58" s="586">
        <v>0</v>
      </c>
      <c r="AI58" s="586">
        <v>28574299537</v>
      </c>
      <c r="AJ58" s="586"/>
      <c r="AK58" s="586"/>
      <c r="AL58" s="649">
        <f t="shared" si="11"/>
        <v>0</v>
      </c>
      <c r="AM58" s="649">
        <f t="shared" si="12"/>
        <v>0.93544154998435414</v>
      </c>
      <c r="AN58" s="649">
        <f t="shared" si="13"/>
        <v>0</v>
      </c>
      <c r="AO58" s="649">
        <f t="shared" si="14"/>
        <v>0</v>
      </c>
      <c r="AP58" s="694"/>
      <c r="AQ58" s="694"/>
      <c r="AR58" s="693"/>
      <c r="AS58" s="695"/>
      <c r="AT58" s="596">
        <f t="shared" si="90"/>
        <v>0</v>
      </c>
      <c r="AU58" s="596">
        <f t="shared" si="90"/>
        <v>0</v>
      </c>
      <c r="AV58" s="596">
        <f t="shared" si="90"/>
        <v>0</v>
      </c>
      <c r="AW58" s="596">
        <f t="shared" si="90"/>
        <v>0</v>
      </c>
      <c r="AX58" s="547">
        <f t="shared" ref="AX58:AX59" si="119">AH58-AP58</f>
        <v>0</v>
      </c>
      <c r="AY58" s="597">
        <f t="shared" ref="AY58:AY59" si="120">AI58-AQ58</f>
        <v>28574299537</v>
      </c>
      <c r="AZ58" s="597">
        <f t="shared" ref="AZ58:AZ59" si="121">AJ58-AR58</f>
        <v>0</v>
      </c>
      <c r="BA58" s="597">
        <f t="shared" ref="BA58:BA59" si="122">AK58-AS58</f>
        <v>0</v>
      </c>
      <c r="BB58" s="597"/>
      <c r="BC58" s="597"/>
      <c r="BD58" s="597">
        <f>AJ58-AR58</f>
        <v>0</v>
      </c>
      <c r="BE58" s="597"/>
      <c r="BF58" s="550" t="e">
        <f t="shared" si="26"/>
        <v>#DIV/0!</v>
      </c>
      <c r="BG58" s="550">
        <f t="shared" si="27"/>
        <v>0</v>
      </c>
      <c r="BH58" s="550" t="e">
        <f t="shared" si="28"/>
        <v>#DIV/0!</v>
      </c>
      <c r="BI58" s="550" t="e">
        <f t="shared" si="29"/>
        <v>#DIV/0!</v>
      </c>
      <c r="BJ58" s="597">
        <f t="shared" ref="BJ58:BJ59" si="123">SUM(AD58:AG58)</f>
        <v>93873356670</v>
      </c>
      <c r="BK58" s="586">
        <f t="shared" si="117"/>
        <v>28574299537</v>
      </c>
      <c r="BL58" s="532">
        <f t="shared" si="91"/>
        <v>0.30439200802682875</v>
      </c>
      <c r="BM58" s="586">
        <f t="shared" ref="BM58:BM59" si="124">SUM(AP58:AS58)</f>
        <v>0</v>
      </c>
      <c r="BN58" s="532">
        <f t="shared" si="113"/>
        <v>0</v>
      </c>
      <c r="BO58" s="626"/>
      <c r="BP58" s="510"/>
      <c r="BQ58" s="509" t="s">
        <v>24</v>
      </c>
      <c r="BR58" s="508"/>
      <c r="BS58" s="492"/>
    </row>
    <row r="59" spans="1:71" ht="50.1" customHeight="1" x14ac:dyDescent="0.25">
      <c r="A59" s="533" t="s">
        <v>1676</v>
      </c>
      <c r="B59" s="548" t="s">
        <v>1675</v>
      </c>
      <c r="C59" s="548" t="s">
        <v>1567</v>
      </c>
      <c r="D59" s="548">
        <v>15000</v>
      </c>
      <c r="E59" s="548">
        <v>35000</v>
      </c>
      <c r="F59" s="548">
        <v>35000</v>
      </c>
      <c r="G59" s="548">
        <v>35000</v>
      </c>
      <c r="H59" s="548">
        <v>24879</v>
      </c>
      <c r="I59" s="548">
        <v>35606</v>
      </c>
      <c r="J59" s="548"/>
      <c r="K59" s="548"/>
      <c r="L59" s="548"/>
      <c r="M59" s="548"/>
      <c r="N59" s="548"/>
      <c r="O59" s="548"/>
      <c r="P59" s="532">
        <f>+IFERROR(IF((H59+L59)/D59&gt;=100%,100%,(H59+L59)/D59),0)</f>
        <v>1</v>
      </c>
      <c r="Q59" s="532">
        <f>+IFERROR(IF((I59+N59)/E59&gt;=100%,100%,(I59+N59)/E59),0)</f>
        <v>1</v>
      </c>
      <c r="R59" s="532">
        <f>+IFERROR(IF((J59+O59)/F59&gt;=100%,100%,(J59+O59)/F59),0)</f>
        <v>0</v>
      </c>
      <c r="S59" s="532">
        <f>+IFERROR(IF(K59/G59&gt;=100%,100%,K59/G59),0)</f>
        <v>0</v>
      </c>
      <c r="T59" s="597" t="s">
        <v>1934</v>
      </c>
      <c r="U59" s="531">
        <v>46022</v>
      </c>
      <c r="V59" s="548">
        <f>SUM(D59:G59)</f>
        <v>120000</v>
      </c>
      <c r="W59" s="625">
        <f>SUM(H59:O59)</f>
        <v>60485</v>
      </c>
      <c r="X59" s="628">
        <f>+IFERROR(IF(W59/V59&gt;=100%,100%,W59/V59),0)</f>
        <v>0.50404166666666672</v>
      </c>
      <c r="Y59" s="532">
        <v>0.5</v>
      </c>
      <c r="Z59" s="532">
        <v>1</v>
      </c>
      <c r="AA59" s="532">
        <v>0.5</v>
      </c>
      <c r="AB59" s="532">
        <v>0.5</v>
      </c>
      <c r="AC59" s="532">
        <v>0.5</v>
      </c>
      <c r="AD59" s="586">
        <v>71606428</v>
      </c>
      <c r="AE59" s="586"/>
      <c r="AF59" s="586"/>
      <c r="AG59" s="586"/>
      <c r="AH59" s="586">
        <v>71606428</v>
      </c>
      <c r="AI59" s="586"/>
      <c r="AJ59" s="586">
        <v>0</v>
      </c>
      <c r="AK59" s="586">
        <v>0</v>
      </c>
      <c r="AL59" s="596">
        <f t="shared" si="11"/>
        <v>1</v>
      </c>
      <c r="AM59" s="596" t="e">
        <f t="shared" si="12"/>
        <v>#DIV/0!</v>
      </c>
      <c r="AN59" s="596" t="e">
        <f t="shared" si="13"/>
        <v>#DIV/0!</v>
      </c>
      <c r="AO59" s="596" t="e">
        <f t="shared" si="14"/>
        <v>#DIV/0!</v>
      </c>
      <c r="AP59" s="696">
        <v>71606428</v>
      </c>
      <c r="AQ59" s="696"/>
      <c r="AR59" s="696">
        <v>0</v>
      </c>
      <c r="AS59" s="696">
        <v>0</v>
      </c>
      <c r="AT59" s="596">
        <f t="shared" si="90"/>
        <v>1</v>
      </c>
      <c r="AU59" s="596" t="e">
        <f t="shared" si="90"/>
        <v>#DIV/0!</v>
      </c>
      <c r="AV59" s="596" t="e">
        <f t="shared" si="90"/>
        <v>#DIV/0!</v>
      </c>
      <c r="AW59" s="596" t="e">
        <f t="shared" si="90"/>
        <v>#DIV/0!</v>
      </c>
      <c r="AX59" s="547">
        <f t="shared" si="119"/>
        <v>0</v>
      </c>
      <c r="AY59" s="597">
        <f t="shared" si="120"/>
        <v>0</v>
      </c>
      <c r="AZ59" s="597">
        <f t="shared" si="121"/>
        <v>0</v>
      </c>
      <c r="BA59" s="597">
        <f t="shared" si="122"/>
        <v>0</v>
      </c>
      <c r="BB59" s="597"/>
      <c r="BC59" s="597"/>
      <c r="BD59" s="597">
        <f>AJ59-AR59</f>
        <v>0</v>
      </c>
      <c r="BE59" s="597"/>
      <c r="BF59" s="550" t="e">
        <f t="shared" si="26"/>
        <v>#DIV/0!</v>
      </c>
      <c r="BG59" s="550" t="e">
        <f t="shared" si="27"/>
        <v>#DIV/0!</v>
      </c>
      <c r="BH59" s="550" t="e">
        <f t="shared" si="28"/>
        <v>#DIV/0!</v>
      </c>
      <c r="BI59" s="550" t="e">
        <f t="shared" si="29"/>
        <v>#DIV/0!</v>
      </c>
      <c r="BJ59" s="597">
        <f t="shared" si="123"/>
        <v>71606428</v>
      </c>
      <c r="BK59" s="586">
        <f t="shared" si="117"/>
        <v>71606428</v>
      </c>
      <c r="BL59" s="532">
        <f t="shared" si="91"/>
        <v>1</v>
      </c>
      <c r="BM59" s="586">
        <f t="shared" si="124"/>
        <v>71606428</v>
      </c>
      <c r="BN59" s="532">
        <f t="shared" si="113"/>
        <v>1</v>
      </c>
      <c r="BO59" s="626"/>
      <c r="BP59" s="510"/>
      <c r="BQ59" s="509" t="s">
        <v>24</v>
      </c>
      <c r="BR59" s="508"/>
      <c r="BS59" s="492"/>
    </row>
    <row r="60" spans="1:71" ht="39" customHeight="1" x14ac:dyDescent="0.25">
      <c r="A60" s="546" t="s">
        <v>1674</v>
      </c>
      <c r="B60" s="545" t="s">
        <v>1516</v>
      </c>
      <c r="C60" s="545" t="s">
        <v>1516</v>
      </c>
      <c r="D60" s="544"/>
      <c r="E60" s="544"/>
      <c r="F60" s="544"/>
      <c r="G60" s="544"/>
      <c r="H60" s="544"/>
      <c r="I60" s="544"/>
      <c r="J60" s="544"/>
      <c r="K60" s="544"/>
      <c r="L60" s="544"/>
      <c r="M60" s="544"/>
      <c r="N60" s="544"/>
      <c r="O60" s="544"/>
      <c r="P60" s="539">
        <f>+SUMPRODUCT(P61:P64,Z61:Z64)</f>
        <v>0.99999999999999989</v>
      </c>
      <c r="Q60" s="539">
        <f>+SUMPRODUCT(Q61:Q64,AA61:AA64)</f>
        <v>1</v>
      </c>
      <c r="R60" s="539">
        <f>+SUMPRODUCT(R61:R64,AB61:AB64)</f>
        <v>0</v>
      </c>
      <c r="S60" s="539">
        <f>+SUMPRODUCT(S61:S64,AC61:AC64)</f>
        <v>0</v>
      </c>
      <c r="T60" s="541"/>
      <c r="U60" s="541"/>
      <c r="V60" s="544">
        <v>1</v>
      </c>
      <c r="W60" s="544"/>
      <c r="X60" s="539">
        <f>+SUMPRODUCT(X61:X64,Y61:Y64)</f>
        <v>0.45833333333333331</v>
      </c>
      <c r="Y60" s="539">
        <v>0.25</v>
      </c>
      <c r="Z60" s="539">
        <v>0.35</v>
      </c>
      <c r="AA60" s="539">
        <v>0.25</v>
      </c>
      <c r="AB60" s="539">
        <v>0.25</v>
      </c>
      <c r="AC60" s="539">
        <v>0.25</v>
      </c>
      <c r="AD60" s="540">
        <f t="shared" ref="AD60:AK60" si="125">SUM(AD61:AD64)</f>
        <v>1038244755</v>
      </c>
      <c r="AE60" s="540">
        <f t="shared" si="125"/>
        <v>1219113043</v>
      </c>
      <c r="AF60" s="540">
        <f t="shared" si="125"/>
        <v>1500000000</v>
      </c>
      <c r="AG60" s="540">
        <f t="shared" si="125"/>
        <v>1000000000</v>
      </c>
      <c r="AH60" s="540">
        <f t="shared" si="125"/>
        <v>1038244754</v>
      </c>
      <c r="AI60" s="540">
        <f t="shared" si="125"/>
        <v>1214330923</v>
      </c>
      <c r="AJ60" s="540">
        <f t="shared" si="125"/>
        <v>0</v>
      </c>
      <c r="AK60" s="540">
        <f t="shared" si="125"/>
        <v>0</v>
      </c>
      <c r="AL60" s="544">
        <f t="shared" si="11"/>
        <v>0.99999999903683601</v>
      </c>
      <c r="AM60" s="544">
        <f t="shared" si="12"/>
        <v>0.99607737770713034</v>
      </c>
      <c r="AN60" s="544">
        <f t="shared" si="13"/>
        <v>0</v>
      </c>
      <c r="AO60" s="544">
        <f t="shared" si="14"/>
        <v>0</v>
      </c>
      <c r="AP60" s="633">
        <f>SUM(AP61:AP64)</f>
        <v>863795677</v>
      </c>
      <c r="AQ60" s="633">
        <f>SUM(AQ61:AQ64)</f>
        <v>946609859</v>
      </c>
      <c r="AR60" s="633">
        <f>SUM(AR61:AR64)</f>
        <v>0</v>
      </c>
      <c r="AS60" s="633">
        <f>SUM(AS61:AS64)</f>
        <v>0</v>
      </c>
      <c r="AT60" s="544">
        <f t="shared" si="90"/>
        <v>0.83197692339895324</v>
      </c>
      <c r="AU60" s="544">
        <f t="shared" si="90"/>
        <v>0.77647422807533695</v>
      </c>
      <c r="AV60" s="544">
        <f t="shared" si="90"/>
        <v>0</v>
      </c>
      <c r="AW60" s="544">
        <f t="shared" si="90"/>
        <v>0</v>
      </c>
      <c r="AX60" s="543">
        <f t="shared" ref="AX60:BE60" si="126">SUM(AX61:AX64)</f>
        <v>174449077</v>
      </c>
      <c r="AY60" s="543">
        <f t="shared" si="126"/>
        <v>267721064</v>
      </c>
      <c r="AZ60" s="543">
        <f t="shared" si="126"/>
        <v>0</v>
      </c>
      <c r="BA60" s="543">
        <f t="shared" si="126"/>
        <v>0</v>
      </c>
      <c r="BB60" s="543">
        <f t="shared" si="126"/>
        <v>174449076.69</v>
      </c>
      <c r="BC60" s="543">
        <f t="shared" si="126"/>
        <v>0</v>
      </c>
      <c r="BD60" s="543">
        <f t="shared" si="126"/>
        <v>0</v>
      </c>
      <c r="BE60" s="543">
        <f t="shared" si="126"/>
        <v>0</v>
      </c>
      <c r="BF60" s="554">
        <f t="shared" si="26"/>
        <v>0.99999999822297714</v>
      </c>
      <c r="BG60" s="554">
        <f t="shared" si="27"/>
        <v>0</v>
      </c>
      <c r="BH60" s="554" t="e">
        <f t="shared" si="28"/>
        <v>#DIV/0!</v>
      </c>
      <c r="BI60" s="554" t="e">
        <f t="shared" si="29"/>
        <v>#DIV/0!</v>
      </c>
      <c r="BJ60" s="541">
        <f>SUM(BJ61:BJ64)</f>
        <v>4757357798</v>
      </c>
      <c r="BK60" s="540">
        <f t="shared" si="117"/>
        <v>2252575677</v>
      </c>
      <c r="BL60" s="539">
        <f t="shared" si="91"/>
        <v>0.47349301285410694</v>
      </c>
      <c r="BM60" s="540">
        <f t="shared" si="118"/>
        <v>1810405536</v>
      </c>
      <c r="BN60" s="539">
        <f t="shared" si="113"/>
        <v>0.3805485340541544</v>
      </c>
      <c r="BO60" s="538"/>
      <c r="BP60" s="537" t="s">
        <v>2</v>
      </c>
      <c r="BQ60" s="536"/>
      <c r="BR60" s="535"/>
      <c r="BS60" s="492"/>
    </row>
    <row r="61" spans="1:71" ht="54.95" customHeight="1" x14ac:dyDescent="0.25">
      <c r="A61" s="534" t="s">
        <v>1673</v>
      </c>
      <c r="B61" s="548" t="s">
        <v>1672</v>
      </c>
      <c r="C61" s="548" t="s">
        <v>1250</v>
      </c>
      <c r="D61" s="596">
        <v>1</v>
      </c>
      <c r="E61" s="596">
        <v>1</v>
      </c>
      <c r="F61" s="596">
        <v>1</v>
      </c>
      <c r="G61" s="596">
        <v>1</v>
      </c>
      <c r="H61" s="596">
        <v>1</v>
      </c>
      <c r="I61" s="596">
        <v>1</v>
      </c>
      <c r="J61" s="596"/>
      <c r="K61" s="596"/>
      <c r="L61" s="596"/>
      <c r="M61" s="596"/>
      <c r="N61" s="596"/>
      <c r="O61" s="596"/>
      <c r="P61" s="532">
        <f>+IFERROR(IF((H61+L61)/D61&gt;=100%,100%,(H61+L61)/D61),0)</f>
        <v>1</v>
      </c>
      <c r="Q61" s="532">
        <f t="shared" ref="Q61:R64" si="127">+IFERROR(IF((I61+N61)/E61&gt;=100%,100%,(I61+N61)/E61),0)</f>
        <v>1</v>
      </c>
      <c r="R61" s="532">
        <f t="shared" si="127"/>
        <v>0</v>
      </c>
      <c r="S61" s="532">
        <f>+IFERROR(IF(K61/G61&gt;=100%,100%,K61/G61),0)</f>
        <v>0</v>
      </c>
      <c r="T61" s="597" t="s">
        <v>1671</v>
      </c>
      <c r="U61" s="531">
        <v>46022</v>
      </c>
      <c r="V61" s="596">
        <f>SUM(D61:G61)</f>
        <v>4</v>
      </c>
      <c r="W61" s="596">
        <f>SUM(H61:O61)</f>
        <v>2</v>
      </c>
      <c r="X61" s="596">
        <f>+IFERROR(IF(W61/V61&gt;=100%,100%,W61/V61),0)</f>
        <v>0.5</v>
      </c>
      <c r="Y61" s="532">
        <v>0.25</v>
      </c>
      <c r="Z61" s="532">
        <v>0.3</v>
      </c>
      <c r="AA61" s="532">
        <v>0.25</v>
      </c>
      <c r="AB61" s="532">
        <v>0.25</v>
      </c>
      <c r="AC61" s="532">
        <v>0.25</v>
      </c>
      <c r="AD61" s="586">
        <v>1038244755</v>
      </c>
      <c r="AE61" s="586">
        <v>1219113043</v>
      </c>
      <c r="AF61" s="586">
        <v>1500000000</v>
      </c>
      <c r="AG61" s="586">
        <v>1000000000</v>
      </c>
      <c r="AH61" s="586">
        <v>1038244754</v>
      </c>
      <c r="AI61" s="586">
        <v>1214330923</v>
      </c>
      <c r="AJ61" s="586"/>
      <c r="AK61" s="586"/>
      <c r="AL61" s="596">
        <f t="shared" si="11"/>
        <v>0.99999999903683601</v>
      </c>
      <c r="AM61" s="596">
        <f t="shared" si="12"/>
        <v>0.99607737770713034</v>
      </c>
      <c r="AN61" s="596">
        <f t="shared" si="13"/>
        <v>0</v>
      </c>
      <c r="AO61" s="596">
        <f t="shared" si="14"/>
        <v>0</v>
      </c>
      <c r="AP61" s="688">
        <v>863795677</v>
      </c>
      <c r="AQ61" s="688">
        <v>946609859</v>
      </c>
      <c r="AR61" s="688"/>
      <c r="AS61" s="688"/>
      <c r="AT61" s="596">
        <f t="shared" si="90"/>
        <v>0.83197692339895324</v>
      </c>
      <c r="AU61" s="596">
        <f t="shared" si="90"/>
        <v>0.77647422807533695</v>
      </c>
      <c r="AV61" s="596">
        <f t="shared" si="90"/>
        <v>0</v>
      </c>
      <c r="AW61" s="596">
        <f t="shared" si="90"/>
        <v>0</v>
      </c>
      <c r="AX61" s="547">
        <f t="shared" ref="AX61:AX64" si="128">AH61-AP61</f>
        <v>174449077</v>
      </c>
      <c r="AY61" s="597">
        <f t="shared" ref="AY61:AY64" si="129">AI61-AQ61</f>
        <v>267721064</v>
      </c>
      <c r="AZ61" s="597">
        <f t="shared" ref="AZ61:AZ64" si="130">AJ61-AR61</f>
        <v>0</v>
      </c>
      <c r="BA61" s="597">
        <f t="shared" ref="BA61:BA64" si="131">AK61-AS61</f>
        <v>0</v>
      </c>
      <c r="BB61" s="597">
        <v>174449076.69</v>
      </c>
      <c r="BC61" s="597"/>
      <c r="BD61" s="597">
        <f>AJ61-AR61</f>
        <v>0</v>
      </c>
      <c r="BE61" s="597"/>
      <c r="BF61" s="550">
        <f t="shared" si="26"/>
        <v>0.99999999822297714</v>
      </c>
      <c r="BG61" s="550">
        <f t="shared" si="27"/>
        <v>0</v>
      </c>
      <c r="BH61" s="550" t="e">
        <f t="shared" si="28"/>
        <v>#DIV/0!</v>
      </c>
      <c r="BI61" s="550" t="e">
        <f t="shared" si="29"/>
        <v>#DIV/0!</v>
      </c>
      <c r="BJ61" s="597">
        <f t="shared" ref="BJ61:BJ64" si="132">SUM(AD61:AG61)</f>
        <v>4757357798</v>
      </c>
      <c r="BK61" s="586">
        <f t="shared" si="117"/>
        <v>2252575677</v>
      </c>
      <c r="BL61" s="532">
        <f t="shared" si="91"/>
        <v>0.47349301285410694</v>
      </c>
      <c r="BM61" s="586">
        <f t="shared" ref="BM61:BM64" si="133">SUM(AP61:AS61)</f>
        <v>1810405536</v>
      </c>
      <c r="BN61" s="532">
        <f t="shared" si="113"/>
        <v>0.3805485340541544</v>
      </c>
      <c r="BO61" s="626"/>
      <c r="BP61" s="510"/>
      <c r="BQ61" s="509"/>
      <c r="BR61" s="508"/>
      <c r="BS61" s="492"/>
    </row>
    <row r="62" spans="1:71" ht="30" customHeight="1" x14ac:dyDescent="0.25">
      <c r="A62" s="643" t="s">
        <v>1670</v>
      </c>
      <c r="B62" s="548" t="s">
        <v>1669</v>
      </c>
      <c r="C62" s="548" t="s">
        <v>1567</v>
      </c>
      <c r="D62" s="548"/>
      <c r="E62" s="548">
        <v>1</v>
      </c>
      <c r="F62" s="548">
        <v>1</v>
      </c>
      <c r="G62" s="548">
        <v>1</v>
      </c>
      <c r="H62" s="548"/>
      <c r="I62" s="548">
        <v>1</v>
      </c>
      <c r="J62" s="548"/>
      <c r="K62" s="548"/>
      <c r="L62" s="548"/>
      <c r="M62" s="548"/>
      <c r="N62" s="548"/>
      <c r="O62" s="548"/>
      <c r="P62" s="532">
        <f>+IFERROR(IF((H62+L62)/D62&gt;=100%,100%,(H62+L62)/D62),0)</f>
        <v>0</v>
      </c>
      <c r="Q62" s="532">
        <f t="shared" si="127"/>
        <v>1</v>
      </c>
      <c r="R62" s="532">
        <f t="shared" si="127"/>
        <v>0</v>
      </c>
      <c r="S62" s="532">
        <f>+IFERROR(IF(K62/G62&gt;=100%,100%,K62/G62),0)</f>
        <v>0</v>
      </c>
      <c r="T62" s="597" t="s">
        <v>1935</v>
      </c>
      <c r="U62" s="531">
        <v>46022</v>
      </c>
      <c r="V62" s="548">
        <f>SUM(D62:G62)</f>
        <v>3</v>
      </c>
      <c r="W62" s="648">
        <f>SUM(H62:O62)</f>
        <v>1</v>
      </c>
      <c r="X62" s="647">
        <f>+IFERROR(IF(W62/V62&gt;=100%,100%,W62/V62),0)</f>
        <v>0.33333333333333331</v>
      </c>
      <c r="Y62" s="532">
        <v>0.25</v>
      </c>
      <c r="Z62" s="532"/>
      <c r="AA62" s="532">
        <v>0.25</v>
      </c>
      <c r="AB62" s="532">
        <v>0.25</v>
      </c>
      <c r="AC62" s="532">
        <v>0.25</v>
      </c>
      <c r="AD62" s="586"/>
      <c r="AE62" s="586"/>
      <c r="AF62" s="586"/>
      <c r="AG62" s="586"/>
      <c r="AH62" s="586"/>
      <c r="AI62" s="586"/>
      <c r="AJ62" s="586"/>
      <c r="AK62" s="586"/>
      <c r="AL62" s="596" t="e">
        <f t="shared" si="11"/>
        <v>#DIV/0!</v>
      </c>
      <c r="AM62" s="596" t="e">
        <f t="shared" si="12"/>
        <v>#DIV/0!</v>
      </c>
      <c r="AN62" s="596" t="e">
        <f t="shared" si="13"/>
        <v>#DIV/0!</v>
      </c>
      <c r="AO62" s="596" t="e">
        <f t="shared" si="14"/>
        <v>#DIV/0!</v>
      </c>
      <c r="AP62" s="688"/>
      <c r="AQ62" s="688"/>
      <c r="AR62" s="688"/>
      <c r="AS62" s="688"/>
      <c r="AT62" s="596" t="e">
        <f t="shared" si="90"/>
        <v>#DIV/0!</v>
      </c>
      <c r="AU62" s="596" t="e">
        <f t="shared" si="90"/>
        <v>#DIV/0!</v>
      </c>
      <c r="AV62" s="596" t="e">
        <f t="shared" si="90"/>
        <v>#DIV/0!</v>
      </c>
      <c r="AW62" s="596" t="e">
        <f t="shared" si="90"/>
        <v>#DIV/0!</v>
      </c>
      <c r="AX62" s="547">
        <f t="shared" si="128"/>
        <v>0</v>
      </c>
      <c r="AY62" s="597">
        <f t="shared" si="129"/>
        <v>0</v>
      </c>
      <c r="AZ62" s="597">
        <f t="shared" si="130"/>
        <v>0</v>
      </c>
      <c r="BA62" s="597">
        <f t="shared" si="131"/>
        <v>0</v>
      </c>
      <c r="BB62" s="597"/>
      <c r="BC62" s="597"/>
      <c r="BD62" s="597">
        <f>AJ62-AR62</f>
        <v>0</v>
      </c>
      <c r="BE62" s="597"/>
      <c r="BF62" s="550" t="e">
        <f t="shared" si="26"/>
        <v>#DIV/0!</v>
      </c>
      <c r="BG62" s="550" t="e">
        <f t="shared" si="27"/>
        <v>#DIV/0!</v>
      </c>
      <c r="BH62" s="550" t="e">
        <f t="shared" si="28"/>
        <v>#DIV/0!</v>
      </c>
      <c r="BI62" s="550" t="e">
        <f t="shared" si="29"/>
        <v>#DIV/0!</v>
      </c>
      <c r="BJ62" s="597">
        <f t="shared" si="132"/>
        <v>0</v>
      </c>
      <c r="BK62" s="586">
        <f t="shared" si="117"/>
        <v>0</v>
      </c>
      <c r="BL62" s="532" t="e">
        <f t="shared" si="91"/>
        <v>#DIV/0!</v>
      </c>
      <c r="BM62" s="586">
        <f t="shared" si="133"/>
        <v>0</v>
      </c>
      <c r="BN62" s="532" t="e">
        <f t="shared" si="113"/>
        <v>#DIV/0!</v>
      </c>
      <c r="BO62" s="626"/>
      <c r="BP62" s="510"/>
      <c r="BQ62" s="509"/>
      <c r="BR62" s="508"/>
      <c r="BS62" s="492"/>
    </row>
    <row r="63" spans="1:71" ht="54.95" customHeight="1" x14ac:dyDescent="0.25">
      <c r="A63" s="533" t="s">
        <v>1668</v>
      </c>
      <c r="B63" s="548" t="s">
        <v>1667</v>
      </c>
      <c r="C63" s="548" t="s">
        <v>1636</v>
      </c>
      <c r="D63" s="596">
        <v>1</v>
      </c>
      <c r="E63" s="596">
        <v>1</v>
      </c>
      <c r="F63" s="596">
        <v>1</v>
      </c>
      <c r="G63" s="596">
        <v>1</v>
      </c>
      <c r="H63" s="596">
        <v>1</v>
      </c>
      <c r="I63" s="596">
        <v>1</v>
      </c>
      <c r="J63" s="596"/>
      <c r="K63" s="596"/>
      <c r="L63" s="548"/>
      <c r="M63" s="548"/>
      <c r="N63" s="548"/>
      <c r="O63" s="548"/>
      <c r="P63" s="532">
        <f>+IFERROR(IF((H63+L63)/D63&gt;=100%,100%,(H63+L63)/D63),0)</f>
        <v>1</v>
      </c>
      <c r="Q63" s="532">
        <f t="shared" si="127"/>
        <v>1</v>
      </c>
      <c r="R63" s="532">
        <f t="shared" si="127"/>
        <v>0</v>
      </c>
      <c r="S63" s="532">
        <f>+IFERROR(IF(K63/G63&gt;=100%,100%,K63/G63),0)</f>
        <v>0</v>
      </c>
      <c r="T63" s="597" t="s">
        <v>1936</v>
      </c>
      <c r="U63" s="531">
        <v>46022</v>
      </c>
      <c r="V63" s="548">
        <f>SUM(D63:G63)</f>
        <v>4</v>
      </c>
      <c r="W63" s="625">
        <f>SUM(H63:O63)</f>
        <v>2</v>
      </c>
      <c r="X63" s="646">
        <f>+IFERROR(IF(W63/V63&gt;=100%,100%,W63/V63),0)</f>
        <v>0.5</v>
      </c>
      <c r="Y63" s="532">
        <v>0.25</v>
      </c>
      <c r="Z63" s="532">
        <v>0.35</v>
      </c>
      <c r="AA63" s="532">
        <v>0.25</v>
      </c>
      <c r="AB63" s="532">
        <v>0.25</v>
      </c>
      <c r="AC63" s="532">
        <v>0.25</v>
      </c>
      <c r="AD63" s="586"/>
      <c r="AE63" s="586"/>
      <c r="AF63" s="586"/>
      <c r="AG63" s="586"/>
      <c r="AH63" s="586"/>
      <c r="AI63" s="586"/>
      <c r="AJ63" s="586"/>
      <c r="AK63" s="586"/>
      <c r="AL63" s="596" t="e">
        <f t="shared" si="11"/>
        <v>#DIV/0!</v>
      </c>
      <c r="AM63" s="596" t="e">
        <f t="shared" si="12"/>
        <v>#DIV/0!</v>
      </c>
      <c r="AN63" s="596" t="e">
        <f t="shared" si="13"/>
        <v>#DIV/0!</v>
      </c>
      <c r="AO63" s="596" t="e">
        <f t="shared" si="14"/>
        <v>#DIV/0!</v>
      </c>
      <c r="AP63" s="688"/>
      <c r="AQ63" s="688"/>
      <c r="AR63" s="688"/>
      <c r="AS63" s="688"/>
      <c r="AT63" s="596" t="e">
        <f t="shared" si="90"/>
        <v>#DIV/0!</v>
      </c>
      <c r="AU63" s="596" t="e">
        <f t="shared" si="90"/>
        <v>#DIV/0!</v>
      </c>
      <c r="AV63" s="596" t="e">
        <f t="shared" si="90"/>
        <v>#DIV/0!</v>
      </c>
      <c r="AW63" s="596" t="e">
        <f t="shared" si="90"/>
        <v>#DIV/0!</v>
      </c>
      <c r="AX63" s="547">
        <f t="shared" si="128"/>
        <v>0</v>
      </c>
      <c r="AY63" s="597">
        <f t="shared" si="129"/>
        <v>0</v>
      </c>
      <c r="AZ63" s="597">
        <f t="shared" si="130"/>
        <v>0</v>
      </c>
      <c r="BA63" s="597">
        <f t="shared" si="131"/>
        <v>0</v>
      </c>
      <c r="BB63" s="597"/>
      <c r="BC63" s="597"/>
      <c r="BD63" s="597">
        <f>AJ63-AR63</f>
        <v>0</v>
      </c>
      <c r="BE63" s="597"/>
      <c r="BF63" s="550" t="e">
        <f t="shared" si="26"/>
        <v>#DIV/0!</v>
      </c>
      <c r="BG63" s="550" t="e">
        <f t="shared" si="27"/>
        <v>#DIV/0!</v>
      </c>
      <c r="BH63" s="550" t="e">
        <f t="shared" si="28"/>
        <v>#DIV/0!</v>
      </c>
      <c r="BI63" s="550" t="e">
        <f t="shared" si="29"/>
        <v>#DIV/0!</v>
      </c>
      <c r="BJ63" s="597">
        <f t="shared" si="132"/>
        <v>0</v>
      </c>
      <c r="BK63" s="586">
        <f t="shared" si="117"/>
        <v>0</v>
      </c>
      <c r="BL63" s="532" t="e">
        <f t="shared" si="91"/>
        <v>#DIV/0!</v>
      </c>
      <c r="BM63" s="586">
        <f t="shared" si="133"/>
        <v>0</v>
      </c>
      <c r="BN63" s="532" t="e">
        <f t="shared" si="113"/>
        <v>#DIV/0!</v>
      </c>
      <c r="BO63" s="626"/>
      <c r="BP63" s="510"/>
      <c r="BQ63" s="509" t="s">
        <v>22</v>
      </c>
      <c r="BR63" s="508"/>
      <c r="BS63" s="492"/>
    </row>
    <row r="64" spans="1:71" ht="60.75" customHeight="1" x14ac:dyDescent="0.25">
      <c r="A64" s="645" t="s">
        <v>1666</v>
      </c>
      <c r="B64" s="548" t="s">
        <v>1665</v>
      </c>
      <c r="C64" s="548" t="s">
        <v>1636</v>
      </c>
      <c r="D64" s="596">
        <v>1</v>
      </c>
      <c r="E64" s="596">
        <v>1</v>
      </c>
      <c r="F64" s="596">
        <v>1</v>
      </c>
      <c r="G64" s="596">
        <v>1</v>
      </c>
      <c r="H64" s="596">
        <v>1</v>
      </c>
      <c r="I64" s="596">
        <v>1</v>
      </c>
      <c r="J64" s="596"/>
      <c r="K64" s="596"/>
      <c r="L64" s="596"/>
      <c r="M64" s="596"/>
      <c r="N64" s="596"/>
      <c r="O64" s="596"/>
      <c r="P64" s="532">
        <f>+IFERROR(IF((H64+L64)/D64&gt;=100%,100%,(H64+L64)/D64),0)</f>
        <v>1</v>
      </c>
      <c r="Q64" s="532">
        <f t="shared" si="127"/>
        <v>1</v>
      </c>
      <c r="R64" s="532">
        <f t="shared" si="127"/>
        <v>0</v>
      </c>
      <c r="S64" s="532">
        <f>+IFERROR(IF(K64/G64&gt;=100%,100%,K64/G64),0)</f>
        <v>0</v>
      </c>
      <c r="T64" s="597" t="s">
        <v>1937</v>
      </c>
      <c r="U64" s="531">
        <v>46022</v>
      </c>
      <c r="V64" s="596">
        <f>SUM(D64:G64)</f>
        <v>4</v>
      </c>
      <c r="W64" s="644">
        <f>SUM(H64:O64)</f>
        <v>2</v>
      </c>
      <c r="X64" s="589">
        <f>+IFERROR(IF(W64/V64&gt;=100%,100%,W64/V64),0)</f>
        <v>0.5</v>
      </c>
      <c r="Y64" s="532">
        <v>0.25</v>
      </c>
      <c r="Z64" s="532">
        <v>0.35</v>
      </c>
      <c r="AA64" s="532">
        <v>0.25</v>
      </c>
      <c r="AB64" s="532">
        <v>0.25</v>
      </c>
      <c r="AC64" s="532">
        <v>0.25</v>
      </c>
      <c r="AD64" s="586"/>
      <c r="AE64" s="586"/>
      <c r="AF64" s="586"/>
      <c r="AG64" s="586"/>
      <c r="AH64" s="586"/>
      <c r="AI64" s="586"/>
      <c r="AJ64" s="586"/>
      <c r="AK64" s="586"/>
      <c r="AL64" s="596" t="e">
        <f t="shared" si="11"/>
        <v>#DIV/0!</v>
      </c>
      <c r="AM64" s="596" t="e">
        <f t="shared" si="12"/>
        <v>#DIV/0!</v>
      </c>
      <c r="AN64" s="596" t="e">
        <f t="shared" si="13"/>
        <v>#DIV/0!</v>
      </c>
      <c r="AO64" s="596" t="e">
        <f t="shared" si="14"/>
        <v>#DIV/0!</v>
      </c>
      <c r="AP64" s="688"/>
      <c r="AQ64" s="688"/>
      <c r="AR64" s="688"/>
      <c r="AS64" s="688"/>
      <c r="AT64" s="596" t="e">
        <f t="shared" si="90"/>
        <v>#DIV/0!</v>
      </c>
      <c r="AU64" s="596" t="e">
        <f t="shared" si="90"/>
        <v>#DIV/0!</v>
      </c>
      <c r="AV64" s="596" t="e">
        <f t="shared" si="90"/>
        <v>#DIV/0!</v>
      </c>
      <c r="AW64" s="596" t="e">
        <f t="shared" si="90"/>
        <v>#DIV/0!</v>
      </c>
      <c r="AX64" s="547">
        <f t="shared" si="128"/>
        <v>0</v>
      </c>
      <c r="AY64" s="597">
        <f t="shared" si="129"/>
        <v>0</v>
      </c>
      <c r="AZ64" s="597">
        <f t="shared" si="130"/>
        <v>0</v>
      </c>
      <c r="BA64" s="597">
        <f t="shared" si="131"/>
        <v>0</v>
      </c>
      <c r="BB64" s="597"/>
      <c r="BC64" s="597"/>
      <c r="BD64" s="597">
        <f>AJ64-AR64</f>
        <v>0</v>
      </c>
      <c r="BE64" s="597"/>
      <c r="BF64" s="550" t="e">
        <f t="shared" si="26"/>
        <v>#DIV/0!</v>
      </c>
      <c r="BG64" s="550" t="e">
        <f t="shared" si="27"/>
        <v>#DIV/0!</v>
      </c>
      <c r="BH64" s="550" t="e">
        <f t="shared" si="28"/>
        <v>#DIV/0!</v>
      </c>
      <c r="BI64" s="550" t="e">
        <f t="shared" si="29"/>
        <v>#DIV/0!</v>
      </c>
      <c r="BJ64" s="597">
        <f t="shared" si="132"/>
        <v>0</v>
      </c>
      <c r="BK64" s="586">
        <f t="shared" si="117"/>
        <v>0</v>
      </c>
      <c r="BL64" s="532" t="e">
        <f t="shared" si="91"/>
        <v>#DIV/0!</v>
      </c>
      <c r="BM64" s="586">
        <f t="shared" si="133"/>
        <v>0</v>
      </c>
      <c r="BN64" s="532" t="e">
        <f t="shared" si="113"/>
        <v>#DIV/0!</v>
      </c>
      <c r="BO64" s="626"/>
      <c r="BP64" s="510"/>
      <c r="BQ64" s="509" t="s">
        <v>23</v>
      </c>
      <c r="BR64" s="508"/>
      <c r="BS64" s="492"/>
    </row>
    <row r="65" spans="1:71" ht="35.25" customHeight="1" x14ac:dyDescent="0.25">
      <c r="A65" s="546" t="s">
        <v>1664</v>
      </c>
      <c r="B65" s="545" t="s">
        <v>1516</v>
      </c>
      <c r="C65" s="545" t="s">
        <v>1516</v>
      </c>
      <c r="D65" s="544"/>
      <c r="E65" s="544"/>
      <c r="F65" s="544"/>
      <c r="G65" s="544"/>
      <c r="H65" s="544"/>
      <c r="I65" s="544"/>
      <c r="J65" s="544"/>
      <c r="K65" s="544"/>
      <c r="L65" s="544"/>
      <c r="M65" s="544"/>
      <c r="N65" s="544"/>
      <c r="O65" s="544"/>
      <c r="P65" s="539">
        <f>+SUMPRODUCT(P66:P67,Z66:Z67)</f>
        <v>1</v>
      </c>
      <c r="Q65" s="539">
        <f>+SUMPRODUCT(Q66:Q67,AA66:AA67)</f>
        <v>1</v>
      </c>
      <c r="R65" s="539">
        <f>+SUMPRODUCT(R66:R67,AB66:AB67)</f>
        <v>0</v>
      </c>
      <c r="S65" s="539">
        <f>+SUMPRODUCT(S66:S67,AC66:AC67)</f>
        <v>0</v>
      </c>
      <c r="T65" s="541"/>
      <c r="U65" s="541"/>
      <c r="V65" s="544">
        <v>1</v>
      </c>
      <c r="W65" s="544"/>
      <c r="X65" s="539">
        <f>+SUMPRODUCT(X66:X67,Y66:Y67)</f>
        <v>0.54166666666666674</v>
      </c>
      <c r="Y65" s="539">
        <v>0.25</v>
      </c>
      <c r="Z65" s="539">
        <v>0.35</v>
      </c>
      <c r="AA65" s="539">
        <v>0.25</v>
      </c>
      <c r="AB65" s="539">
        <v>0.25</v>
      </c>
      <c r="AC65" s="539">
        <v>0.25</v>
      </c>
      <c r="AD65" s="540">
        <f t="shared" ref="AD65:AK65" si="134">SUM(AD66:AD67)</f>
        <v>37493587988</v>
      </c>
      <c r="AE65" s="540">
        <f t="shared" si="134"/>
        <v>27118440636.959999</v>
      </c>
      <c r="AF65" s="540">
        <f t="shared" si="134"/>
        <v>27028069392.959999</v>
      </c>
      <c r="AG65" s="540">
        <f t="shared" si="134"/>
        <v>28656141661.849998</v>
      </c>
      <c r="AH65" s="540">
        <f t="shared" si="134"/>
        <v>37076548531</v>
      </c>
      <c r="AI65" s="540">
        <f t="shared" si="134"/>
        <v>26955080937.319996</v>
      </c>
      <c r="AJ65" s="540">
        <f t="shared" si="134"/>
        <v>0</v>
      </c>
      <c r="AK65" s="540">
        <f t="shared" si="134"/>
        <v>0</v>
      </c>
      <c r="AL65" s="544">
        <f t="shared" si="11"/>
        <v>0.98887704593293457</v>
      </c>
      <c r="AM65" s="544">
        <f t="shared" si="12"/>
        <v>0.99397606588716025</v>
      </c>
      <c r="AN65" s="544">
        <f t="shared" si="13"/>
        <v>0</v>
      </c>
      <c r="AO65" s="544">
        <f t="shared" si="14"/>
        <v>0</v>
      </c>
      <c r="AP65" s="633">
        <f>SUM(AP66:AP67)</f>
        <v>30096583902</v>
      </c>
      <c r="AQ65" s="633">
        <f>SUM(AQ66:AQ67)</f>
        <v>15576868453.51</v>
      </c>
      <c r="AR65" s="633">
        <f>SUM(AR66:AR67)</f>
        <v>0</v>
      </c>
      <c r="AS65" s="633">
        <f>SUM(AS66:AS67)</f>
        <v>0</v>
      </c>
      <c r="AT65" s="544">
        <f t="shared" si="90"/>
        <v>0.80271282416696299</v>
      </c>
      <c r="AU65" s="544">
        <f t="shared" si="90"/>
        <v>0.5744013331017318</v>
      </c>
      <c r="AV65" s="544">
        <f t="shared" si="90"/>
        <v>0</v>
      </c>
      <c r="AW65" s="544">
        <f t="shared" si="90"/>
        <v>0</v>
      </c>
      <c r="AX65" s="543">
        <f t="shared" ref="AX65:BE65" si="135">SUM(AX66:AX67)</f>
        <v>6979964629</v>
      </c>
      <c r="AY65" s="543">
        <f t="shared" si="135"/>
        <v>11378212483.809998</v>
      </c>
      <c r="AZ65" s="543">
        <f t="shared" si="135"/>
        <v>0</v>
      </c>
      <c r="BA65" s="543">
        <f t="shared" si="135"/>
        <v>0</v>
      </c>
      <c r="BB65" s="543">
        <f t="shared" si="135"/>
        <v>2493321058.6999998</v>
      </c>
      <c r="BC65" s="543">
        <f t="shared" si="135"/>
        <v>0</v>
      </c>
      <c r="BD65" s="543">
        <f t="shared" si="135"/>
        <v>0</v>
      </c>
      <c r="BE65" s="543">
        <f t="shared" si="135"/>
        <v>0</v>
      </c>
      <c r="BF65" s="554">
        <f t="shared" si="26"/>
        <v>0.35721113089038831</v>
      </c>
      <c r="BG65" s="554">
        <f t="shared" si="27"/>
        <v>0</v>
      </c>
      <c r="BH65" s="554" t="e">
        <f t="shared" si="28"/>
        <v>#DIV/0!</v>
      </c>
      <c r="BI65" s="554" t="e">
        <f t="shared" si="29"/>
        <v>#DIV/0!</v>
      </c>
      <c r="BJ65" s="541">
        <f>SUM(BJ66:BJ67)</f>
        <v>120296239679.76999</v>
      </c>
      <c r="BK65" s="540">
        <f t="shared" si="117"/>
        <v>64031629468.319992</v>
      </c>
      <c r="BL65" s="539">
        <f t="shared" si="91"/>
        <v>0.53228288464188855</v>
      </c>
      <c r="BM65" s="540">
        <f t="shared" si="118"/>
        <v>45673452355.510002</v>
      </c>
      <c r="BN65" s="539">
        <f t="shared" si="113"/>
        <v>0.37967481341971515</v>
      </c>
      <c r="BO65" s="538"/>
      <c r="BP65" s="537" t="s">
        <v>2</v>
      </c>
      <c r="BQ65" s="536"/>
      <c r="BR65" s="535"/>
      <c r="BS65" s="492"/>
    </row>
    <row r="66" spans="1:71" ht="50.1" customHeight="1" x14ac:dyDescent="0.25">
      <c r="A66" s="643" t="s">
        <v>1663</v>
      </c>
      <c r="B66" s="548" t="s">
        <v>1662</v>
      </c>
      <c r="C66" s="548" t="s">
        <v>1567</v>
      </c>
      <c r="D66" s="548">
        <v>3</v>
      </c>
      <c r="E66" s="548">
        <v>3</v>
      </c>
      <c r="F66" s="548">
        <v>3</v>
      </c>
      <c r="G66" s="548">
        <v>3</v>
      </c>
      <c r="H66" s="548">
        <v>3</v>
      </c>
      <c r="I66" s="548">
        <v>4</v>
      </c>
      <c r="J66" s="548"/>
      <c r="K66" s="548"/>
      <c r="L66" s="548"/>
      <c r="M66" s="548"/>
      <c r="N66" s="548"/>
      <c r="O66" s="548"/>
      <c r="P66" s="532">
        <f>+IFERROR(IF((H66+L66)/D66&gt;=100%,100%,(H66+L66)/D66),0)</f>
        <v>1</v>
      </c>
      <c r="Q66" s="532">
        <f>+IFERROR(IF((I66+N66)/E66&gt;=100%,100%,(I66+N66)/E66),0)</f>
        <v>1</v>
      </c>
      <c r="R66" s="532">
        <f>+IFERROR(IF((J66+O66)/F66&gt;=100%,100%,(J66+O66)/F66),0)</f>
        <v>0</v>
      </c>
      <c r="S66" s="532">
        <f>+IFERROR(IF(K66/G66&gt;=100%,100%,K66/G66),0)</f>
        <v>0</v>
      </c>
      <c r="T66" s="597" t="s">
        <v>1938</v>
      </c>
      <c r="U66" s="531">
        <v>46022</v>
      </c>
      <c r="V66" s="548">
        <f>SUM(D66:G66)</f>
        <v>12</v>
      </c>
      <c r="W66" s="625">
        <f>SUM(H66:O66)</f>
        <v>7</v>
      </c>
      <c r="X66" s="628">
        <f>+IFERROR(IF(W66/V66&gt;=100%,100%,W66/V66),0)</f>
        <v>0.58333333333333337</v>
      </c>
      <c r="Y66" s="532">
        <v>0.5</v>
      </c>
      <c r="Z66" s="532">
        <v>0.5</v>
      </c>
      <c r="AA66" s="532">
        <v>0.5</v>
      </c>
      <c r="AB66" s="532">
        <v>0.5</v>
      </c>
      <c r="AC66" s="532">
        <v>0.5</v>
      </c>
      <c r="AD66" s="586">
        <v>35547645554</v>
      </c>
      <c r="AE66" s="586">
        <v>24773487372.959999</v>
      </c>
      <c r="AF66" s="586">
        <v>24659375392.959999</v>
      </c>
      <c r="AG66" s="586">
        <v>26090356538.32</v>
      </c>
      <c r="AH66" s="586">
        <v>35130679677</v>
      </c>
      <c r="AI66" s="586">
        <v>24610131257.539997</v>
      </c>
      <c r="AJ66" s="586"/>
      <c r="AK66" s="586"/>
      <c r="AL66" s="596">
        <f t="shared" si="11"/>
        <v>0.98827022520052443</v>
      </c>
      <c r="AM66" s="596">
        <f t="shared" si="12"/>
        <v>0.99340601050789867</v>
      </c>
      <c r="AN66" s="596">
        <f t="shared" si="13"/>
        <v>0</v>
      </c>
      <c r="AO66" s="596">
        <f t="shared" si="14"/>
        <v>0</v>
      </c>
      <c r="AP66" s="688">
        <v>28422577695</v>
      </c>
      <c r="AQ66" s="688">
        <v>13991871633.73</v>
      </c>
      <c r="AR66" s="688"/>
      <c r="AS66" s="688"/>
      <c r="AT66" s="596">
        <f t="shared" si="90"/>
        <v>0.79956287546030591</v>
      </c>
      <c r="AU66" s="596">
        <f t="shared" si="90"/>
        <v>0.56479216765427953</v>
      </c>
      <c r="AV66" s="596">
        <f t="shared" si="90"/>
        <v>0</v>
      </c>
      <c r="AW66" s="596">
        <f t="shared" si="90"/>
        <v>0</v>
      </c>
      <c r="AX66" s="547">
        <f t="shared" ref="AX66:AX67" si="136">AH66-AP66</f>
        <v>6708101982</v>
      </c>
      <c r="AY66" s="597">
        <f t="shared" ref="AY66:AY67" si="137">AI66-AQ66</f>
        <v>10618259623.809998</v>
      </c>
      <c r="AZ66" s="597">
        <f t="shared" ref="AZ66:AZ67" si="138">AJ66-AR66</f>
        <v>0</v>
      </c>
      <c r="BA66" s="597">
        <f t="shared" ref="BA66:BA67" si="139">AK66-AS66</f>
        <v>0</v>
      </c>
      <c r="BB66" s="597">
        <v>2226839530.3099999</v>
      </c>
      <c r="BC66" s="597"/>
      <c r="BD66" s="597">
        <f>AJ66-AR66</f>
        <v>0</v>
      </c>
      <c r="BE66" s="597"/>
      <c r="BF66" s="550">
        <f t="shared" si="26"/>
        <v>0.3319626827805135</v>
      </c>
      <c r="BG66" s="550">
        <f t="shared" si="27"/>
        <v>0</v>
      </c>
      <c r="BH66" s="550" t="e">
        <f t="shared" si="28"/>
        <v>#DIV/0!</v>
      </c>
      <c r="BI66" s="550" t="e">
        <f t="shared" si="29"/>
        <v>#DIV/0!</v>
      </c>
      <c r="BJ66" s="597">
        <f t="shared" ref="BJ66:BJ67" si="140">SUM(AD66:AG66)</f>
        <v>111070864858.23999</v>
      </c>
      <c r="BK66" s="586">
        <f t="shared" si="117"/>
        <v>59740810934.539993</v>
      </c>
      <c r="BL66" s="532">
        <f t="shared" si="91"/>
        <v>0.5378621208251807</v>
      </c>
      <c r="BM66" s="586">
        <f t="shared" ref="BM66:BM67" si="141">SUM(AP66:AS66)</f>
        <v>42414449328.729996</v>
      </c>
      <c r="BN66" s="532">
        <f t="shared" si="113"/>
        <v>0.38186836289483889</v>
      </c>
      <c r="BO66" s="626"/>
      <c r="BP66" s="510"/>
      <c r="BQ66" s="509"/>
      <c r="BR66" s="508"/>
      <c r="BS66" s="492"/>
    </row>
    <row r="67" spans="1:71" ht="50.1" customHeight="1" x14ac:dyDescent="0.25">
      <c r="A67" s="533" t="s">
        <v>1661</v>
      </c>
      <c r="B67" s="616" t="s">
        <v>1618</v>
      </c>
      <c r="C67" s="548" t="s">
        <v>1504</v>
      </c>
      <c r="D67" s="616">
        <v>1</v>
      </c>
      <c r="E67" s="616">
        <v>1</v>
      </c>
      <c r="F67" s="616">
        <v>1</v>
      </c>
      <c r="G67" s="616">
        <v>1</v>
      </c>
      <c r="H67" s="616">
        <v>1</v>
      </c>
      <c r="I67" s="616">
        <v>1</v>
      </c>
      <c r="J67" s="616"/>
      <c r="K67" s="616"/>
      <c r="L67" s="616"/>
      <c r="M67" s="706"/>
      <c r="N67" s="616"/>
      <c r="O67" s="616"/>
      <c r="P67" s="532">
        <f>+IFERROR(IF((H67+L67)/D67&gt;=100%,100%,(H67+L67)/D67),0)</f>
        <v>1</v>
      </c>
      <c r="Q67" s="532">
        <f>+IFERROR(IF((I67+N67)/E67&gt;=100%,100%,(I67+N67)/E67),0)</f>
        <v>1</v>
      </c>
      <c r="R67" s="532">
        <f>+IFERROR(IF((J67+O67)/F67&gt;=100%,100%,(J67+O67)/F67),0)</f>
        <v>0</v>
      </c>
      <c r="S67" s="532">
        <f>+IFERROR(IF(K67/G67&gt;=100%,100%,K67/G67),0)</f>
        <v>0</v>
      </c>
      <c r="T67" s="617" t="s">
        <v>1660</v>
      </c>
      <c r="U67" s="531">
        <v>46022</v>
      </c>
      <c r="V67" s="616">
        <f>SUM(D67:G67)</f>
        <v>4</v>
      </c>
      <c r="W67" s="639">
        <f>SUM(H67:O67)</f>
        <v>2</v>
      </c>
      <c r="X67" s="624">
        <f>+IFERROR(IF(W67/V67&gt;=100%,100%,W67/V67),0)</f>
        <v>0.5</v>
      </c>
      <c r="Y67" s="527">
        <v>0.5</v>
      </c>
      <c r="Z67" s="527">
        <v>0.5</v>
      </c>
      <c r="AA67" s="527">
        <v>0.5</v>
      </c>
      <c r="AB67" s="527">
        <v>0.5</v>
      </c>
      <c r="AC67" s="527">
        <v>0.5</v>
      </c>
      <c r="AD67" s="528">
        <v>1945942434</v>
      </c>
      <c r="AE67" s="528">
        <v>2344953264</v>
      </c>
      <c r="AF67" s="528">
        <v>2368694000</v>
      </c>
      <c r="AG67" s="528">
        <v>2565785123.5300002</v>
      </c>
      <c r="AH67" s="528">
        <v>1945868854</v>
      </c>
      <c r="AI67" s="528">
        <v>2344949679.7800002</v>
      </c>
      <c r="AJ67" s="528"/>
      <c r="AK67" s="528"/>
      <c r="AL67" s="525">
        <f t="shared" si="11"/>
        <v>0.99996218798731429</v>
      </c>
      <c r="AM67" s="525">
        <f t="shared" si="12"/>
        <v>0.99999847151751176</v>
      </c>
      <c r="AN67" s="525">
        <f t="shared" si="13"/>
        <v>0</v>
      </c>
      <c r="AO67" s="525">
        <f t="shared" si="14"/>
        <v>0</v>
      </c>
      <c r="AP67" s="696">
        <v>1674006207</v>
      </c>
      <c r="AQ67" s="696">
        <v>1584996819.78</v>
      </c>
      <c r="AR67" s="696"/>
      <c r="AS67" s="696"/>
      <c r="AT67" s="525">
        <f t="shared" si="90"/>
        <v>0.86025474225307941</v>
      </c>
      <c r="AU67" s="525">
        <f t="shared" si="90"/>
        <v>0.67591829829321493</v>
      </c>
      <c r="AV67" s="525">
        <f t="shared" si="90"/>
        <v>0</v>
      </c>
      <c r="AW67" s="525">
        <f t="shared" si="90"/>
        <v>0</v>
      </c>
      <c r="AX67" s="547">
        <f t="shared" si="136"/>
        <v>271862647</v>
      </c>
      <c r="AY67" s="597">
        <f t="shared" si="137"/>
        <v>759952860.00000024</v>
      </c>
      <c r="AZ67" s="597">
        <f t="shared" si="138"/>
        <v>0</v>
      </c>
      <c r="BA67" s="597">
        <f t="shared" si="139"/>
        <v>0</v>
      </c>
      <c r="BB67" s="597">
        <v>266481528.38999999</v>
      </c>
      <c r="BC67" s="597"/>
      <c r="BD67" s="597">
        <f>AJ67-AR67</f>
        <v>0</v>
      </c>
      <c r="BE67" s="617"/>
      <c r="BF67" s="642">
        <f t="shared" si="26"/>
        <v>0.98020648048056414</v>
      </c>
      <c r="BG67" s="642">
        <f t="shared" si="27"/>
        <v>0</v>
      </c>
      <c r="BH67" s="642" t="e">
        <f t="shared" si="28"/>
        <v>#DIV/0!</v>
      </c>
      <c r="BI67" s="642" t="e">
        <f t="shared" si="29"/>
        <v>#DIV/0!</v>
      </c>
      <c r="BJ67" s="641">
        <f t="shared" si="140"/>
        <v>9225374821.5300007</v>
      </c>
      <c r="BK67" s="528">
        <f t="shared" si="117"/>
        <v>4290818533.7800002</v>
      </c>
      <c r="BL67" s="527">
        <f t="shared" si="91"/>
        <v>0.46511048242356196</v>
      </c>
      <c r="BM67" s="528">
        <f t="shared" si="141"/>
        <v>3259003026.7799997</v>
      </c>
      <c r="BN67" s="527">
        <f t="shared" si="113"/>
        <v>0.35326510736173034</v>
      </c>
      <c r="BO67" s="623"/>
      <c r="BP67" s="510"/>
      <c r="BQ67" s="509"/>
      <c r="BR67" s="508"/>
      <c r="BS67" s="492"/>
    </row>
    <row r="68" spans="1:71" ht="35.25" customHeight="1" x14ac:dyDescent="0.25">
      <c r="A68" s="546" t="s">
        <v>1659</v>
      </c>
      <c r="B68" s="545" t="s">
        <v>1516</v>
      </c>
      <c r="C68" s="545" t="s">
        <v>1516</v>
      </c>
      <c r="D68" s="544"/>
      <c r="E68" s="544"/>
      <c r="F68" s="544"/>
      <c r="G68" s="544"/>
      <c r="H68" s="544"/>
      <c r="I68" s="544"/>
      <c r="J68" s="544"/>
      <c r="K68" s="544"/>
      <c r="L68" s="544"/>
      <c r="M68" s="544"/>
      <c r="N68" s="544"/>
      <c r="O68" s="544"/>
      <c r="P68" s="539">
        <f>+SUMPRODUCT(P69:P73,Z69:Z73)</f>
        <v>0</v>
      </c>
      <c r="Q68" s="539">
        <f>+SUMPRODUCT(Q69:Q73,AA69:AA73)</f>
        <v>0.55000000000000004</v>
      </c>
      <c r="R68" s="539">
        <f>+SUMPRODUCT(R69:R73,AB69:AB73)</f>
        <v>0</v>
      </c>
      <c r="S68" s="539">
        <f>+SUMPRODUCT(S69:S73,AC69:AC73)</f>
        <v>0</v>
      </c>
      <c r="T68" s="541"/>
      <c r="U68" s="541"/>
      <c r="V68" s="544">
        <v>1</v>
      </c>
      <c r="W68" s="544"/>
      <c r="X68" s="539">
        <f>+SUMPRODUCT(X69:X73,Y69:Y73)</f>
        <v>0.15333333333333332</v>
      </c>
      <c r="Y68" s="539">
        <v>0.25</v>
      </c>
      <c r="Z68" s="539">
        <v>0</v>
      </c>
      <c r="AA68" s="539">
        <v>0.25</v>
      </c>
      <c r="AB68" s="539">
        <v>0.25</v>
      </c>
      <c r="AC68" s="539">
        <v>0.25</v>
      </c>
      <c r="AD68" s="540">
        <f t="shared" ref="AD68:AK68" si="142">SUM(AD69:AD73)</f>
        <v>0</v>
      </c>
      <c r="AE68" s="540">
        <f t="shared" si="142"/>
        <v>488762882</v>
      </c>
      <c r="AF68" s="540">
        <f t="shared" si="142"/>
        <v>300000000</v>
      </c>
      <c r="AG68" s="540">
        <f t="shared" si="142"/>
        <v>0</v>
      </c>
      <c r="AH68" s="540">
        <f t="shared" si="142"/>
        <v>0</v>
      </c>
      <c r="AI68" s="540">
        <f t="shared" si="142"/>
        <v>0</v>
      </c>
      <c r="AJ68" s="540">
        <f t="shared" si="142"/>
        <v>0</v>
      </c>
      <c r="AK68" s="540">
        <f t="shared" si="142"/>
        <v>0</v>
      </c>
      <c r="AL68" s="544" t="e">
        <f t="shared" si="11"/>
        <v>#DIV/0!</v>
      </c>
      <c r="AM68" s="544">
        <f t="shared" si="12"/>
        <v>0</v>
      </c>
      <c r="AN68" s="544">
        <f t="shared" si="13"/>
        <v>0</v>
      </c>
      <c r="AO68" s="544" t="e">
        <f t="shared" si="14"/>
        <v>#DIV/0!</v>
      </c>
      <c r="AP68" s="633">
        <f>SUM(AP69:AP73)</f>
        <v>0</v>
      </c>
      <c r="AQ68" s="633">
        <f>SUM(AQ69:AQ73)</f>
        <v>0</v>
      </c>
      <c r="AR68" s="633">
        <f>SUM(AR69:AR73)</f>
        <v>0</v>
      </c>
      <c r="AS68" s="633">
        <f>SUM(AS69:AS73)</f>
        <v>0</v>
      </c>
      <c r="AT68" s="544" t="e">
        <f t="shared" si="90"/>
        <v>#DIV/0!</v>
      </c>
      <c r="AU68" s="544">
        <f t="shared" si="90"/>
        <v>0</v>
      </c>
      <c r="AV68" s="544">
        <f t="shared" si="90"/>
        <v>0</v>
      </c>
      <c r="AW68" s="544" t="e">
        <f t="shared" si="90"/>
        <v>#DIV/0!</v>
      </c>
      <c r="AX68" s="543">
        <f t="shared" ref="AX68:BE68" si="143">SUM(AX69:AX73)</f>
        <v>0</v>
      </c>
      <c r="AY68" s="543">
        <f t="shared" si="143"/>
        <v>0</v>
      </c>
      <c r="AZ68" s="543">
        <f t="shared" si="143"/>
        <v>0</v>
      </c>
      <c r="BA68" s="543">
        <f t="shared" si="143"/>
        <v>0</v>
      </c>
      <c r="BB68" s="543">
        <f t="shared" si="143"/>
        <v>0</v>
      </c>
      <c r="BC68" s="543">
        <f t="shared" si="143"/>
        <v>0</v>
      </c>
      <c r="BD68" s="543">
        <f t="shared" si="143"/>
        <v>0</v>
      </c>
      <c r="BE68" s="542">
        <f t="shared" si="143"/>
        <v>0</v>
      </c>
      <c r="BF68" s="554" t="e">
        <f t="shared" si="26"/>
        <v>#DIV/0!</v>
      </c>
      <c r="BG68" s="554" t="e">
        <f t="shared" si="27"/>
        <v>#DIV/0!</v>
      </c>
      <c r="BH68" s="554" t="e">
        <f t="shared" si="28"/>
        <v>#DIV/0!</v>
      </c>
      <c r="BI68" s="554" t="e">
        <f t="shared" si="29"/>
        <v>#DIV/0!</v>
      </c>
      <c r="BJ68" s="541">
        <f>SUM(BJ69:BJ73)</f>
        <v>788762882</v>
      </c>
      <c r="BK68" s="540">
        <f t="shared" si="117"/>
        <v>0</v>
      </c>
      <c r="BL68" s="539">
        <f t="shared" si="91"/>
        <v>0</v>
      </c>
      <c r="BM68" s="540">
        <f t="shared" si="118"/>
        <v>0</v>
      </c>
      <c r="BN68" s="539">
        <f t="shared" si="113"/>
        <v>0</v>
      </c>
      <c r="BO68" s="538"/>
      <c r="BP68" s="537" t="s">
        <v>2</v>
      </c>
      <c r="BQ68" s="536"/>
      <c r="BR68" s="535"/>
      <c r="BS68" s="492"/>
    </row>
    <row r="69" spans="1:71" ht="50.1" customHeight="1" x14ac:dyDescent="0.25">
      <c r="A69" s="533" t="s">
        <v>1658</v>
      </c>
      <c r="B69" s="616" t="s">
        <v>1518</v>
      </c>
      <c r="C69" s="548" t="s">
        <v>1504</v>
      </c>
      <c r="D69" s="616"/>
      <c r="E69" s="616">
        <v>1</v>
      </c>
      <c r="F69" s="616">
        <v>1</v>
      </c>
      <c r="G69" s="616">
        <v>1</v>
      </c>
      <c r="H69" s="616"/>
      <c r="I69" s="616">
        <v>1</v>
      </c>
      <c r="J69" s="616"/>
      <c r="K69" s="616"/>
      <c r="L69" s="616"/>
      <c r="M69" s="706"/>
      <c r="N69" s="616"/>
      <c r="O69" s="616"/>
      <c r="P69" s="532">
        <f>+IFERROR(IF((H69+L69)/D69&gt;=100%,100%,(H69+L69)/D69),0)</f>
        <v>0</v>
      </c>
      <c r="Q69" s="532">
        <f t="shared" ref="Q69:R73" si="144">+IFERROR(IF((I69+N69)/E69&gt;=100%,100%,(I69+N69)/E69),0)</f>
        <v>1</v>
      </c>
      <c r="R69" s="532">
        <f t="shared" si="144"/>
        <v>0</v>
      </c>
      <c r="S69" s="532">
        <f>+IFERROR(IF(K69/G69&gt;=100%,100%,K69/G69),0)</f>
        <v>0</v>
      </c>
      <c r="T69" s="617" t="s">
        <v>1940</v>
      </c>
      <c r="U69" s="531">
        <v>46022</v>
      </c>
      <c r="V69" s="616">
        <f>SUM(D69:G69)</f>
        <v>3</v>
      </c>
      <c r="W69" s="639">
        <f>SUM(H69:O69)</f>
        <v>1</v>
      </c>
      <c r="X69" s="624">
        <f>+IFERROR(IF(W69/V69&gt;=100%,100%,W69/V69),0)</f>
        <v>0.33333333333333331</v>
      </c>
      <c r="Y69" s="527">
        <v>0.2</v>
      </c>
      <c r="Z69" s="527"/>
      <c r="AA69" s="527">
        <v>0.25</v>
      </c>
      <c r="AB69" s="527">
        <v>0.25</v>
      </c>
      <c r="AC69" s="527">
        <v>0.3</v>
      </c>
      <c r="AD69" s="528"/>
      <c r="AE69" s="528">
        <v>488762882</v>
      </c>
      <c r="AF69" s="528">
        <v>300000000</v>
      </c>
      <c r="AG69" s="528"/>
      <c r="AH69" s="528"/>
      <c r="AI69" s="528"/>
      <c r="AJ69" s="528"/>
      <c r="AK69" s="528"/>
      <c r="AL69" s="525" t="e">
        <f t="shared" si="11"/>
        <v>#DIV/0!</v>
      </c>
      <c r="AM69" s="525">
        <f t="shared" si="12"/>
        <v>0</v>
      </c>
      <c r="AN69" s="525">
        <f t="shared" si="13"/>
        <v>0</v>
      </c>
      <c r="AO69" s="525" t="e">
        <f t="shared" si="14"/>
        <v>#DIV/0!</v>
      </c>
      <c r="AP69" s="696"/>
      <c r="AQ69" s="696"/>
      <c r="AR69" s="696"/>
      <c r="AS69" s="696"/>
      <c r="AT69" s="525" t="e">
        <f t="shared" si="90"/>
        <v>#DIV/0!</v>
      </c>
      <c r="AU69" s="525">
        <f t="shared" si="90"/>
        <v>0</v>
      </c>
      <c r="AV69" s="525">
        <f t="shared" si="90"/>
        <v>0</v>
      </c>
      <c r="AW69" s="525" t="e">
        <f t="shared" si="90"/>
        <v>#DIV/0!</v>
      </c>
      <c r="AX69" s="547">
        <f t="shared" ref="AX69:AX73" si="145">AH69-AP69</f>
        <v>0</v>
      </c>
      <c r="AY69" s="617">
        <f t="shared" ref="AY69:AY73" si="146">AI69-AQ69</f>
        <v>0</v>
      </c>
      <c r="AZ69" s="617">
        <f t="shared" ref="AZ69:AZ73" si="147">AJ69-AR69</f>
        <v>0</v>
      </c>
      <c r="BA69" s="617">
        <f t="shared" ref="BA69:BA73" si="148">AK69-AS69</f>
        <v>0</v>
      </c>
      <c r="BB69" s="617"/>
      <c r="BC69" s="617"/>
      <c r="BD69" s="617">
        <f>AJ69-AR69</f>
        <v>0</v>
      </c>
      <c r="BE69" s="617"/>
      <c r="BF69" s="549" t="e">
        <f t="shared" si="26"/>
        <v>#DIV/0!</v>
      </c>
      <c r="BG69" s="549" t="e">
        <f t="shared" si="27"/>
        <v>#DIV/0!</v>
      </c>
      <c r="BH69" s="549" t="e">
        <f t="shared" si="28"/>
        <v>#DIV/0!</v>
      </c>
      <c r="BI69" s="549" t="e">
        <f t="shared" si="29"/>
        <v>#DIV/0!</v>
      </c>
      <c r="BJ69" s="617">
        <f t="shared" ref="BJ69:BJ73" si="149">SUM(AD69:AG69)</f>
        <v>788762882</v>
      </c>
      <c r="BK69" s="528">
        <f t="shared" si="117"/>
        <v>0</v>
      </c>
      <c r="BL69" s="527">
        <f t="shared" si="91"/>
        <v>0</v>
      </c>
      <c r="BM69" s="528">
        <f t="shared" ref="BM69:BM73" si="150">SUM(AP69:AS69)</f>
        <v>0</v>
      </c>
      <c r="BN69" s="527">
        <f t="shared" si="113"/>
        <v>0</v>
      </c>
      <c r="BO69" s="623"/>
      <c r="BP69" s="510"/>
      <c r="BQ69" s="509" t="s">
        <v>21</v>
      </c>
      <c r="BR69" s="508"/>
      <c r="BS69" s="492"/>
    </row>
    <row r="70" spans="1:71" ht="38.25" customHeight="1" x14ac:dyDescent="0.25">
      <c r="A70" s="533" t="s">
        <v>1657</v>
      </c>
      <c r="B70" s="548" t="s">
        <v>1518</v>
      </c>
      <c r="C70" s="548" t="s">
        <v>1504</v>
      </c>
      <c r="D70" s="616"/>
      <c r="E70" s="616">
        <v>1</v>
      </c>
      <c r="F70" s="616">
        <v>1</v>
      </c>
      <c r="G70" s="616">
        <v>1</v>
      </c>
      <c r="H70" s="616"/>
      <c r="I70" s="616">
        <v>1</v>
      </c>
      <c r="J70" s="616"/>
      <c r="K70" s="616"/>
      <c r="L70" s="548"/>
      <c r="M70" s="548"/>
      <c r="N70" s="548"/>
      <c r="O70" s="548"/>
      <c r="P70" s="532">
        <f>+IFERROR(IF((H70+L70)/D70&gt;=100%,100%,(H70+L70)/D70),0)</f>
        <v>0</v>
      </c>
      <c r="Q70" s="532">
        <f t="shared" si="144"/>
        <v>1</v>
      </c>
      <c r="R70" s="532">
        <f t="shared" si="144"/>
        <v>0</v>
      </c>
      <c r="S70" s="532">
        <f>+IFERROR(IF(K70/G70&gt;=100%,100%,K70/G70),0)</f>
        <v>0</v>
      </c>
      <c r="T70" s="597" t="s">
        <v>1939</v>
      </c>
      <c r="U70" s="531">
        <v>46022</v>
      </c>
      <c r="V70" s="548">
        <f>SUM(D70:G70)</f>
        <v>3</v>
      </c>
      <c r="W70" s="625">
        <f>SUM(H70:O70)</f>
        <v>1</v>
      </c>
      <c r="X70" s="628">
        <f>+IFERROR(IF(W70/V70&gt;=100%,100%,W70/V70),0)</f>
        <v>0.33333333333333331</v>
      </c>
      <c r="Y70" s="532">
        <v>0.2</v>
      </c>
      <c r="Z70" s="532"/>
      <c r="AA70" s="532">
        <v>0.25</v>
      </c>
      <c r="AB70" s="532">
        <v>0.25</v>
      </c>
      <c r="AC70" s="532">
        <v>0.3</v>
      </c>
      <c r="AD70" s="586"/>
      <c r="AE70" s="586"/>
      <c r="AF70" s="586"/>
      <c r="AG70" s="586"/>
      <c r="AH70" s="586"/>
      <c r="AI70" s="586"/>
      <c r="AJ70" s="586"/>
      <c r="AK70" s="586"/>
      <c r="AL70" s="596" t="e">
        <f t="shared" si="11"/>
        <v>#DIV/0!</v>
      </c>
      <c r="AM70" s="596" t="e">
        <f t="shared" si="12"/>
        <v>#DIV/0!</v>
      </c>
      <c r="AN70" s="596" t="e">
        <f t="shared" si="13"/>
        <v>#DIV/0!</v>
      </c>
      <c r="AO70" s="596" t="e">
        <f t="shared" si="14"/>
        <v>#DIV/0!</v>
      </c>
      <c r="AP70" s="688"/>
      <c r="AQ70" s="688"/>
      <c r="AR70" s="688"/>
      <c r="AS70" s="688"/>
      <c r="AT70" s="596" t="e">
        <f t="shared" si="90"/>
        <v>#DIV/0!</v>
      </c>
      <c r="AU70" s="596" t="e">
        <f t="shared" si="90"/>
        <v>#DIV/0!</v>
      </c>
      <c r="AV70" s="596" t="e">
        <f t="shared" si="90"/>
        <v>#DIV/0!</v>
      </c>
      <c r="AW70" s="596" t="e">
        <f t="shared" si="90"/>
        <v>#DIV/0!</v>
      </c>
      <c r="AX70" s="547">
        <f t="shared" si="145"/>
        <v>0</v>
      </c>
      <c r="AY70" s="597">
        <f t="shared" si="146"/>
        <v>0</v>
      </c>
      <c r="AZ70" s="597">
        <f t="shared" si="147"/>
        <v>0</v>
      </c>
      <c r="BA70" s="597">
        <f t="shared" si="148"/>
        <v>0</v>
      </c>
      <c r="BB70" s="597"/>
      <c r="BC70" s="597"/>
      <c r="BD70" s="597">
        <f>AJ70-AR70</f>
        <v>0</v>
      </c>
      <c r="BE70" s="597"/>
      <c r="BF70" s="550" t="e">
        <f t="shared" si="26"/>
        <v>#DIV/0!</v>
      </c>
      <c r="BG70" s="550" t="e">
        <f t="shared" si="27"/>
        <v>#DIV/0!</v>
      </c>
      <c r="BH70" s="550" t="e">
        <f t="shared" si="28"/>
        <v>#DIV/0!</v>
      </c>
      <c r="BI70" s="550" t="e">
        <f t="shared" si="29"/>
        <v>#DIV/0!</v>
      </c>
      <c r="BJ70" s="597">
        <f t="shared" si="149"/>
        <v>0</v>
      </c>
      <c r="BK70" s="586">
        <f t="shared" si="117"/>
        <v>0</v>
      </c>
      <c r="BL70" s="532" t="e">
        <f t="shared" si="91"/>
        <v>#DIV/0!</v>
      </c>
      <c r="BM70" s="586">
        <f t="shared" si="150"/>
        <v>0</v>
      </c>
      <c r="BN70" s="532" t="e">
        <f t="shared" si="113"/>
        <v>#DIV/0!</v>
      </c>
      <c r="BO70" s="626"/>
      <c r="BP70" s="510"/>
      <c r="BQ70" s="509" t="s">
        <v>21</v>
      </c>
      <c r="BR70" s="508"/>
      <c r="BS70" s="492"/>
    </row>
    <row r="71" spans="1:71" ht="33.75" customHeight="1" x14ac:dyDescent="0.25">
      <c r="A71" s="533" t="s">
        <v>1656</v>
      </c>
      <c r="B71" s="548" t="s">
        <v>1655</v>
      </c>
      <c r="C71" s="548" t="s">
        <v>1636</v>
      </c>
      <c r="D71" s="552"/>
      <c r="E71" s="549">
        <v>0.5</v>
      </c>
      <c r="F71" s="549">
        <v>0.5</v>
      </c>
      <c r="G71" s="616"/>
      <c r="H71" s="616"/>
      <c r="I71" s="549">
        <v>0.1</v>
      </c>
      <c r="J71" s="549"/>
      <c r="K71" s="549"/>
      <c r="L71" s="548"/>
      <c r="M71" s="548"/>
      <c r="N71" s="548"/>
      <c r="O71" s="548"/>
      <c r="P71" s="532">
        <f>+IFERROR(IF((H71+L71)/D71&gt;=100%,100%,(H71+L71)/D71),0)</f>
        <v>0</v>
      </c>
      <c r="Q71" s="532">
        <f t="shared" si="144"/>
        <v>0.2</v>
      </c>
      <c r="R71" s="532">
        <f t="shared" si="144"/>
        <v>0</v>
      </c>
      <c r="S71" s="532">
        <f>+IFERROR(IF(K71/G71&gt;=100%,100%,K71/G71),0)</f>
        <v>0</v>
      </c>
      <c r="T71" s="597" t="s">
        <v>1941</v>
      </c>
      <c r="U71" s="531">
        <v>46022</v>
      </c>
      <c r="V71" s="548">
        <f>SUM(D71:G71)</f>
        <v>1</v>
      </c>
      <c r="W71" s="625">
        <f>SUM(H71:O71)</f>
        <v>0.1</v>
      </c>
      <c r="X71" s="628">
        <f>+IFERROR(IF(W71/V71&gt;=100%,100%,W71/V71),0)</f>
        <v>0.1</v>
      </c>
      <c r="Y71" s="532">
        <v>0.2</v>
      </c>
      <c r="Z71" s="532"/>
      <c r="AA71" s="532">
        <v>0.25</v>
      </c>
      <c r="AB71" s="532">
        <v>0.25</v>
      </c>
      <c r="AC71" s="532"/>
      <c r="AD71" s="586"/>
      <c r="AE71" s="586"/>
      <c r="AF71" s="586"/>
      <c r="AG71" s="586"/>
      <c r="AH71" s="586"/>
      <c r="AI71" s="586"/>
      <c r="AJ71" s="586"/>
      <c r="AK71" s="586"/>
      <c r="AL71" s="596" t="e">
        <f t="shared" si="11"/>
        <v>#DIV/0!</v>
      </c>
      <c r="AM71" s="596" t="e">
        <f t="shared" si="12"/>
        <v>#DIV/0!</v>
      </c>
      <c r="AN71" s="596" t="e">
        <f t="shared" si="13"/>
        <v>#DIV/0!</v>
      </c>
      <c r="AO71" s="596" t="e">
        <f t="shared" si="14"/>
        <v>#DIV/0!</v>
      </c>
      <c r="AP71" s="688"/>
      <c r="AQ71" s="688"/>
      <c r="AR71" s="688"/>
      <c r="AS71" s="688"/>
      <c r="AT71" s="596" t="e">
        <f t="shared" si="90"/>
        <v>#DIV/0!</v>
      </c>
      <c r="AU71" s="596" t="e">
        <f t="shared" si="90"/>
        <v>#DIV/0!</v>
      </c>
      <c r="AV71" s="596" t="e">
        <f t="shared" si="90"/>
        <v>#DIV/0!</v>
      </c>
      <c r="AW71" s="596" t="e">
        <f t="shared" si="90"/>
        <v>#DIV/0!</v>
      </c>
      <c r="AX71" s="547">
        <f t="shared" si="145"/>
        <v>0</v>
      </c>
      <c r="AY71" s="597">
        <f t="shared" si="146"/>
        <v>0</v>
      </c>
      <c r="AZ71" s="597">
        <f t="shared" si="147"/>
        <v>0</v>
      </c>
      <c r="BA71" s="597">
        <f t="shared" si="148"/>
        <v>0</v>
      </c>
      <c r="BB71" s="597"/>
      <c r="BC71" s="597"/>
      <c r="BD71" s="597">
        <f>AJ71-AR71</f>
        <v>0</v>
      </c>
      <c r="BE71" s="597"/>
      <c r="BF71" s="550" t="e">
        <f t="shared" si="26"/>
        <v>#DIV/0!</v>
      </c>
      <c r="BG71" s="550" t="e">
        <f t="shared" si="27"/>
        <v>#DIV/0!</v>
      </c>
      <c r="BH71" s="550" t="e">
        <f t="shared" si="28"/>
        <v>#DIV/0!</v>
      </c>
      <c r="BI71" s="550" t="e">
        <f t="shared" si="29"/>
        <v>#DIV/0!</v>
      </c>
      <c r="BJ71" s="597">
        <f t="shared" si="149"/>
        <v>0</v>
      </c>
      <c r="BK71" s="586">
        <f t="shared" si="117"/>
        <v>0</v>
      </c>
      <c r="BL71" s="532" t="e">
        <f t="shared" si="91"/>
        <v>#DIV/0!</v>
      </c>
      <c r="BM71" s="586">
        <f t="shared" si="150"/>
        <v>0</v>
      </c>
      <c r="BN71" s="532" t="e">
        <f t="shared" si="113"/>
        <v>#DIV/0!</v>
      </c>
      <c r="BO71" s="626"/>
      <c r="BP71" s="510"/>
      <c r="BQ71" s="509" t="s">
        <v>17</v>
      </c>
      <c r="BR71" s="508"/>
      <c r="BS71" s="492"/>
    </row>
    <row r="72" spans="1:71" ht="26.25" customHeight="1" x14ac:dyDescent="0.25">
      <c r="A72" s="640" t="s">
        <v>1654</v>
      </c>
      <c r="B72" s="616" t="s">
        <v>1653</v>
      </c>
      <c r="C72" s="548" t="s">
        <v>1504</v>
      </c>
      <c r="D72" s="616"/>
      <c r="E72" s="616"/>
      <c r="F72" s="616"/>
      <c r="G72" s="616">
        <v>1</v>
      </c>
      <c r="H72" s="616"/>
      <c r="I72" s="616"/>
      <c r="J72" s="616"/>
      <c r="K72" s="616"/>
      <c r="L72" s="616"/>
      <c r="M72" s="706"/>
      <c r="N72" s="616"/>
      <c r="O72" s="616"/>
      <c r="P72" s="532">
        <f>+IFERROR(IF((H72+L72)/D72&gt;=100%,100%,(H72+L72)/D72),0)</f>
        <v>0</v>
      </c>
      <c r="Q72" s="532">
        <f t="shared" si="144"/>
        <v>0</v>
      </c>
      <c r="R72" s="532">
        <f t="shared" si="144"/>
        <v>0</v>
      </c>
      <c r="S72" s="532">
        <f>+IFERROR(IF(K72/G72&gt;=100%,100%,K72/G72),0)</f>
        <v>0</v>
      </c>
      <c r="T72" s="617"/>
      <c r="U72" s="531"/>
      <c r="V72" s="616">
        <f>SUM(D72:G72)</f>
        <v>1</v>
      </c>
      <c r="W72" s="639">
        <f>SUM(H72:O72)</f>
        <v>0</v>
      </c>
      <c r="X72" s="624">
        <f>+IFERROR(IF(W72/V72&gt;=100%,100%,W72/V72),0)</f>
        <v>0</v>
      </c>
      <c r="Y72" s="527">
        <v>0.2</v>
      </c>
      <c r="Z72" s="532"/>
      <c r="AA72" s="527"/>
      <c r="AB72" s="527"/>
      <c r="AC72" s="527">
        <v>0.4</v>
      </c>
      <c r="AD72" s="528"/>
      <c r="AE72" s="528"/>
      <c r="AF72" s="528"/>
      <c r="AG72" s="528"/>
      <c r="AH72" s="528"/>
      <c r="AI72" s="528"/>
      <c r="AJ72" s="528"/>
      <c r="AK72" s="528"/>
      <c r="AL72" s="525" t="e">
        <f t="shared" si="11"/>
        <v>#DIV/0!</v>
      </c>
      <c r="AM72" s="525" t="e">
        <f t="shared" si="12"/>
        <v>#DIV/0!</v>
      </c>
      <c r="AN72" s="525" t="e">
        <f t="shared" si="13"/>
        <v>#DIV/0!</v>
      </c>
      <c r="AO72" s="525" t="e">
        <f t="shared" si="14"/>
        <v>#DIV/0!</v>
      </c>
      <c r="AP72" s="696"/>
      <c r="AQ72" s="696"/>
      <c r="AR72" s="696"/>
      <c r="AS72" s="696"/>
      <c r="AT72" s="525" t="e">
        <f t="shared" ref="AT72:AW103" si="151">+AP72/AD72</f>
        <v>#DIV/0!</v>
      </c>
      <c r="AU72" s="525" t="e">
        <f t="shared" si="151"/>
        <v>#DIV/0!</v>
      </c>
      <c r="AV72" s="525" t="e">
        <f t="shared" si="151"/>
        <v>#DIV/0!</v>
      </c>
      <c r="AW72" s="525" t="e">
        <f t="shared" si="151"/>
        <v>#DIV/0!</v>
      </c>
      <c r="AX72" s="547">
        <f t="shared" si="145"/>
        <v>0</v>
      </c>
      <c r="AY72" s="617">
        <f t="shared" si="146"/>
        <v>0</v>
      </c>
      <c r="AZ72" s="617">
        <f t="shared" si="147"/>
        <v>0</v>
      </c>
      <c r="BA72" s="617">
        <f t="shared" si="148"/>
        <v>0</v>
      </c>
      <c r="BB72" s="617"/>
      <c r="BC72" s="617"/>
      <c r="BD72" s="617"/>
      <c r="BE72" s="617"/>
      <c r="BF72" s="549" t="e">
        <f t="shared" si="26"/>
        <v>#DIV/0!</v>
      </c>
      <c r="BG72" s="549" t="e">
        <f t="shared" si="27"/>
        <v>#DIV/0!</v>
      </c>
      <c r="BH72" s="549" t="e">
        <f t="shared" si="28"/>
        <v>#DIV/0!</v>
      </c>
      <c r="BI72" s="549" t="e">
        <f t="shared" si="29"/>
        <v>#DIV/0!</v>
      </c>
      <c r="BJ72" s="617">
        <f t="shared" si="149"/>
        <v>0</v>
      </c>
      <c r="BK72" s="528">
        <f t="shared" si="117"/>
        <v>0</v>
      </c>
      <c r="BL72" s="527"/>
      <c r="BM72" s="528">
        <f t="shared" si="150"/>
        <v>0</v>
      </c>
      <c r="BN72" s="527"/>
      <c r="BO72" s="623"/>
      <c r="BP72" s="622"/>
      <c r="BQ72" s="509" t="s">
        <v>17</v>
      </c>
      <c r="BR72" s="620"/>
      <c r="BS72" s="492"/>
    </row>
    <row r="73" spans="1:71" ht="50.1" customHeight="1" thickBot="1" x14ac:dyDescent="0.3">
      <c r="A73" s="615" t="s">
        <v>1652</v>
      </c>
      <c r="B73" s="612" t="s">
        <v>1651</v>
      </c>
      <c r="C73" s="548" t="s">
        <v>1504</v>
      </c>
      <c r="D73" s="616"/>
      <c r="E73" s="616">
        <v>1</v>
      </c>
      <c r="F73" s="616">
        <v>1</v>
      </c>
      <c r="G73" s="616"/>
      <c r="H73" s="616"/>
      <c r="I73" s="616">
        <v>0</v>
      </c>
      <c r="J73" s="552"/>
      <c r="K73" s="552"/>
      <c r="L73" s="612"/>
      <c r="M73" s="706"/>
      <c r="N73" s="616"/>
      <c r="O73" s="616"/>
      <c r="P73" s="532">
        <f>+IFERROR(IF((H73+L73)/D73&gt;=100%,100%,(H73+L73)/D73),0)</f>
        <v>0</v>
      </c>
      <c r="Q73" s="532">
        <f t="shared" si="144"/>
        <v>0</v>
      </c>
      <c r="R73" s="532">
        <f t="shared" si="144"/>
        <v>0</v>
      </c>
      <c r="S73" s="532">
        <f>+IFERROR(IF(K73/G73&gt;=100%,100%,K73/G73),0)</f>
        <v>0</v>
      </c>
      <c r="T73" s="613"/>
      <c r="U73" s="614">
        <v>46022</v>
      </c>
      <c r="V73" s="612">
        <f>SUM(D73:G73)</f>
        <v>2</v>
      </c>
      <c r="W73" s="638">
        <f>SUM(H73:O73)</f>
        <v>0</v>
      </c>
      <c r="X73" s="637">
        <f>+IFERROR(IF(W73/V73&gt;=100%,100%,W73/V73),0)</f>
        <v>0</v>
      </c>
      <c r="Y73" s="608">
        <v>0.2</v>
      </c>
      <c r="Z73" s="532"/>
      <c r="AA73" s="608">
        <v>0.25</v>
      </c>
      <c r="AB73" s="608">
        <v>0.25</v>
      </c>
      <c r="AC73" s="608"/>
      <c r="AD73" s="609"/>
      <c r="AE73" s="609"/>
      <c r="AF73" s="609"/>
      <c r="AG73" s="609"/>
      <c r="AH73" s="609"/>
      <c r="AI73" s="609"/>
      <c r="AJ73" s="609"/>
      <c r="AK73" s="609"/>
      <c r="AL73" s="611" t="e">
        <f t="shared" ref="AL73:AL136" si="152">AH73/AD73</f>
        <v>#DIV/0!</v>
      </c>
      <c r="AM73" s="611" t="e">
        <f t="shared" ref="AM73:AM136" si="153">AI73/AE73</f>
        <v>#DIV/0!</v>
      </c>
      <c r="AN73" s="611" t="e">
        <f t="shared" ref="AN73:AN136" si="154">AJ73/AF73</f>
        <v>#DIV/0!</v>
      </c>
      <c r="AO73" s="611" t="e">
        <f t="shared" ref="AO73:AO136" si="155">AK73/AG73</f>
        <v>#DIV/0!</v>
      </c>
      <c r="AP73" s="690"/>
      <c r="AQ73" s="690"/>
      <c r="AR73" s="690"/>
      <c r="AS73" s="690"/>
      <c r="AT73" s="611" t="e">
        <f t="shared" si="151"/>
        <v>#DIV/0!</v>
      </c>
      <c r="AU73" s="611" t="e">
        <f t="shared" si="151"/>
        <v>#DIV/0!</v>
      </c>
      <c r="AV73" s="611" t="e">
        <f t="shared" si="151"/>
        <v>#DIV/0!</v>
      </c>
      <c r="AW73" s="611" t="e">
        <f t="shared" si="151"/>
        <v>#DIV/0!</v>
      </c>
      <c r="AX73" s="547">
        <f t="shared" si="145"/>
        <v>0</v>
      </c>
      <c r="AY73" s="613">
        <f t="shared" si="146"/>
        <v>0</v>
      </c>
      <c r="AZ73" s="613">
        <f t="shared" si="147"/>
        <v>0</v>
      </c>
      <c r="BA73" s="613">
        <f t="shared" si="148"/>
        <v>0</v>
      </c>
      <c r="BB73" s="613"/>
      <c r="BC73" s="613"/>
      <c r="BD73" s="613">
        <f>AJ73-AR73</f>
        <v>0</v>
      </c>
      <c r="BE73" s="613"/>
      <c r="BF73" s="636" t="e">
        <f t="shared" si="26"/>
        <v>#DIV/0!</v>
      </c>
      <c r="BG73" s="636" t="e">
        <f t="shared" si="27"/>
        <v>#DIV/0!</v>
      </c>
      <c r="BH73" s="636" t="e">
        <f t="shared" si="28"/>
        <v>#DIV/0!</v>
      </c>
      <c r="BI73" s="636" t="e">
        <f t="shared" si="29"/>
        <v>#DIV/0!</v>
      </c>
      <c r="BJ73" s="613">
        <f t="shared" si="149"/>
        <v>0</v>
      </c>
      <c r="BK73" s="609">
        <f t="shared" si="117"/>
        <v>0</v>
      </c>
      <c r="BL73" s="608" t="e">
        <f t="shared" ref="BL73:BL80" si="156">BK73/BJ73</f>
        <v>#DIV/0!</v>
      </c>
      <c r="BM73" s="609">
        <f t="shared" si="150"/>
        <v>0</v>
      </c>
      <c r="BN73" s="608" t="e">
        <f t="shared" ref="BN73:BN80" si="157">BM73/BJ73</f>
        <v>#DIV/0!</v>
      </c>
      <c r="BO73" s="635"/>
      <c r="BP73" s="606"/>
      <c r="BQ73" s="605"/>
      <c r="BR73" s="604"/>
      <c r="BS73" s="492"/>
    </row>
    <row r="74" spans="1:71" ht="33" customHeight="1" x14ac:dyDescent="0.25">
      <c r="A74" s="603" t="s">
        <v>1650</v>
      </c>
      <c r="B74" s="566"/>
      <c r="C74" s="566"/>
      <c r="D74" s="602"/>
      <c r="E74" s="602"/>
      <c r="F74" s="602"/>
      <c r="G74" s="602"/>
      <c r="H74" s="602"/>
      <c r="I74" s="602"/>
      <c r="J74" s="602"/>
      <c r="K74" s="602"/>
      <c r="L74" s="602"/>
      <c r="M74" s="602"/>
      <c r="N74" s="602"/>
      <c r="O74" s="602"/>
      <c r="P74" s="602">
        <f>+(P75*Z75)+(P84*Z84)</f>
        <v>0.83000000000000007</v>
      </c>
      <c r="Q74" s="602">
        <f>+(Q75*AA75)+(Q84*AA84)</f>
        <v>0.88</v>
      </c>
      <c r="R74" s="602">
        <f>+(R75*AB75)+(R84*AB84)</f>
        <v>0</v>
      </c>
      <c r="S74" s="602">
        <f>+(S75*AC75)+(S84*AC84)</f>
        <v>0</v>
      </c>
      <c r="T74" s="565"/>
      <c r="U74" s="565"/>
      <c r="V74" s="602">
        <v>1</v>
      </c>
      <c r="W74" s="602"/>
      <c r="X74" s="602">
        <f>+(X75*Y75)+(X84*Y84)</f>
        <v>0.40033333333333332</v>
      </c>
      <c r="Y74" s="601">
        <v>0.15</v>
      </c>
      <c r="Z74" s="601">
        <v>0.15</v>
      </c>
      <c r="AA74" s="601">
        <v>0.15</v>
      </c>
      <c r="AB74" s="601">
        <v>0.15</v>
      </c>
      <c r="AC74" s="601">
        <v>0.15</v>
      </c>
      <c r="AD74" s="599">
        <f t="shared" ref="AD74:AK74" si="158">+AD75+AD84</f>
        <v>11062459021</v>
      </c>
      <c r="AE74" s="599">
        <f t="shared" si="158"/>
        <v>9957172500</v>
      </c>
      <c r="AF74" s="599">
        <f t="shared" si="158"/>
        <v>9008339000</v>
      </c>
      <c r="AG74" s="599">
        <f t="shared" si="158"/>
        <v>12338713900</v>
      </c>
      <c r="AH74" s="599">
        <f t="shared" si="158"/>
        <v>3630751332</v>
      </c>
      <c r="AI74" s="599">
        <f t="shared" si="158"/>
        <v>3986510643</v>
      </c>
      <c r="AJ74" s="599">
        <f t="shared" si="158"/>
        <v>0</v>
      </c>
      <c r="AK74" s="599">
        <f t="shared" si="158"/>
        <v>0</v>
      </c>
      <c r="AL74" s="600">
        <f t="shared" si="152"/>
        <v>0.32820472601143208</v>
      </c>
      <c r="AM74" s="600">
        <f t="shared" si="153"/>
        <v>0.4003657306328679</v>
      </c>
      <c r="AN74" s="600">
        <f t="shared" si="154"/>
        <v>0</v>
      </c>
      <c r="AO74" s="600">
        <f t="shared" si="155"/>
        <v>0</v>
      </c>
      <c r="AP74" s="687">
        <f>+AP75+AP84</f>
        <v>2395025832</v>
      </c>
      <c r="AQ74" s="687">
        <f>+AQ75+AQ84</f>
        <v>1946953143</v>
      </c>
      <c r="AR74" s="687">
        <f>+AR75+AR84</f>
        <v>0</v>
      </c>
      <c r="AS74" s="687">
        <f>+AS75+AS84</f>
        <v>0</v>
      </c>
      <c r="AT74" s="600">
        <f t="shared" si="151"/>
        <v>0.21650031222294189</v>
      </c>
      <c r="AU74" s="600">
        <f t="shared" si="151"/>
        <v>0.19553273210843741</v>
      </c>
      <c r="AV74" s="600">
        <f t="shared" si="151"/>
        <v>0</v>
      </c>
      <c r="AW74" s="600">
        <f t="shared" si="151"/>
        <v>0</v>
      </c>
      <c r="AX74" s="599">
        <f>+AX75+AX84</f>
        <v>1235725500</v>
      </c>
      <c r="AY74" s="599">
        <f>AY75+AY84</f>
        <v>2039557500</v>
      </c>
      <c r="AZ74" s="599">
        <f>AZ75+AZ84</f>
        <v>0</v>
      </c>
      <c r="BA74" s="599">
        <f>BA75+BA84</f>
        <v>0</v>
      </c>
      <c r="BB74" s="599">
        <f>BB75+BB84</f>
        <v>1235725500</v>
      </c>
      <c r="BC74" s="599">
        <f>BC75+BC84</f>
        <v>0</v>
      </c>
      <c r="BD74" s="599">
        <f>+BD75+BD84</f>
        <v>0</v>
      </c>
      <c r="BE74" s="599">
        <f>+BE75+BE84</f>
        <v>0</v>
      </c>
      <c r="BF74" s="598">
        <f t="shared" si="26"/>
        <v>1</v>
      </c>
      <c r="BG74" s="598">
        <f t="shared" si="27"/>
        <v>0</v>
      </c>
      <c r="BH74" s="598" t="e">
        <f t="shared" si="28"/>
        <v>#DIV/0!</v>
      </c>
      <c r="BI74" s="598" t="e">
        <f t="shared" si="29"/>
        <v>#DIV/0!</v>
      </c>
      <c r="BJ74" s="599">
        <f>+BJ75+BJ84</f>
        <v>42366684421</v>
      </c>
      <c r="BK74" s="599">
        <f>+BK75+BK84</f>
        <v>7617261975</v>
      </c>
      <c r="BL74" s="598">
        <f t="shared" si="156"/>
        <v>0.17979367701533738</v>
      </c>
      <c r="BM74" s="599">
        <f>+BM75+BM84</f>
        <v>4341978975</v>
      </c>
      <c r="BN74" s="598">
        <f t="shared" si="157"/>
        <v>0.1024856921031045</v>
      </c>
      <c r="BO74" s="557"/>
      <c r="BP74" s="559" t="s">
        <v>4</v>
      </c>
      <c r="BQ74" s="558"/>
      <c r="BR74" s="557" t="s">
        <v>1649</v>
      </c>
      <c r="BS74" s="492"/>
    </row>
    <row r="75" spans="1:71" ht="31.5" customHeight="1" x14ac:dyDescent="0.25">
      <c r="A75" s="546" t="s">
        <v>1648</v>
      </c>
      <c r="B75" s="545" t="s">
        <v>1516</v>
      </c>
      <c r="C75" s="545" t="s">
        <v>1516</v>
      </c>
      <c r="D75" s="544"/>
      <c r="E75" s="544"/>
      <c r="F75" s="544"/>
      <c r="G75" s="544"/>
      <c r="H75" s="544"/>
      <c r="I75" s="544"/>
      <c r="J75" s="544"/>
      <c r="K75" s="544"/>
      <c r="L75" s="544"/>
      <c r="M75" s="544"/>
      <c r="N75" s="544"/>
      <c r="O75" s="544"/>
      <c r="P75" s="539">
        <f>+SUMPRODUCT(P76:P83,Z76:Z83)</f>
        <v>1</v>
      </c>
      <c r="Q75" s="539">
        <f>+SUMPRODUCT(Q76:Q83,AA76:AA83)</f>
        <v>0.76</v>
      </c>
      <c r="R75" s="539">
        <f>+SUMPRODUCT(R76:R83,AB76:AB83)</f>
        <v>0</v>
      </c>
      <c r="S75" s="539">
        <f>+SUMPRODUCT(S76:S83,AC76:AC83)</f>
        <v>0</v>
      </c>
      <c r="T75" s="541"/>
      <c r="U75" s="541"/>
      <c r="V75" s="544">
        <v>1</v>
      </c>
      <c r="W75" s="544"/>
      <c r="X75" s="555">
        <f>+SUMPRODUCT(X76:X83,Y76:Y83)</f>
        <v>0.434</v>
      </c>
      <c r="Y75" s="555">
        <v>0.5</v>
      </c>
      <c r="Z75" s="555">
        <v>0.5</v>
      </c>
      <c r="AA75" s="555">
        <v>0.5</v>
      </c>
      <c r="AB75" s="555">
        <v>0.5</v>
      </c>
      <c r="AC75" s="555">
        <v>0.5</v>
      </c>
      <c r="AD75" s="540">
        <f t="shared" ref="AD75:AK75" si="159">SUM(AD76:AD83)</f>
        <v>2553469665</v>
      </c>
      <c r="AE75" s="540">
        <f t="shared" si="159"/>
        <v>1710000000</v>
      </c>
      <c r="AF75" s="540">
        <f t="shared" si="159"/>
        <v>1494900000</v>
      </c>
      <c r="AG75" s="540">
        <f t="shared" si="159"/>
        <v>1000000000</v>
      </c>
      <c r="AH75" s="540">
        <f t="shared" si="159"/>
        <v>1338602000</v>
      </c>
      <c r="AI75" s="540">
        <f t="shared" si="159"/>
        <v>1710000000</v>
      </c>
      <c r="AJ75" s="540">
        <f t="shared" si="159"/>
        <v>0</v>
      </c>
      <c r="AK75" s="540">
        <f t="shared" si="159"/>
        <v>0</v>
      </c>
      <c r="AL75" s="544">
        <f t="shared" si="152"/>
        <v>0.52422866750602259</v>
      </c>
      <c r="AM75" s="544">
        <f t="shared" si="153"/>
        <v>1</v>
      </c>
      <c r="AN75" s="544">
        <f t="shared" si="154"/>
        <v>0</v>
      </c>
      <c r="AO75" s="544">
        <f t="shared" si="155"/>
        <v>0</v>
      </c>
      <c r="AP75" s="633">
        <f>SUM(AP76:AP83)</f>
        <v>1123951500</v>
      </c>
      <c r="AQ75" s="633">
        <f>SUM(AQ76:AQ83)</f>
        <v>892500000</v>
      </c>
      <c r="AR75" s="633">
        <f>SUM(AR76:AR83)</f>
        <v>0</v>
      </c>
      <c r="AS75" s="633">
        <f>SUM(AS76:AS83)</f>
        <v>0</v>
      </c>
      <c r="AT75" s="544">
        <f t="shared" si="151"/>
        <v>0.44016638043749778</v>
      </c>
      <c r="AU75" s="544">
        <f t="shared" si="151"/>
        <v>0.52192982456140347</v>
      </c>
      <c r="AV75" s="544">
        <f t="shared" si="151"/>
        <v>0</v>
      </c>
      <c r="AW75" s="544">
        <f t="shared" si="151"/>
        <v>0</v>
      </c>
      <c r="AX75" s="634">
        <f t="shared" ref="AX75:BE75" si="160">SUM(AX76:AX83)</f>
        <v>214650500</v>
      </c>
      <c r="AY75" s="634">
        <f t="shared" si="160"/>
        <v>817500000</v>
      </c>
      <c r="AZ75" s="634">
        <f t="shared" si="160"/>
        <v>0</v>
      </c>
      <c r="BA75" s="634">
        <f t="shared" si="160"/>
        <v>0</v>
      </c>
      <c r="BB75" s="634">
        <f t="shared" si="160"/>
        <v>214650500</v>
      </c>
      <c r="BC75" s="634">
        <f t="shared" si="160"/>
        <v>0</v>
      </c>
      <c r="BD75" s="543">
        <f t="shared" si="160"/>
        <v>0</v>
      </c>
      <c r="BE75" s="543">
        <f t="shared" si="160"/>
        <v>0</v>
      </c>
      <c r="BF75" s="554">
        <f t="shared" si="26"/>
        <v>1</v>
      </c>
      <c r="BG75" s="554">
        <f t="shared" si="27"/>
        <v>0</v>
      </c>
      <c r="BH75" s="554" t="e">
        <f t="shared" si="28"/>
        <v>#DIV/0!</v>
      </c>
      <c r="BI75" s="554" t="e">
        <f t="shared" si="29"/>
        <v>#DIV/0!</v>
      </c>
      <c r="BJ75" s="541">
        <f>SUM(BJ76:BJ83)</f>
        <v>6758369665</v>
      </c>
      <c r="BK75" s="540">
        <f t="shared" ref="BK75:BK96" si="161">SUM(AH75:AK75)</f>
        <v>3048602000</v>
      </c>
      <c r="BL75" s="539">
        <f t="shared" si="156"/>
        <v>0.4510854172106018</v>
      </c>
      <c r="BM75" s="540">
        <f t="shared" ref="BM75" si="162">SUM(AP75:AS75)+BA75+BC75+BE75</f>
        <v>2016451500</v>
      </c>
      <c r="BN75" s="539">
        <f t="shared" si="157"/>
        <v>0.2983635994998507</v>
      </c>
      <c r="BO75" s="538"/>
      <c r="BP75" s="537" t="s">
        <v>4</v>
      </c>
      <c r="BQ75" s="536"/>
      <c r="BR75" s="535"/>
      <c r="BS75" s="492"/>
    </row>
    <row r="76" spans="1:71" ht="54" customHeight="1" x14ac:dyDescent="0.25">
      <c r="A76" s="553" t="s">
        <v>1647</v>
      </c>
      <c r="B76" s="548" t="s">
        <v>1646</v>
      </c>
      <c r="C76" s="548" t="s">
        <v>1504</v>
      </c>
      <c r="D76" s="552"/>
      <c r="E76" s="616">
        <v>1</v>
      </c>
      <c r="F76" s="616"/>
      <c r="G76" s="616"/>
      <c r="H76" s="548"/>
      <c r="I76" s="616">
        <v>1</v>
      </c>
      <c r="J76" s="548"/>
      <c r="K76" s="548"/>
      <c r="L76" s="548"/>
      <c r="M76" s="548"/>
      <c r="N76" s="548"/>
      <c r="O76" s="548"/>
      <c r="P76" s="532">
        <f t="shared" ref="P76:P83" si="163">+IFERROR(IF((H76+L76)/D76&gt;=100%,100%,(H76+L76)/D76),0)</f>
        <v>0</v>
      </c>
      <c r="Q76" s="532">
        <f t="shared" ref="Q76:R83" si="164">+IFERROR(IF((I76+N76)/E76&gt;=100%,100%,(I76+N76)/E76),0)</f>
        <v>1</v>
      </c>
      <c r="R76" s="532">
        <f t="shared" si="164"/>
        <v>0</v>
      </c>
      <c r="S76" s="532">
        <f t="shared" ref="S76:S83" si="165">+IFERROR(IF(K76/G76&gt;=100%,100%,K76/G76),0)</f>
        <v>0</v>
      </c>
      <c r="T76" s="597" t="s">
        <v>1865</v>
      </c>
      <c r="U76" s="531">
        <v>46022</v>
      </c>
      <c r="V76" s="548">
        <f t="shared" ref="V76:V83" si="166">SUM(D76:G76)</f>
        <v>1</v>
      </c>
      <c r="W76" s="548">
        <f t="shared" ref="W76:W83" si="167">SUM(H76:O76)</f>
        <v>1</v>
      </c>
      <c r="X76" s="596">
        <f t="shared" ref="X76:X83" si="168">+IFERROR(IF(W76/V76&gt;=100%,100%,W76/V76),0)</f>
        <v>1</v>
      </c>
      <c r="Y76" s="532">
        <v>0.12</v>
      </c>
      <c r="Z76" s="532"/>
      <c r="AA76" s="532">
        <v>0.12</v>
      </c>
      <c r="AB76" s="532"/>
      <c r="AC76" s="532"/>
      <c r="AD76" s="586"/>
      <c r="AE76" s="586"/>
      <c r="AF76" s="586"/>
      <c r="AG76" s="586"/>
      <c r="AH76" s="586">
        <v>0</v>
      </c>
      <c r="AI76" s="586"/>
      <c r="AJ76" s="586"/>
      <c r="AK76" s="586">
        <v>0</v>
      </c>
      <c r="AL76" s="682" t="e">
        <f t="shared" si="152"/>
        <v>#DIV/0!</v>
      </c>
      <c r="AM76" s="682" t="e">
        <f t="shared" si="153"/>
        <v>#DIV/0!</v>
      </c>
      <c r="AN76" s="682" t="e">
        <f t="shared" si="154"/>
        <v>#DIV/0!</v>
      </c>
      <c r="AO76" s="532" t="e">
        <f t="shared" si="155"/>
        <v>#DIV/0!</v>
      </c>
      <c r="AP76" s="630"/>
      <c r="AQ76" s="630"/>
      <c r="AR76" s="630"/>
      <c r="AS76" s="630">
        <v>0</v>
      </c>
      <c r="AT76" s="532" t="e">
        <f t="shared" si="151"/>
        <v>#DIV/0!</v>
      </c>
      <c r="AU76" s="682" t="e">
        <f t="shared" si="151"/>
        <v>#DIV/0!</v>
      </c>
      <c r="AV76" s="682" t="e">
        <f t="shared" si="151"/>
        <v>#DIV/0!</v>
      </c>
      <c r="AW76" s="682" t="e">
        <f t="shared" si="151"/>
        <v>#DIV/0!</v>
      </c>
      <c r="AX76" s="547">
        <f t="shared" ref="AX76:AX83" si="169">AH76-AP76</f>
        <v>0</v>
      </c>
      <c r="AY76" s="586">
        <f t="shared" ref="AY76:AY83" si="170">AI76-AQ76</f>
        <v>0</v>
      </c>
      <c r="AZ76" s="586">
        <f t="shared" ref="AZ76:AZ83" si="171">AJ76-AR76</f>
        <v>0</v>
      </c>
      <c r="BA76" s="586">
        <f t="shared" ref="BA76:BA83" si="172">AK76-AS76</f>
        <v>0</v>
      </c>
      <c r="BB76" s="586"/>
      <c r="BC76" s="586"/>
      <c r="BD76" s="586">
        <f>AJ76-AR76</f>
        <v>0</v>
      </c>
      <c r="BE76" s="586"/>
      <c r="BF76" s="587" t="e">
        <f t="shared" ref="BF76:BF139" si="173">BB76/AX76</f>
        <v>#DIV/0!</v>
      </c>
      <c r="BG76" s="587" t="e">
        <f t="shared" ref="BG76:BG139" si="174">BC76/AY76</f>
        <v>#DIV/0!</v>
      </c>
      <c r="BH76" s="587" t="e">
        <f t="shared" ref="BH76:BH139" si="175">BD76/AZ76</f>
        <v>#DIV/0!</v>
      </c>
      <c r="BI76" s="587" t="e">
        <f t="shared" ref="BI76:BI139" si="176">BE76/BA76</f>
        <v>#DIV/0!</v>
      </c>
      <c r="BJ76" s="586">
        <f t="shared" ref="BJ76:BJ83" si="177">SUM(AD76:AG76)</f>
        <v>0</v>
      </c>
      <c r="BK76" s="586">
        <f t="shared" si="161"/>
        <v>0</v>
      </c>
      <c r="BL76" s="532" t="e">
        <f t="shared" si="156"/>
        <v>#DIV/0!</v>
      </c>
      <c r="BM76" s="586">
        <f t="shared" ref="BM76:BM83" si="178">SUM(AP76:AS76)</f>
        <v>0</v>
      </c>
      <c r="BN76" s="532" t="e">
        <f t="shared" si="157"/>
        <v>#DIV/0!</v>
      </c>
      <c r="BO76" s="595"/>
      <c r="BP76" s="510"/>
      <c r="BQ76" s="509" t="s">
        <v>3</v>
      </c>
      <c r="BR76" s="508"/>
      <c r="BS76" s="492"/>
    </row>
    <row r="77" spans="1:71" ht="37.5" customHeight="1" x14ac:dyDescent="0.25">
      <c r="A77" s="533" t="s">
        <v>1645</v>
      </c>
      <c r="B77" s="548" t="s">
        <v>1644</v>
      </c>
      <c r="C77" s="548" t="s">
        <v>1636</v>
      </c>
      <c r="D77" s="596">
        <v>1</v>
      </c>
      <c r="E77" s="596">
        <v>1</v>
      </c>
      <c r="F77" s="596">
        <v>1</v>
      </c>
      <c r="G77" s="596">
        <v>1</v>
      </c>
      <c r="H77" s="550">
        <v>1</v>
      </c>
      <c r="I77" s="550">
        <v>0</v>
      </c>
      <c r="J77" s="596"/>
      <c r="K77" s="549"/>
      <c r="L77" s="548"/>
      <c r="M77" s="548"/>
      <c r="N77" s="548"/>
      <c r="O77" s="548"/>
      <c r="P77" s="532">
        <f t="shared" si="163"/>
        <v>1</v>
      </c>
      <c r="Q77" s="532">
        <f t="shared" si="164"/>
        <v>0</v>
      </c>
      <c r="R77" s="532">
        <f t="shared" si="164"/>
        <v>0</v>
      </c>
      <c r="S77" s="532">
        <f t="shared" si="165"/>
        <v>0</v>
      </c>
      <c r="T77" s="597" t="s">
        <v>1942</v>
      </c>
      <c r="U77" s="531">
        <v>46022</v>
      </c>
      <c r="V77" s="596">
        <f t="shared" si="166"/>
        <v>4</v>
      </c>
      <c r="W77" s="596">
        <f t="shared" si="167"/>
        <v>1</v>
      </c>
      <c r="X77" s="596">
        <f t="shared" si="168"/>
        <v>0.25</v>
      </c>
      <c r="Y77" s="532">
        <v>0.12</v>
      </c>
      <c r="Z77" s="532">
        <v>0.3</v>
      </c>
      <c r="AA77" s="532">
        <v>0.12</v>
      </c>
      <c r="AB77" s="532">
        <v>0.17</v>
      </c>
      <c r="AC77" s="532">
        <v>0.2</v>
      </c>
      <c r="AD77" s="586">
        <v>865763727</v>
      </c>
      <c r="AE77" s="586">
        <v>150000000</v>
      </c>
      <c r="AF77" s="586">
        <v>600000000</v>
      </c>
      <c r="AG77" s="586">
        <v>400000000</v>
      </c>
      <c r="AH77" s="586">
        <v>0</v>
      </c>
      <c r="AI77" s="586">
        <v>150000000</v>
      </c>
      <c r="AJ77" s="586"/>
      <c r="AK77" s="586"/>
      <c r="AL77" s="682">
        <f t="shared" si="152"/>
        <v>0</v>
      </c>
      <c r="AM77" s="682">
        <f t="shared" si="153"/>
        <v>1</v>
      </c>
      <c r="AN77" s="682">
        <f t="shared" si="154"/>
        <v>0</v>
      </c>
      <c r="AO77" s="532">
        <f t="shared" si="155"/>
        <v>0</v>
      </c>
      <c r="AP77" s="630"/>
      <c r="AQ77" s="630">
        <v>112500000</v>
      </c>
      <c r="AR77" s="630"/>
      <c r="AS77" s="630">
        <v>0</v>
      </c>
      <c r="AT77" s="532">
        <f t="shared" si="151"/>
        <v>0</v>
      </c>
      <c r="AU77" s="682">
        <f t="shared" si="151"/>
        <v>0.75</v>
      </c>
      <c r="AV77" s="682">
        <f t="shared" si="151"/>
        <v>0</v>
      </c>
      <c r="AW77" s="682">
        <f t="shared" si="151"/>
        <v>0</v>
      </c>
      <c r="AX77" s="547">
        <f t="shared" si="169"/>
        <v>0</v>
      </c>
      <c r="AY77" s="586">
        <f t="shared" si="170"/>
        <v>37500000</v>
      </c>
      <c r="AZ77" s="586">
        <f t="shared" si="171"/>
        <v>0</v>
      </c>
      <c r="BA77" s="586">
        <f t="shared" si="172"/>
        <v>0</v>
      </c>
      <c r="BB77" s="586"/>
      <c r="BC77" s="586"/>
      <c r="BD77" s="586">
        <f>AJ77-AR77</f>
        <v>0</v>
      </c>
      <c r="BE77" s="586"/>
      <c r="BF77" s="587" t="e">
        <f t="shared" si="173"/>
        <v>#DIV/0!</v>
      </c>
      <c r="BG77" s="587">
        <f t="shared" si="174"/>
        <v>0</v>
      </c>
      <c r="BH77" s="587" t="e">
        <f t="shared" si="175"/>
        <v>#DIV/0!</v>
      </c>
      <c r="BI77" s="587" t="e">
        <f t="shared" si="176"/>
        <v>#DIV/0!</v>
      </c>
      <c r="BJ77" s="586">
        <f t="shared" si="177"/>
        <v>2015763727</v>
      </c>
      <c r="BK77" s="586">
        <f t="shared" si="161"/>
        <v>150000000</v>
      </c>
      <c r="BL77" s="532">
        <f t="shared" si="156"/>
        <v>7.4413483083774129E-2</v>
      </c>
      <c r="BM77" s="586">
        <f t="shared" si="178"/>
        <v>112500000</v>
      </c>
      <c r="BN77" s="532">
        <f t="shared" si="157"/>
        <v>5.5810112312830597E-2</v>
      </c>
      <c r="BO77" s="595"/>
      <c r="BP77" s="510"/>
      <c r="BQ77" s="509" t="s">
        <v>3</v>
      </c>
      <c r="BR77" s="508"/>
      <c r="BS77" s="492"/>
    </row>
    <row r="78" spans="1:71" ht="54.95" customHeight="1" x14ac:dyDescent="0.25">
      <c r="A78" s="533" t="s">
        <v>1643</v>
      </c>
      <c r="B78" s="747" t="s">
        <v>1642</v>
      </c>
      <c r="C78" s="548" t="s">
        <v>1250</v>
      </c>
      <c r="D78" s="596"/>
      <c r="E78" s="596">
        <v>0.1</v>
      </c>
      <c r="F78" s="596">
        <v>0.6</v>
      </c>
      <c r="G78" s="596">
        <v>0.3</v>
      </c>
      <c r="H78" s="550"/>
      <c r="I78" s="596">
        <v>0.1</v>
      </c>
      <c r="J78" s="596"/>
      <c r="K78" s="596"/>
      <c r="L78" s="548"/>
      <c r="M78" s="548"/>
      <c r="N78" s="548"/>
      <c r="O78" s="548"/>
      <c r="P78" s="532">
        <f t="shared" si="163"/>
        <v>0</v>
      </c>
      <c r="Q78" s="532">
        <f t="shared" si="164"/>
        <v>1</v>
      </c>
      <c r="R78" s="532">
        <f t="shared" si="164"/>
        <v>0</v>
      </c>
      <c r="S78" s="532">
        <f t="shared" si="165"/>
        <v>0</v>
      </c>
      <c r="T78" s="597" t="s">
        <v>1866</v>
      </c>
      <c r="U78" s="531">
        <v>46022</v>
      </c>
      <c r="V78" s="596">
        <f t="shared" si="166"/>
        <v>1</v>
      </c>
      <c r="W78" s="596">
        <f t="shared" si="167"/>
        <v>0.1</v>
      </c>
      <c r="X78" s="596">
        <f t="shared" si="168"/>
        <v>0.1</v>
      </c>
      <c r="Y78" s="532">
        <v>0.12</v>
      </c>
      <c r="Z78" s="532"/>
      <c r="AA78" s="532">
        <v>0.12</v>
      </c>
      <c r="AB78" s="532">
        <v>0.17</v>
      </c>
      <c r="AC78" s="532">
        <v>0.2</v>
      </c>
      <c r="AD78" s="586"/>
      <c r="AE78" s="586"/>
      <c r="AF78" s="586">
        <v>100000000</v>
      </c>
      <c r="AG78" s="586">
        <v>100000000</v>
      </c>
      <c r="AH78" s="586">
        <v>0</v>
      </c>
      <c r="AI78" s="586"/>
      <c r="AJ78" s="586"/>
      <c r="AK78" s="586">
        <v>0</v>
      </c>
      <c r="AL78" s="682" t="e">
        <f t="shared" si="152"/>
        <v>#DIV/0!</v>
      </c>
      <c r="AM78" s="682" t="e">
        <f t="shared" si="153"/>
        <v>#DIV/0!</v>
      </c>
      <c r="AN78" s="682">
        <f t="shared" si="154"/>
        <v>0</v>
      </c>
      <c r="AO78" s="532">
        <f t="shared" si="155"/>
        <v>0</v>
      </c>
      <c r="AP78" s="630"/>
      <c r="AQ78" s="630"/>
      <c r="AR78" s="630"/>
      <c r="AS78" s="630"/>
      <c r="AT78" s="532" t="e">
        <f t="shared" si="151"/>
        <v>#DIV/0!</v>
      </c>
      <c r="AU78" s="682" t="e">
        <f t="shared" si="151"/>
        <v>#DIV/0!</v>
      </c>
      <c r="AV78" s="682">
        <f t="shared" si="151"/>
        <v>0</v>
      </c>
      <c r="AW78" s="682">
        <f t="shared" si="151"/>
        <v>0</v>
      </c>
      <c r="AX78" s="547">
        <f t="shared" si="169"/>
        <v>0</v>
      </c>
      <c r="AY78" s="586">
        <f t="shared" si="170"/>
        <v>0</v>
      </c>
      <c r="AZ78" s="586">
        <f t="shared" si="171"/>
        <v>0</v>
      </c>
      <c r="BA78" s="586">
        <f t="shared" si="172"/>
        <v>0</v>
      </c>
      <c r="BB78" s="586"/>
      <c r="BC78" s="586"/>
      <c r="BD78" s="586">
        <f>AJ78-AR78</f>
        <v>0</v>
      </c>
      <c r="BE78" s="586"/>
      <c r="BF78" s="587" t="e">
        <f t="shared" si="173"/>
        <v>#DIV/0!</v>
      </c>
      <c r="BG78" s="587" t="e">
        <f t="shared" si="174"/>
        <v>#DIV/0!</v>
      </c>
      <c r="BH78" s="587" t="e">
        <f t="shared" si="175"/>
        <v>#DIV/0!</v>
      </c>
      <c r="BI78" s="587" t="e">
        <f t="shared" si="176"/>
        <v>#DIV/0!</v>
      </c>
      <c r="BJ78" s="586">
        <f t="shared" si="177"/>
        <v>200000000</v>
      </c>
      <c r="BK78" s="586">
        <f t="shared" si="161"/>
        <v>0</v>
      </c>
      <c r="BL78" s="532">
        <f t="shared" si="156"/>
        <v>0</v>
      </c>
      <c r="BM78" s="586">
        <f t="shared" si="178"/>
        <v>0</v>
      </c>
      <c r="BN78" s="532">
        <f t="shared" si="157"/>
        <v>0</v>
      </c>
      <c r="BO78" s="595"/>
      <c r="BP78" s="510"/>
      <c r="BQ78" s="509" t="s">
        <v>1</v>
      </c>
      <c r="BR78" s="508"/>
      <c r="BS78" s="492"/>
    </row>
    <row r="79" spans="1:71" ht="41.25" customHeight="1" x14ac:dyDescent="0.25">
      <c r="A79" s="533" t="s">
        <v>1641</v>
      </c>
      <c r="B79" s="748"/>
      <c r="C79" s="619" t="s">
        <v>1250</v>
      </c>
      <c r="D79" s="552"/>
      <c r="E79" s="596">
        <v>0.1</v>
      </c>
      <c r="F79" s="596">
        <v>0.6</v>
      </c>
      <c r="G79" s="596">
        <v>0.3</v>
      </c>
      <c r="H79" s="550"/>
      <c r="I79" s="596">
        <v>0.1</v>
      </c>
      <c r="J79" s="596"/>
      <c r="K79" s="596"/>
      <c r="L79" s="548"/>
      <c r="M79" s="548"/>
      <c r="N79" s="548"/>
      <c r="O79" s="548"/>
      <c r="P79" s="532">
        <f t="shared" si="163"/>
        <v>0</v>
      </c>
      <c r="Q79" s="532">
        <f t="shared" si="164"/>
        <v>1</v>
      </c>
      <c r="R79" s="532">
        <f t="shared" si="164"/>
        <v>0</v>
      </c>
      <c r="S79" s="532">
        <f t="shared" si="165"/>
        <v>0</v>
      </c>
      <c r="T79" s="597" t="s">
        <v>1943</v>
      </c>
      <c r="U79" s="531">
        <v>46022</v>
      </c>
      <c r="V79" s="596">
        <f t="shared" si="166"/>
        <v>1</v>
      </c>
      <c r="W79" s="596">
        <f t="shared" si="167"/>
        <v>0.1</v>
      </c>
      <c r="X79" s="596">
        <f t="shared" si="168"/>
        <v>0.1</v>
      </c>
      <c r="Y79" s="532">
        <v>0.12</v>
      </c>
      <c r="Z79" s="532"/>
      <c r="AA79" s="532">
        <v>0.12</v>
      </c>
      <c r="AB79" s="532">
        <v>0.17</v>
      </c>
      <c r="AC79" s="532">
        <v>0.2</v>
      </c>
      <c r="AD79" s="586"/>
      <c r="AE79" s="586"/>
      <c r="AF79" s="586"/>
      <c r="AG79" s="586"/>
      <c r="AH79" s="586">
        <v>0</v>
      </c>
      <c r="AI79" s="586"/>
      <c r="AJ79" s="586"/>
      <c r="AK79" s="586">
        <v>0</v>
      </c>
      <c r="AL79" s="682" t="e">
        <f t="shared" si="152"/>
        <v>#DIV/0!</v>
      </c>
      <c r="AM79" s="682" t="e">
        <f t="shared" si="153"/>
        <v>#DIV/0!</v>
      </c>
      <c r="AN79" s="682" t="e">
        <f t="shared" si="154"/>
        <v>#DIV/0!</v>
      </c>
      <c r="AO79" s="532" t="e">
        <f t="shared" si="155"/>
        <v>#DIV/0!</v>
      </c>
      <c r="AP79" s="630"/>
      <c r="AQ79" s="630"/>
      <c r="AR79" s="630"/>
      <c r="AS79" s="630"/>
      <c r="AT79" s="532" t="e">
        <f t="shared" si="151"/>
        <v>#DIV/0!</v>
      </c>
      <c r="AU79" s="682" t="e">
        <f t="shared" si="151"/>
        <v>#DIV/0!</v>
      </c>
      <c r="AV79" s="682" t="e">
        <f t="shared" si="151"/>
        <v>#DIV/0!</v>
      </c>
      <c r="AW79" s="682" t="e">
        <f t="shared" si="151"/>
        <v>#DIV/0!</v>
      </c>
      <c r="AX79" s="547">
        <f t="shared" si="169"/>
        <v>0</v>
      </c>
      <c r="AY79" s="586">
        <f t="shared" si="170"/>
        <v>0</v>
      </c>
      <c r="AZ79" s="586">
        <f t="shared" si="171"/>
        <v>0</v>
      </c>
      <c r="BA79" s="586">
        <f t="shared" si="172"/>
        <v>0</v>
      </c>
      <c r="BB79" s="586"/>
      <c r="BC79" s="586"/>
      <c r="BD79" s="586">
        <f>AJ79-AR79</f>
        <v>0</v>
      </c>
      <c r="BE79" s="586"/>
      <c r="BF79" s="587" t="e">
        <f t="shared" si="173"/>
        <v>#DIV/0!</v>
      </c>
      <c r="BG79" s="587" t="e">
        <f t="shared" si="174"/>
        <v>#DIV/0!</v>
      </c>
      <c r="BH79" s="587" t="e">
        <f t="shared" si="175"/>
        <v>#DIV/0!</v>
      </c>
      <c r="BI79" s="587" t="e">
        <f t="shared" si="176"/>
        <v>#DIV/0!</v>
      </c>
      <c r="BJ79" s="586">
        <f t="shared" si="177"/>
        <v>0</v>
      </c>
      <c r="BK79" s="586">
        <f t="shared" si="161"/>
        <v>0</v>
      </c>
      <c r="BL79" s="532" t="e">
        <f t="shared" si="156"/>
        <v>#DIV/0!</v>
      </c>
      <c r="BM79" s="586">
        <f t="shared" si="178"/>
        <v>0</v>
      </c>
      <c r="BN79" s="532" t="e">
        <f t="shared" si="157"/>
        <v>#DIV/0!</v>
      </c>
      <c r="BO79" s="595"/>
      <c r="BP79" s="510"/>
      <c r="BQ79" s="509" t="s">
        <v>1</v>
      </c>
      <c r="BR79" s="508"/>
      <c r="BS79" s="492"/>
    </row>
    <row r="80" spans="1:71" ht="88.5" customHeight="1" x14ac:dyDescent="0.25">
      <c r="A80" s="533" t="s">
        <v>1640</v>
      </c>
      <c r="B80" s="548" t="s">
        <v>1639</v>
      </c>
      <c r="C80" s="619" t="s">
        <v>1636</v>
      </c>
      <c r="D80" s="596">
        <v>1</v>
      </c>
      <c r="E80" s="596">
        <v>1</v>
      </c>
      <c r="F80" s="596">
        <v>1</v>
      </c>
      <c r="G80" s="596">
        <v>1</v>
      </c>
      <c r="H80" s="596">
        <v>1</v>
      </c>
      <c r="I80" s="596">
        <v>1</v>
      </c>
      <c r="J80" s="596"/>
      <c r="K80" s="596"/>
      <c r="L80" s="596"/>
      <c r="M80" s="596"/>
      <c r="N80" s="596"/>
      <c r="O80" s="596"/>
      <c r="P80" s="532">
        <f t="shared" si="163"/>
        <v>1</v>
      </c>
      <c r="Q80" s="532">
        <f t="shared" si="164"/>
        <v>1</v>
      </c>
      <c r="R80" s="532">
        <f t="shared" si="164"/>
        <v>0</v>
      </c>
      <c r="S80" s="532">
        <f t="shared" si="165"/>
        <v>0</v>
      </c>
      <c r="T80" s="597" t="s">
        <v>1944</v>
      </c>
      <c r="U80" s="531">
        <v>46022</v>
      </c>
      <c r="V80" s="596">
        <f t="shared" si="166"/>
        <v>4</v>
      </c>
      <c r="W80" s="596">
        <f t="shared" si="167"/>
        <v>2</v>
      </c>
      <c r="X80" s="596">
        <f t="shared" si="168"/>
        <v>0.5</v>
      </c>
      <c r="Y80" s="532">
        <v>0.16</v>
      </c>
      <c r="Z80" s="532">
        <v>0.4</v>
      </c>
      <c r="AA80" s="532">
        <v>0.16</v>
      </c>
      <c r="AB80" s="532">
        <v>0.17</v>
      </c>
      <c r="AC80" s="532">
        <v>0.2</v>
      </c>
      <c r="AD80" s="586">
        <v>1610283551</v>
      </c>
      <c r="AE80" s="586">
        <v>1560000000</v>
      </c>
      <c r="AF80" s="586">
        <v>694900000</v>
      </c>
      <c r="AG80" s="586">
        <v>400000000</v>
      </c>
      <c r="AH80" s="586">
        <v>1338602000</v>
      </c>
      <c r="AI80" s="586">
        <v>1560000000</v>
      </c>
      <c r="AJ80" s="586"/>
      <c r="AK80" s="586"/>
      <c r="AL80" s="682">
        <f t="shared" si="152"/>
        <v>0.83128340916648913</v>
      </c>
      <c r="AM80" s="682">
        <f t="shared" si="153"/>
        <v>1</v>
      </c>
      <c r="AN80" s="682">
        <f t="shared" si="154"/>
        <v>0</v>
      </c>
      <c r="AO80" s="532">
        <f t="shared" si="155"/>
        <v>0</v>
      </c>
      <c r="AP80" s="630">
        <v>1123951500</v>
      </c>
      <c r="AQ80" s="630">
        <v>780000000</v>
      </c>
      <c r="AR80" s="630"/>
      <c r="AS80" s="630"/>
      <c r="AT80" s="532">
        <f t="shared" si="151"/>
        <v>0.69798359382235287</v>
      </c>
      <c r="AU80" s="682">
        <f t="shared" si="151"/>
        <v>0.5</v>
      </c>
      <c r="AV80" s="682">
        <f t="shared" si="151"/>
        <v>0</v>
      </c>
      <c r="AW80" s="682">
        <f t="shared" si="151"/>
        <v>0</v>
      </c>
      <c r="AX80" s="547">
        <f t="shared" si="169"/>
        <v>214650500</v>
      </c>
      <c r="AY80" s="586">
        <f t="shared" si="170"/>
        <v>780000000</v>
      </c>
      <c r="AZ80" s="586">
        <f t="shared" si="171"/>
        <v>0</v>
      </c>
      <c r="BA80" s="586">
        <f t="shared" si="172"/>
        <v>0</v>
      </c>
      <c r="BB80" s="586">
        <v>214650500</v>
      </c>
      <c r="BC80" s="586"/>
      <c r="BD80" s="586">
        <f>AJ80-AR80</f>
        <v>0</v>
      </c>
      <c r="BE80" s="586"/>
      <c r="BF80" s="587">
        <f t="shared" si="173"/>
        <v>1</v>
      </c>
      <c r="BG80" s="587">
        <f t="shared" si="174"/>
        <v>0</v>
      </c>
      <c r="BH80" s="587" t="e">
        <f t="shared" si="175"/>
        <v>#DIV/0!</v>
      </c>
      <c r="BI80" s="587" t="e">
        <f t="shared" si="176"/>
        <v>#DIV/0!</v>
      </c>
      <c r="BJ80" s="586">
        <f t="shared" si="177"/>
        <v>4265183551</v>
      </c>
      <c r="BK80" s="586">
        <f t="shared" si="161"/>
        <v>2898602000</v>
      </c>
      <c r="BL80" s="532">
        <f t="shared" si="156"/>
        <v>0.67959607490289697</v>
      </c>
      <c r="BM80" s="586">
        <f t="shared" si="178"/>
        <v>1903951500</v>
      </c>
      <c r="BN80" s="532">
        <f t="shared" si="157"/>
        <v>0.44639380163454073</v>
      </c>
      <c r="BO80" s="595"/>
      <c r="BP80" s="510"/>
      <c r="BQ80" s="509" t="s">
        <v>11</v>
      </c>
      <c r="BR80" s="508"/>
      <c r="BS80" s="492"/>
    </row>
    <row r="81" spans="1:71" ht="45" customHeight="1" x14ac:dyDescent="0.25">
      <c r="A81" s="533" t="s">
        <v>1638</v>
      </c>
      <c r="B81" s="548" t="s">
        <v>1637</v>
      </c>
      <c r="C81" s="619" t="s">
        <v>1636</v>
      </c>
      <c r="D81" s="596">
        <v>1</v>
      </c>
      <c r="E81" s="596">
        <v>1</v>
      </c>
      <c r="F81" s="596">
        <v>1</v>
      </c>
      <c r="G81" s="596">
        <v>1</v>
      </c>
      <c r="H81" s="596">
        <v>1</v>
      </c>
      <c r="I81" s="596">
        <v>1</v>
      </c>
      <c r="J81" s="596"/>
      <c r="K81" s="596"/>
      <c r="L81" s="596"/>
      <c r="M81" s="596"/>
      <c r="N81" s="596"/>
      <c r="O81" s="596"/>
      <c r="P81" s="532">
        <f t="shared" si="163"/>
        <v>1</v>
      </c>
      <c r="Q81" s="532">
        <f t="shared" si="164"/>
        <v>1</v>
      </c>
      <c r="R81" s="532">
        <f t="shared" si="164"/>
        <v>0</v>
      </c>
      <c r="S81" s="532">
        <f t="shared" si="165"/>
        <v>0</v>
      </c>
      <c r="T81" s="597" t="s">
        <v>1635</v>
      </c>
      <c r="U81" s="531">
        <v>46022</v>
      </c>
      <c r="V81" s="596">
        <f t="shared" si="166"/>
        <v>4</v>
      </c>
      <c r="W81" s="596">
        <f t="shared" si="167"/>
        <v>2</v>
      </c>
      <c r="X81" s="596">
        <f t="shared" si="168"/>
        <v>0.5</v>
      </c>
      <c r="Y81" s="532">
        <v>0.12</v>
      </c>
      <c r="Z81" s="532">
        <v>0.3</v>
      </c>
      <c r="AA81" s="532">
        <v>0.12</v>
      </c>
      <c r="AB81" s="532">
        <v>0.17</v>
      </c>
      <c r="AC81" s="532">
        <v>0.2</v>
      </c>
      <c r="AD81" s="586">
        <v>77422387</v>
      </c>
      <c r="AE81" s="586"/>
      <c r="AF81" s="586">
        <v>100000000</v>
      </c>
      <c r="AG81" s="586">
        <v>100000000</v>
      </c>
      <c r="AH81" s="586"/>
      <c r="AI81" s="586"/>
      <c r="AJ81" s="586"/>
      <c r="AK81" s="586"/>
      <c r="AL81" s="682">
        <f t="shared" si="152"/>
        <v>0</v>
      </c>
      <c r="AM81" s="682" t="e">
        <f t="shared" si="153"/>
        <v>#DIV/0!</v>
      </c>
      <c r="AN81" s="682">
        <f t="shared" si="154"/>
        <v>0</v>
      </c>
      <c r="AO81" s="532">
        <f t="shared" si="155"/>
        <v>0</v>
      </c>
      <c r="AP81" s="630"/>
      <c r="AQ81" s="630"/>
      <c r="AR81" s="630"/>
      <c r="AS81" s="630"/>
      <c r="AT81" s="532">
        <f t="shared" si="151"/>
        <v>0</v>
      </c>
      <c r="AU81" s="682" t="e">
        <f t="shared" si="151"/>
        <v>#DIV/0!</v>
      </c>
      <c r="AV81" s="682">
        <f t="shared" si="151"/>
        <v>0</v>
      </c>
      <c r="AW81" s="682">
        <f t="shared" si="151"/>
        <v>0</v>
      </c>
      <c r="AX81" s="547">
        <f t="shared" si="169"/>
        <v>0</v>
      </c>
      <c r="AY81" s="586">
        <f t="shared" si="170"/>
        <v>0</v>
      </c>
      <c r="AZ81" s="586">
        <f t="shared" si="171"/>
        <v>0</v>
      </c>
      <c r="BA81" s="586">
        <f t="shared" si="172"/>
        <v>0</v>
      </c>
      <c r="BB81" s="586"/>
      <c r="BC81" s="586"/>
      <c r="BD81" s="586"/>
      <c r="BE81" s="586"/>
      <c r="BF81" s="587" t="e">
        <f t="shared" si="173"/>
        <v>#DIV/0!</v>
      </c>
      <c r="BG81" s="587" t="e">
        <f t="shared" si="174"/>
        <v>#DIV/0!</v>
      </c>
      <c r="BH81" s="587" t="e">
        <f t="shared" si="175"/>
        <v>#DIV/0!</v>
      </c>
      <c r="BI81" s="587" t="e">
        <f t="shared" si="176"/>
        <v>#DIV/0!</v>
      </c>
      <c r="BJ81" s="586">
        <f t="shared" si="177"/>
        <v>277422387</v>
      </c>
      <c r="BK81" s="586">
        <f t="shared" si="161"/>
        <v>0</v>
      </c>
      <c r="BL81" s="532"/>
      <c r="BM81" s="586">
        <f t="shared" si="178"/>
        <v>0</v>
      </c>
      <c r="BN81" s="532"/>
      <c r="BO81" s="595"/>
      <c r="BP81" s="510"/>
      <c r="BQ81" s="509"/>
      <c r="BR81" s="508"/>
      <c r="BS81" s="492"/>
    </row>
    <row r="82" spans="1:71" ht="42.75" customHeight="1" x14ac:dyDescent="0.25">
      <c r="A82" s="533" t="s">
        <v>1634</v>
      </c>
      <c r="B82" s="548" t="s">
        <v>1633</v>
      </c>
      <c r="C82" s="619" t="s">
        <v>1567</v>
      </c>
      <c r="D82" s="596"/>
      <c r="E82" s="548">
        <v>1</v>
      </c>
      <c r="F82" s="548">
        <v>1</v>
      </c>
      <c r="G82" s="596"/>
      <c r="H82" s="596"/>
      <c r="I82" s="548">
        <v>0</v>
      </c>
      <c r="J82" s="596"/>
      <c r="K82" s="596"/>
      <c r="L82" s="596"/>
      <c r="M82" s="596"/>
      <c r="N82" s="596"/>
      <c r="O82" s="596"/>
      <c r="P82" s="532">
        <f t="shared" si="163"/>
        <v>0</v>
      </c>
      <c r="Q82" s="532">
        <f t="shared" si="164"/>
        <v>0</v>
      </c>
      <c r="R82" s="532">
        <f t="shared" si="164"/>
        <v>0</v>
      </c>
      <c r="S82" s="532">
        <f t="shared" si="165"/>
        <v>0</v>
      </c>
      <c r="T82" s="597" t="s">
        <v>1945</v>
      </c>
      <c r="U82" s="531">
        <v>46022</v>
      </c>
      <c r="V82" s="596">
        <f t="shared" si="166"/>
        <v>2</v>
      </c>
      <c r="W82" s="596">
        <f t="shared" si="167"/>
        <v>0</v>
      </c>
      <c r="X82" s="596">
        <f t="shared" si="168"/>
        <v>0</v>
      </c>
      <c r="Y82" s="532">
        <v>0.12</v>
      </c>
      <c r="Z82" s="532"/>
      <c r="AA82" s="532">
        <v>0.12</v>
      </c>
      <c r="AB82" s="532">
        <v>0.15</v>
      </c>
      <c r="AC82" s="532"/>
      <c r="AD82" s="586"/>
      <c r="AE82" s="586"/>
      <c r="AF82" s="586"/>
      <c r="AG82" s="586"/>
      <c r="AH82" s="586">
        <v>0</v>
      </c>
      <c r="AI82" s="586"/>
      <c r="AJ82" s="586"/>
      <c r="AK82" s="586"/>
      <c r="AL82" s="682" t="e">
        <f t="shared" si="152"/>
        <v>#DIV/0!</v>
      </c>
      <c r="AM82" s="682" t="e">
        <f t="shared" si="153"/>
        <v>#DIV/0!</v>
      </c>
      <c r="AN82" s="682" t="e">
        <f t="shared" si="154"/>
        <v>#DIV/0!</v>
      </c>
      <c r="AO82" s="532" t="e">
        <f t="shared" si="155"/>
        <v>#DIV/0!</v>
      </c>
      <c r="AP82" s="630"/>
      <c r="AQ82" s="630"/>
      <c r="AR82" s="630"/>
      <c r="AS82" s="630"/>
      <c r="AT82" s="532" t="e">
        <f t="shared" si="151"/>
        <v>#DIV/0!</v>
      </c>
      <c r="AU82" s="682" t="e">
        <f t="shared" si="151"/>
        <v>#DIV/0!</v>
      </c>
      <c r="AV82" s="682" t="e">
        <f t="shared" si="151"/>
        <v>#DIV/0!</v>
      </c>
      <c r="AW82" s="682" t="e">
        <f t="shared" si="151"/>
        <v>#DIV/0!</v>
      </c>
      <c r="AX82" s="547">
        <f t="shared" si="169"/>
        <v>0</v>
      </c>
      <c r="AY82" s="586">
        <f t="shared" si="170"/>
        <v>0</v>
      </c>
      <c r="AZ82" s="586">
        <f t="shared" si="171"/>
        <v>0</v>
      </c>
      <c r="BA82" s="586">
        <f t="shared" si="172"/>
        <v>0</v>
      </c>
      <c r="BB82" s="586"/>
      <c r="BC82" s="586"/>
      <c r="BD82" s="586"/>
      <c r="BE82" s="586"/>
      <c r="BF82" s="587" t="e">
        <f t="shared" si="173"/>
        <v>#DIV/0!</v>
      </c>
      <c r="BG82" s="587" t="e">
        <f t="shared" si="174"/>
        <v>#DIV/0!</v>
      </c>
      <c r="BH82" s="587" t="e">
        <f t="shared" si="175"/>
        <v>#DIV/0!</v>
      </c>
      <c r="BI82" s="587" t="e">
        <f t="shared" si="176"/>
        <v>#DIV/0!</v>
      </c>
      <c r="BJ82" s="586">
        <f t="shared" si="177"/>
        <v>0</v>
      </c>
      <c r="BK82" s="586">
        <f t="shared" si="161"/>
        <v>0</v>
      </c>
      <c r="BL82" s="532"/>
      <c r="BM82" s="586">
        <f t="shared" si="178"/>
        <v>0</v>
      </c>
      <c r="BN82" s="532"/>
      <c r="BO82" s="595"/>
      <c r="BP82" s="510"/>
      <c r="BQ82" s="509"/>
      <c r="BR82" s="508"/>
      <c r="BS82" s="492"/>
    </row>
    <row r="83" spans="1:71" ht="40.5" customHeight="1" x14ac:dyDescent="0.25">
      <c r="A83" s="533" t="s">
        <v>1632</v>
      </c>
      <c r="B83" s="548" t="s">
        <v>1631</v>
      </c>
      <c r="C83" s="619" t="s">
        <v>1567</v>
      </c>
      <c r="D83" s="596"/>
      <c r="E83" s="548">
        <v>1</v>
      </c>
      <c r="F83" s="704"/>
      <c r="G83" s="596"/>
      <c r="H83" s="596"/>
      <c r="I83" s="548">
        <v>1</v>
      </c>
      <c r="J83" s="596"/>
      <c r="K83" s="596"/>
      <c r="L83" s="596"/>
      <c r="M83" s="596"/>
      <c r="N83" s="596"/>
      <c r="O83" s="596"/>
      <c r="P83" s="532">
        <f t="shared" si="163"/>
        <v>0</v>
      </c>
      <c r="Q83" s="532">
        <f t="shared" si="164"/>
        <v>1</v>
      </c>
      <c r="R83" s="532">
        <f t="shared" si="164"/>
        <v>0</v>
      </c>
      <c r="S83" s="532">
        <f t="shared" si="165"/>
        <v>0</v>
      </c>
      <c r="T83" s="597" t="s">
        <v>1867</v>
      </c>
      <c r="U83" s="531">
        <v>46022</v>
      </c>
      <c r="V83" s="596">
        <f t="shared" si="166"/>
        <v>1</v>
      </c>
      <c r="W83" s="596">
        <f t="shared" si="167"/>
        <v>1</v>
      </c>
      <c r="X83" s="596">
        <f t="shared" si="168"/>
        <v>1</v>
      </c>
      <c r="Y83" s="532">
        <v>0.12</v>
      </c>
      <c r="Z83" s="532"/>
      <c r="AA83" s="532">
        <v>0.12</v>
      </c>
      <c r="AB83" s="532"/>
      <c r="AC83" s="532"/>
      <c r="AD83" s="586"/>
      <c r="AE83" s="586"/>
      <c r="AF83" s="586"/>
      <c r="AG83" s="586"/>
      <c r="AH83" s="586">
        <v>0</v>
      </c>
      <c r="AI83" s="586"/>
      <c r="AJ83" s="586"/>
      <c r="AK83" s="586"/>
      <c r="AL83" s="682" t="e">
        <f t="shared" si="152"/>
        <v>#DIV/0!</v>
      </c>
      <c r="AM83" s="682" t="e">
        <f t="shared" si="153"/>
        <v>#DIV/0!</v>
      </c>
      <c r="AN83" s="682" t="e">
        <f t="shared" si="154"/>
        <v>#DIV/0!</v>
      </c>
      <c r="AO83" s="532" t="e">
        <f t="shared" si="155"/>
        <v>#DIV/0!</v>
      </c>
      <c r="AP83" s="630"/>
      <c r="AQ83" s="630"/>
      <c r="AR83" s="630"/>
      <c r="AS83" s="630"/>
      <c r="AT83" s="532" t="e">
        <f t="shared" si="151"/>
        <v>#DIV/0!</v>
      </c>
      <c r="AU83" s="682" t="e">
        <f t="shared" si="151"/>
        <v>#DIV/0!</v>
      </c>
      <c r="AV83" s="682" t="e">
        <f t="shared" si="151"/>
        <v>#DIV/0!</v>
      </c>
      <c r="AW83" s="682" t="e">
        <f t="shared" si="151"/>
        <v>#DIV/0!</v>
      </c>
      <c r="AX83" s="547">
        <f t="shared" si="169"/>
        <v>0</v>
      </c>
      <c r="AY83" s="586">
        <f t="shared" si="170"/>
        <v>0</v>
      </c>
      <c r="AZ83" s="586">
        <f t="shared" si="171"/>
        <v>0</v>
      </c>
      <c r="BA83" s="586">
        <f t="shared" si="172"/>
        <v>0</v>
      </c>
      <c r="BB83" s="586"/>
      <c r="BC83" s="586"/>
      <c r="BD83" s="586"/>
      <c r="BE83" s="586"/>
      <c r="BF83" s="587" t="e">
        <f t="shared" si="173"/>
        <v>#DIV/0!</v>
      </c>
      <c r="BG83" s="587" t="e">
        <f t="shared" si="174"/>
        <v>#DIV/0!</v>
      </c>
      <c r="BH83" s="587" t="e">
        <f t="shared" si="175"/>
        <v>#DIV/0!</v>
      </c>
      <c r="BI83" s="587" t="e">
        <f t="shared" si="176"/>
        <v>#DIV/0!</v>
      </c>
      <c r="BJ83" s="586">
        <f t="shared" si="177"/>
        <v>0</v>
      </c>
      <c r="BK83" s="586">
        <f t="shared" si="161"/>
        <v>0</v>
      </c>
      <c r="BL83" s="532"/>
      <c r="BM83" s="586">
        <f t="shared" si="178"/>
        <v>0</v>
      </c>
      <c r="BN83" s="532"/>
      <c r="BO83" s="595"/>
      <c r="BP83" s="510"/>
      <c r="BQ83" s="509"/>
      <c r="BR83" s="508"/>
      <c r="BS83" s="492"/>
    </row>
    <row r="84" spans="1:71" ht="38.25" x14ac:dyDescent="0.25">
      <c r="A84" s="546" t="s">
        <v>1630</v>
      </c>
      <c r="B84" s="545" t="s">
        <v>1516</v>
      </c>
      <c r="C84" s="545" t="s">
        <v>1516</v>
      </c>
      <c r="D84" s="544"/>
      <c r="E84" s="544"/>
      <c r="F84" s="544"/>
      <c r="G84" s="544"/>
      <c r="H84" s="544"/>
      <c r="I84" s="544"/>
      <c r="J84" s="544"/>
      <c r="K84" s="544"/>
      <c r="L84" s="544"/>
      <c r="M84" s="544"/>
      <c r="N84" s="544"/>
      <c r="O84" s="544"/>
      <c r="P84" s="539">
        <f>+SUMPRODUCT(P85:P96,Z85:Z96)</f>
        <v>0.66</v>
      </c>
      <c r="Q84" s="539">
        <f>+SUMPRODUCT(Q85:Q96,AA85:AA96)</f>
        <v>1</v>
      </c>
      <c r="R84" s="539">
        <f>+SUMPRODUCT(R85:R96,AB85:AB96)</f>
        <v>0</v>
      </c>
      <c r="S84" s="539">
        <f>+SUMPRODUCT(S85:S96,AC85:AC96)</f>
        <v>0</v>
      </c>
      <c r="T84" s="541"/>
      <c r="U84" s="541"/>
      <c r="V84" s="544">
        <v>1</v>
      </c>
      <c r="W84" s="544"/>
      <c r="X84" s="539">
        <f>+SUMPRODUCT(X85:X96,Y85:Y96)</f>
        <v>0.3666666666666667</v>
      </c>
      <c r="Y84" s="539">
        <v>0.5</v>
      </c>
      <c r="Z84" s="539">
        <v>0.5</v>
      </c>
      <c r="AA84" s="539">
        <v>0.5</v>
      </c>
      <c r="AB84" s="539">
        <v>0.5</v>
      </c>
      <c r="AC84" s="539">
        <v>0.5</v>
      </c>
      <c r="AD84" s="540">
        <f t="shared" ref="AD84:AK84" si="179">SUM(AD85:AD96)</f>
        <v>8508989356</v>
      </c>
      <c r="AE84" s="540">
        <f t="shared" si="179"/>
        <v>8247172500</v>
      </c>
      <c r="AF84" s="540">
        <f t="shared" si="179"/>
        <v>7513439000</v>
      </c>
      <c r="AG84" s="540">
        <f t="shared" si="179"/>
        <v>11338713900</v>
      </c>
      <c r="AH84" s="540">
        <f t="shared" si="179"/>
        <v>2292149332</v>
      </c>
      <c r="AI84" s="540">
        <f t="shared" si="179"/>
        <v>2276510643</v>
      </c>
      <c r="AJ84" s="540">
        <f t="shared" si="179"/>
        <v>0</v>
      </c>
      <c r="AK84" s="540">
        <f t="shared" si="179"/>
        <v>0</v>
      </c>
      <c r="AL84" s="544">
        <f t="shared" si="152"/>
        <v>0.26937973901491857</v>
      </c>
      <c r="AM84" s="544">
        <f t="shared" si="153"/>
        <v>0.27603528882171435</v>
      </c>
      <c r="AN84" s="544">
        <f t="shared" si="154"/>
        <v>0</v>
      </c>
      <c r="AO84" s="544">
        <f t="shared" si="155"/>
        <v>0</v>
      </c>
      <c r="AP84" s="633">
        <f>SUM(AP85:AP96)</f>
        <v>1271074332</v>
      </c>
      <c r="AQ84" s="633">
        <f>SUM(AQ85:AQ96)</f>
        <v>1054453143</v>
      </c>
      <c r="AR84" s="633">
        <f>SUM(AR85:AR96)</f>
        <v>0</v>
      </c>
      <c r="AS84" s="633">
        <f>SUM(AS85:AS96)</f>
        <v>0</v>
      </c>
      <c r="AT84" s="544">
        <f t="shared" si="151"/>
        <v>0.14938017651928534</v>
      </c>
      <c r="AU84" s="544">
        <f t="shared" si="151"/>
        <v>0.12785632203036859</v>
      </c>
      <c r="AV84" s="544">
        <f t="shared" si="151"/>
        <v>0</v>
      </c>
      <c r="AW84" s="544">
        <f t="shared" si="151"/>
        <v>0</v>
      </c>
      <c r="AX84" s="543">
        <f t="shared" ref="AX84:BE84" si="180">SUM(AX85:AX96)</f>
        <v>1021075000</v>
      </c>
      <c r="AY84" s="543">
        <f t="shared" si="180"/>
        <v>1222057500</v>
      </c>
      <c r="AZ84" s="543">
        <f t="shared" si="180"/>
        <v>0</v>
      </c>
      <c r="BA84" s="543">
        <f t="shared" si="180"/>
        <v>0</v>
      </c>
      <c r="BB84" s="543">
        <f t="shared" si="180"/>
        <v>1021075000</v>
      </c>
      <c r="BC84" s="543">
        <f t="shared" si="180"/>
        <v>0</v>
      </c>
      <c r="BD84" s="543">
        <f t="shared" si="180"/>
        <v>0</v>
      </c>
      <c r="BE84" s="543">
        <f t="shared" si="180"/>
        <v>0</v>
      </c>
      <c r="BF84" s="554">
        <f t="shared" si="173"/>
        <v>1</v>
      </c>
      <c r="BG84" s="554">
        <f t="shared" si="174"/>
        <v>0</v>
      </c>
      <c r="BH84" s="554" t="e">
        <f t="shared" si="175"/>
        <v>#DIV/0!</v>
      </c>
      <c r="BI84" s="554" t="e">
        <f t="shared" si="176"/>
        <v>#DIV/0!</v>
      </c>
      <c r="BJ84" s="541">
        <f>SUM(BJ85:BJ96)</f>
        <v>35608314756</v>
      </c>
      <c r="BK84" s="540">
        <f t="shared" si="161"/>
        <v>4568659975</v>
      </c>
      <c r="BL84" s="539">
        <f t="shared" ref="BL84:BL93" si="181">BK84/BJ84</f>
        <v>0.12830317880264697</v>
      </c>
      <c r="BM84" s="540">
        <f t="shared" ref="BM84" si="182">SUM(AP84:AS84)+BA84+BC84+BE84</f>
        <v>2325527475</v>
      </c>
      <c r="BN84" s="539">
        <f t="shared" ref="BN84:BN93" si="183">BM84/BJ84</f>
        <v>6.5308551975438514E-2</v>
      </c>
      <c r="BO84" s="538"/>
      <c r="BP84" s="537" t="s">
        <v>4</v>
      </c>
      <c r="BQ84" s="536"/>
      <c r="BR84" s="535"/>
      <c r="BS84" s="492"/>
    </row>
    <row r="85" spans="1:71" ht="45" customHeight="1" x14ac:dyDescent="0.25">
      <c r="A85" s="533" t="s">
        <v>1629</v>
      </c>
      <c r="B85" s="548" t="s">
        <v>1628</v>
      </c>
      <c r="C85" s="548" t="s">
        <v>1567</v>
      </c>
      <c r="D85" s="548">
        <v>14</v>
      </c>
      <c r="E85" s="548">
        <v>14</v>
      </c>
      <c r="F85" s="548">
        <v>14</v>
      </c>
      <c r="G85" s="548">
        <v>14</v>
      </c>
      <c r="H85" s="548">
        <v>14</v>
      </c>
      <c r="I85" s="548">
        <v>14</v>
      </c>
      <c r="J85" s="548"/>
      <c r="K85" s="548"/>
      <c r="L85" s="548"/>
      <c r="M85" s="548"/>
      <c r="N85" s="548"/>
      <c r="O85" s="548"/>
      <c r="P85" s="532">
        <f t="shared" ref="P85:P96" si="184">+IFERROR(IF((H85+L85)/D85&gt;=100%,100%,(H85+L85)/D85),0)</f>
        <v>1</v>
      </c>
      <c r="Q85" s="532">
        <f t="shared" ref="Q85:Q96" si="185">+IFERROR(IF((I85+N85)/E85&gt;=100%,100%,(I85+N85)/E85),0)</f>
        <v>1</v>
      </c>
      <c r="R85" s="532">
        <f t="shared" ref="R85:R96" si="186">+IFERROR(IF((J85+O85)/F85&gt;=100%,100%,(J85+O85)/F85),0)</f>
        <v>0</v>
      </c>
      <c r="S85" s="532">
        <f t="shared" ref="S85:S96" si="187">+IFERROR(IF(K85/G85&gt;=100%,100%,K85/G85),0)</f>
        <v>0</v>
      </c>
      <c r="T85" s="597" t="s">
        <v>1946</v>
      </c>
      <c r="U85" s="531">
        <v>46022</v>
      </c>
      <c r="V85" s="548">
        <f t="shared" ref="V85:V96" si="188">SUM(D85:G85)</f>
        <v>56</v>
      </c>
      <c r="W85" s="548">
        <f t="shared" ref="W85:W96" si="189">SUM(H85:O85)</f>
        <v>28</v>
      </c>
      <c r="X85" s="596">
        <f t="shared" ref="X85:X96" si="190">+IFERROR(IF(W85/V85&gt;=100%,100%,W85/V85),0)</f>
        <v>0.5</v>
      </c>
      <c r="Y85" s="532">
        <v>0.1</v>
      </c>
      <c r="Z85" s="532">
        <v>0.17</v>
      </c>
      <c r="AA85" s="532">
        <v>0.16</v>
      </c>
      <c r="AB85" s="682">
        <v>0.1</v>
      </c>
      <c r="AC85" s="682">
        <v>0.16</v>
      </c>
      <c r="AD85" s="586">
        <v>1500000000</v>
      </c>
      <c r="AE85" s="586">
        <v>2000000000</v>
      </c>
      <c r="AF85" s="586">
        <v>2000000000</v>
      </c>
      <c r="AG85" s="586">
        <v>2000000000</v>
      </c>
      <c r="AH85" s="632">
        <v>549999332</v>
      </c>
      <c r="AI85" s="586">
        <v>521255000</v>
      </c>
      <c r="AJ85" s="586"/>
      <c r="AK85" s="586"/>
      <c r="AL85" s="682">
        <f t="shared" si="152"/>
        <v>0.36666622133333332</v>
      </c>
      <c r="AM85" s="682">
        <f t="shared" si="153"/>
        <v>0.26062750000000001</v>
      </c>
      <c r="AN85" s="682">
        <f t="shared" si="154"/>
        <v>0</v>
      </c>
      <c r="AO85" s="532">
        <f t="shared" si="155"/>
        <v>0</v>
      </c>
      <c r="AP85" s="630">
        <v>399999332</v>
      </c>
      <c r="AQ85" s="630">
        <v>333707500</v>
      </c>
      <c r="AR85" s="630"/>
      <c r="AS85" s="630"/>
      <c r="AT85" s="532">
        <f t="shared" si="151"/>
        <v>0.26666622133333334</v>
      </c>
      <c r="AU85" s="682">
        <f t="shared" si="151"/>
        <v>0.16685375</v>
      </c>
      <c r="AV85" s="682">
        <f t="shared" si="151"/>
        <v>0</v>
      </c>
      <c r="AW85" s="682">
        <f t="shared" si="151"/>
        <v>0</v>
      </c>
      <c r="AX85" s="547">
        <f t="shared" ref="AX85:AX96" si="191">AH85-AP85</f>
        <v>150000000</v>
      </c>
      <c r="AY85" s="586">
        <f t="shared" ref="AY85:AY96" si="192">AI85-AQ85</f>
        <v>187547500</v>
      </c>
      <c r="AZ85" s="586">
        <f t="shared" ref="AZ85:AZ96" si="193">AJ85-AR85</f>
        <v>0</v>
      </c>
      <c r="BA85" s="586">
        <f t="shared" ref="BA85:BA96" si="194">AK85-AS85</f>
        <v>0</v>
      </c>
      <c r="BB85" s="586">
        <v>150000000</v>
      </c>
      <c r="BC85" s="586"/>
      <c r="BD85" s="586">
        <f t="shared" ref="BD85:BD93" si="195">AJ85-AR85</f>
        <v>0</v>
      </c>
      <c r="BE85" s="586"/>
      <c r="BF85" s="587">
        <f t="shared" si="173"/>
        <v>1</v>
      </c>
      <c r="BG85" s="587">
        <f t="shared" si="174"/>
        <v>0</v>
      </c>
      <c r="BH85" s="587" t="e">
        <f t="shared" si="175"/>
        <v>#DIV/0!</v>
      </c>
      <c r="BI85" s="587" t="e">
        <f t="shared" si="176"/>
        <v>#DIV/0!</v>
      </c>
      <c r="BJ85" s="586">
        <f t="shared" ref="BJ85:BJ96" si="196">SUM(AD85:AG85)</f>
        <v>7500000000</v>
      </c>
      <c r="BK85" s="586">
        <f t="shared" si="161"/>
        <v>1071254332</v>
      </c>
      <c r="BL85" s="532">
        <f t="shared" si="181"/>
        <v>0.14283391093333334</v>
      </c>
      <c r="BM85" s="586">
        <f t="shared" ref="BM85:BM96" si="197">SUM(AP85:AS85)</f>
        <v>733706832</v>
      </c>
      <c r="BN85" s="532">
        <f t="shared" si="183"/>
        <v>9.7827577600000007E-2</v>
      </c>
      <c r="BO85" s="595"/>
      <c r="BP85" s="510"/>
      <c r="BQ85" s="509"/>
      <c r="BR85" s="508"/>
      <c r="BS85" s="492"/>
    </row>
    <row r="86" spans="1:71" ht="37.5" customHeight="1" x14ac:dyDescent="0.25">
      <c r="A86" s="533" t="s">
        <v>1627</v>
      </c>
      <c r="B86" s="548" t="s">
        <v>1618</v>
      </c>
      <c r="C86" s="548" t="s">
        <v>1567</v>
      </c>
      <c r="D86" s="548">
        <v>1</v>
      </c>
      <c r="E86" s="548">
        <v>1</v>
      </c>
      <c r="F86" s="548">
        <v>1</v>
      </c>
      <c r="G86" s="548">
        <v>1</v>
      </c>
      <c r="H86" s="548">
        <v>1</v>
      </c>
      <c r="I86" s="548">
        <v>1</v>
      </c>
      <c r="J86" s="548"/>
      <c r="K86" s="548"/>
      <c r="L86" s="548"/>
      <c r="M86" s="548"/>
      <c r="N86" s="548"/>
      <c r="O86" s="548"/>
      <c r="P86" s="532">
        <f t="shared" si="184"/>
        <v>1</v>
      </c>
      <c r="Q86" s="532">
        <f t="shared" si="185"/>
        <v>1</v>
      </c>
      <c r="R86" s="532">
        <f t="shared" si="186"/>
        <v>0</v>
      </c>
      <c r="S86" s="532">
        <f t="shared" si="187"/>
        <v>0</v>
      </c>
      <c r="T86" s="597" t="s">
        <v>1947</v>
      </c>
      <c r="U86" s="531">
        <v>46022</v>
      </c>
      <c r="V86" s="548">
        <f t="shared" si="188"/>
        <v>4</v>
      </c>
      <c r="W86" s="548">
        <f t="shared" si="189"/>
        <v>2</v>
      </c>
      <c r="X86" s="596">
        <f t="shared" si="190"/>
        <v>0.5</v>
      </c>
      <c r="Y86" s="532">
        <v>0.1</v>
      </c>
      <c r="Z86" s="532">
        <v>0.17</v>
      </c>
      <c r="AA86" s="532">
        <v>0.12</v>
      </c>
      <c r="AB86" s="682">
        <v>0.1</v>
      </c>
      <c r="AC86" s="682">
        <v>0.14000000000000001</v>
      </c>
      <c r="AD86" s="586">
        <v>1500000000</v>
      </c>
      <c r="AE86" s="586">
        <v>2000000000</v>
      </c>
      <c r="AF86" s="586">
        <v>2000000000</v>
      </c>
      <c r="AG86" s="586">
        <v>2000000000</v>
      </c>
      <c r="AH86" s="586">
        <v>330000000</v>
      </c>
      <c r="AI86" s="586">
        <v>330000000</v>
      </c>
      <c r="AJ86" s="586"/>
      <c r="AK86" s="586"/>
      <c r="AL86" s="682">
        <f t="shared" si="152"/>
        <v>0.22</v>
      </c>
      <c r="AM86" s="682">
        <f t="shared" si="153"/>
        <v>0.16500000000000001</v>
      </c>
      <c r="AN86" s="682">
        <f t="shared" si="154"/>
        <v>0</v>
      </c>
      <c r="AO86" s="532">
        <f t="shared" si="155"/>
        <v>0</v>
      </c>
      <c r="AP86" s="630">
        <v>165000000</v>
      </c>
      <c r="AQ86" s="630">
        <v>165000000</v>
      </c>
      <c r="AR86" s="630"/>
      <c r="AS86" s="630"/>
      <c r="AT86" s="532">
        <f t="shared" si="151"/>
        <v>0.11</v>
      </c>
      <c r="AU86" s="682">
        <f t="shared" si="151"/>
        <v>8.2500000000000004E-2</v>
      </c>
      <c r="AV86" s="682">
        <f t="shared" si="151"/>
        <v>0</v>
      </c>
      <c r="AW86" s="682">
        <f t="shared" si="151"/>
        <v>0</v>
      </c>
      <c r="AX86" s="547">
        <f t="shared" si="191"/>
        <v>165000000</v>
      </c>
      <c r="AY86" s="586">
        <f t="shared" si="192"/>
        <v>165000000</v>
      </c>
      <c r="AZ86" s="586">
        <f t="shared" si="193"/>
        <v>0</v>
      </c>
      <c r="BA86" s="586">
        <f t="shared" si="194"/>
        <v>0</v>
      </c>
      <c r="BB86" s="586">
        <v>165000000</v>
      </c>
      <c r="BC86" s="586"/>
      <c r="BD86" s="586">
        <f t="shared" si="195"/>
        <v>0</v>
      </c>
      <c r="BE86" s="586"/>
      <c r="BF86" s="587">
        <f t="shared" si="173"/>
        <v>1</v>
      </c>
      <c r="BG86" s="587">
        <f t="shared" si="174"/>
        <v>0</v>
      </c>
      <c r="BH86" s="587" t="e">
        <f t="shared" si="175"/>
        <v>#DIV/0!</v>
      </c>
      <c r="BI86" s="587" t="e">
        <f t="shared" si="176"/>
        <v>#DIV/0!</v>
      </c>
      <c r="BJ86" s="586">
        <f t="shared" si="196"/>
        <v>7500000000</v>
      </c>
      <c r="BK86" s="586">
        <f t="shared" si="161"/>
        <v>660000000</v>
      </c>
      <c r="BL86" s="532">
        <f t="shared" si="181"/>
        <v>8.7999999999999995E-2</v>
      </c>
      <c r="BM86" s="586">
        <f t="shared" si="197"/>
        <v>330000000</v>
      </c>
      <c r="BN86" s="532">
        <f t="shared" si="183"/>
        <v>4.3999999999999997E-2</v>
      </c>
      <c r="BO86" s="595"/>
      <c r="BP86" s="510"/>
      <c r="BQ86" s="509"/>
      <c r="BR86" s="508"/>
      <c r="BS86" s="492"/>
    </row>
    <row r="87" spans="1:71" ht="47.25" customHeight="1" x14ac:dyDescent="0.25">
      <c r="A87" s="534" t="s">
        <v>1626</v>
      </c>
      <c r="B87" s="548" t="s">
        <v>1624</v>
      </c>
      <c r="C87" s="548" t="s">
        <v>1567</v>
      </c>
      <c r="D87" s="548">
        <v>1</v>
      </c>
      <c r="E87" s="548"/>
      <c r="F87" s="548"/>
      <c r="G87" s="548">
        <v>1</v>
      </c>
      <c r="H87" s="548">
        <v>1</v>
      </c>
      <c r="I87" s="548"/>
      <c r="J87" s="552"/>
      <c r="K87" s="552"/>
      <c r="L87" s="548"/>
      <c r="M87" s="548"/>
      <c r="N87" s="548"/>
      <c r="O87" s="548"/>
      <c r="P87" s="532">
        <f t="shared" si="184"/>
        <v>1</v>
      </c>
      <c r="Q87" s="532">
        <f t="shared" si="185"/>
        <v>0</v>
      </c>
      <c r="R87" s="532">
        <f t="shared" si="186"/>
        <v>0</v>
      </c>
      <c r="S87" s="532">
        <f t="shared" si="187"/>
        <v>0</v>
      </c>
      <c r="T87" s="597"/>
      <c r="U87" s="531">
        <v>46022</v>
      </c>
      <c r="V87" s="548">
        <f t="shared" si="188"/>
        <v>2</v>
      </c>
      <c r="W87" s="548">
        <f t="shared" si="189"/>
        <v>1</v>
      </c>
      <c r="X87" s="596">
        <f t="shared" si="190"/>
        <v>0.5</v>
      </c>
      <c r="Y87" s="532">
        <v>0.08</v>
      </c>
      <c r="Z87" s="532">
        <v>0.17</v>
      </c>
      <c r="AA87" s="532"/>
      <c r="AB87" s="682"/>
      <c r="AC87" s="682">
        <v>0.14000000000000001</v>
      </c>
      <c r="AD87" s="586">
        <v>1500000000</v>
      </c>
      <c r="AE87" s="586"/>
      <c r="AF87" s="586"/>
      <c r="AG87" s="586">
        <v>1000000000</v>
      </c>
      <c r="AH87" s="586">
        <v>546750000</v>
      </c>
      <c r="AI87" s="586"/>
      <c r="AJ87" s="586"/>
      <c r="AK87" s="586"/>
      <c r="AL87" s="682">
        <f t="shared" si="152"/>
        <v>0.36449999999999999</v>
      </c>
      <c r="AM87" s="682" t="e">
        <f t="shared" si="153"/>
        <v>#DIV/0!</v>
      </c>
      <c r="AN87" s="682" t="e">
        <f t="shared" si="154"/>
        <v>#DIV/0!</v>
      </c>
      <c r="AO87" s="532">
        <f t="shared" si="155"/>
        <v>0</v>
      </c>
      <c r="AP87" s="630">
        <v>273375000</v>
      </c>
      <c r="AQ87" s="630"/>
      <c r="AR87" s="630"/>
      <c r="AS87" s="630"/>
      <c r="AT87" s="532">
        <f t="shared" si="151"/>
        <v>0.18225</v>
      </c>
      <c r="AU87" s="682" t="e">
        <f t="shared" si="151"/>
        <v>#DIV/0!</v>
      </c>
      <c r="AV87" s="682" t="e">
        <f t="shared" si="151"/>
        <v>#DIV/0!</v>
      </c>
      <c r="AW87" s="682">
        <f t="shared" si="151"/>
        <v>0</v>
      </c>
      <c r="AX87" s="547">
        <f t="shared" si="191"/>
        <v>273375000</v>
      </c>
      <c r="AY87" s="586">
        <f t="shared" si="192"/>
        <v>0</v>
      </c>
      <c r="AZ87" s="586">
        <f t="shared" si="193"/>
        <v>0</v>
      </c>
      <c r="BA87" s="586">
        <f t="shared" si="194"/>
        <v>0</v>
      </c>
      <c r="BB87" s="586">
        <v>273375000</v>
      </c>
      <c r="BC87" s="586"/>
      <c r="BD87" s="586">
        <f t="shared" si="195"/>
        <v>0</v>
      </c>
      <c r="BE87" s="586"/>
      <c r="BF87" s="587">
        <f t="shared" si="173"/>
        <v>1</v>
      </c>
      <c r="BG87" s="587" t="e">
        <f t="shared" si="174"/>
        <v>#DIV/0!</v>
      </c>
      <c r="BH87" s="587" t="e">
        <f t="shared" si="175"/>
        <v>#DIV/0!</v>
      </c>
      <c r="BI87" s="587" t="e">
        <f t="shared" si="176"/>
        <v>#DIV/0!</v>
      </c>
      <c r="BJ87" s="586">
        <f t="shared" si="196"/>
        <v>2500000000</v>
      </c>
      <c r="BK87" s="586">
        <f t="shared" si="161"/>
        <v>546750000</v>
      </c>
      <c r="BL87" s="532">
        <f t="shared" si="181"/>
        <v>0.21870000000000001</v>
      </c>
      <c r="BM87" s="586">
        <f t="shared" si="197"/>
        <v>273375000</v>
      </c>
      <c r="BN87" s="532">
        <f t="shared" si="183"/>
        <v>0.10935</v>
      </c>
      <c r="BO87" s="595"/>
      <c r="BP87" s="510"/>
      <c r="BQ87" s="509"/>
      <c r="BR87" s="508"/>
      <c r="BS87" s="492"/>
    </row>
    <row r="88" spans="1:71" ht="51" x14ac:dyDescent="0.25">
      <c r="A88" s="533" t="s">
        <v>1625</v>
      </c>
      <c r="B88" s="548" t="s">
        <v>1624</v>
      </c>
      <c r="C88" s="548" t="s">
        <v>1567</v>
      </c>
      <c r="D88" s="548">
        <v>1</v>
      </c>
      <c r="E88" s="548"/>
      <c r="F88" s="548"/>
      <c r="G88" s="548">
        <v>1</v>
      </c>
      <c r="H88" s="548">
        <v>0</v>
      </c>
      <c r="I88" s="548"/>
      <c r="J88" s="548"/>
      <c r="K88" s="548"/>
      <c r="L88" s="548"/>
      <c r="M88" s="548"/>
      <c r="N88" s="548"/>
      <c r="O88" s="548"/>
      <c r="P88" s="532">
        <f t="shared" si="184"/>
        <v>0</v>
      </c>
      <c r="Q88" s="532">
        <f t="shared" si="185"/>
        <v>0</v>
      </c>
      <c r="R88" s="532">
        <f t="shared" si="186"/>
        <v>0</v>
      </c>
      <c r="S88" s="532">
        <f t="shared" si="187"/>
        <v>0</v>
      </c>
      <c r="T88" s="597"/>
      <c r="U88" s="531">
        <v>46022</v>
      </c>
      <c r="V88" s="548">
        <f t="shared" si="188"/>
        <v>2</v>
      </c>
      <c r="W88" s="548">
        <f t="shared" si="189"/>
        <v>0</v>
      </c>
      <c r="X88" s="596">
        <f t="shared" si="190"/>
        <v>0</v>
      </c>
      <c r="Y88" s="532">
        <v>0.08</v>
      </c>
      <c r="Z88" s="532">
        <v>0.17</v>
      </c>
      <c r="AA88" s="532"/>
      <c r="AB88" s="682"/>
      <c r="AC88" s="682">
        <v>0.14000000000000001</v>
      </c>
      <c r="AD88" s="586">
        <v>1500000000</v>
      </c>
      <c r="AE88" s="586"/>
      <c r="AF88" s="586"/>
      <c r="AG88" s="586">
        <v>1000000000</v>
      </c>
      <c r="AH88" s="586"/>
      <c r="AI88" s="586"/>
      <c r="AJ88" s="586"/>
      <c r="AK88" s="586"/>
      <c r="AL88" s="682">
        <f t="shared" si="152"/>
        <v>0</v>
      </c>
      <c r="AM88" s="682" t="e">
        <f t="shared" si="153"/>
        <v>#DIV/0!</v>
      </c>
      <c r="AN88" s="682" t="e">
        <f t="shared" si="154"/>
        <v>#DIV/0!</v>
      </c>
      <c r="AO88" s="532">
        <f t="shared" si="155"/>
        <v>0</v>
      </c>
      <c r="AP88" s="630">
        <v>0</v>
      </c>
      <c r="AQ88" s="630"/>
      <c r="AR88" s="630">
        <v>0</v>
      </c>
      <c r="AS88" s="630">
        <v>0</v>
      </c>
      <c r="AT88" s="532">
        <f t="shared" si="151"/>
        <v>0</v>
      </c>
      <c r="AU88" s="682" t="e">
        <f t="shared" si="151"/>
        <v>#DIV/0!</v>
      </c>
      <c r="AV88" s="682" t="e">
        <f t="shared" si="151"/>
        <v>#DIV/0!</v>
      </c>
      <c r="AW88" s="682">
        <f t="shared" si="151"/>
        <v>0</v>
      </c>
      <c r="AX88" s="547">
        <f t="shared" si="191"/>
        <v>0</v>
      </c>
      <c r="AY88" s="586">
        <f t="shared" si="192"/>
        <v>0</v>
      </c>
      <c r="AZ88" s="586">
        <f t="shared" si="193"/>
        <v>0</v>
      </c>
      <c r="BA88" s="586">
        <f t="shared" si="194"/>
        <v>0</v>
      </c>
      <c r="BB88" s="586"/>
      <c r="BC88" s="586"/>
      <c r="BD88" s="586">
        <f t="shared" si="195"/>
        <v>0</v>
      </c>
      <c r="BE88" s="586"/>
      <c r="BF88" s="587" t="e">
        <f t="shared" si="173"/>
        <v>#DIV/0!</v>
      </c>
      <c r="BG88" s="587" t="e">
        <f t="shared" si="174"/>
        <v>#DIV/0!</v>
      </c>
      <c r="BH88" s="587" t="e">
        <f t="shared" si="175"/>
        <v>#DIV/0!</v>
      </c>
      <c r="BI88" s="587" t="e">
        <f t="shared" si="176"/>
        <v>#DIV/0!</v>
      </c>
      <c r="BJ88" s="586">
        <f t="shared" si="196"/>
        <v>2500000000</v>
      </c>
      <c r="BK88" s="586">
        <f t="shared" si="161"/>
        <v>0</v>
      </c>
      <c r="BL88" s="532">
        <f t="shared" si="181"/>
        <v>0</v>
      </c>
      <c r="BM88" s="586">
        <f t="shared" si="197"/>
        <v>0</v>
      </c>
      <c r="BN88" s="532">
        <f t="shared" si="183"/>
        <v>0</v>
      </c>
      <c r="BO88" s="595"/>
      <c r="BP88" s="510"/>
      <c r="BQ88" s="509"/>
      <c r="BR88" s="508"/>
      <c r="BS88" s="492"/>
    </row>
    <row r="89" spans="1:71" ht="39" customHeight="1" x14ac:dyDescent="0.25">
      <c r="A89" s="533" t="s">
        <v>1852</v>
      </c>
      <c r="B89" s="548" t="s">
        <v>1853</v>
      </c>
      <c r="C89" s="548" t="s">
        <v>1504</v>
      </c>
      <c r="D89" s="548"/>
      <c r="E89" s="548">
        <v>1</v>
      </c>
      <c r="F89" s="548">
        <v>1</v>
      </c>
      <c r="G89" s="548">
        <v>1</v>
      </c>
      <c r="H89" s="616"/>
      <c r="I89" s="616">
        <v>1</v>
      </c>
      <c r="J89" s="596"/>
      <c r="K89" s="596"/>
      <c r="L89" s="616"/>
      <c r="M89" s="706"/>
      <c r="N89" s="616"/>
      <c r="O89" s="616"/>
      <c r="P89" s="532">
        <f t="shared" si="184"/>
        <v>0</v>
      </c>
      <c r="Q89" s="532">
        <f t="shared" si="185"/>
        <v>1</v>
      </c>
      <c r="R89" s="532">
        <f t="shared" si="186"/>
        <v>0</v>
      </c>
      <c r="S89" s="532">
        <f t="shared" si="187"/>
        <v>0</v>
      </c>
      <c r="T89" s="597" t="s">
        <v>1948</v>
      </c>
      <c r="U89" s="531">
        <v>46022</v>
      </c>
      <c r="V89" s="548">
        <f t="shared" si="188"/>
        <v>3</v>
      </c>
      <c r="W89" s="548">
        <f t="shared" si="189"/>
        <v>1</v>
      </c>
      <c r="X89" s="525">
        <f t="shared" si="190"/>
        <v>0.33333333333333331</v>
      </c>
      <c r="Y89" s="527">
        <v>0.08</v>
      </c>
      <c r="Z89" s="532"/>
      <c r="AA89" s="527">
        <v>0.12</v>
      </c>
      <c r="AB89" s="682">
        <v>0.1</v>
      </c>
      <c r="AC89" s="682">
        <v>0.06</v>
      </c>
      <c r="AD89" s="528"/>
      <c r="AE89" s="528">
        <v>1000000000</v>
      </c>
      <c r="AF89" s="528"/>
      <c r="AG89" s="528">
        <v>1000000000</v>
      </c>
      <c r="AH89" s="586"/>
      <c r="AI89" s="586">
        <v>359750000</v>
      </c>
      <c r="AJ89" s="528"/>
      <c r="AK89" s="528"/>
      <c r="AL89" s="527" t="e">
        <f t="shared" si="152"/>
        <v>#DIV/0!</v>
      </c>
      <c r="AM89" s="527">
        <f t="shared" si="153"/>
        <v>0.35975000000000001</v>
      </c>
      <c r="AN89" s="527" t="e">
        <f t="shared" si="154"/>
        <v>#DIV/0!</v>
      </c>
      <c r="AO89" s="527">
        <f t="shared" si="155"/>
        <v>0</v>
      </c>
      <c r="AP89" s="631"/>
      <c r="AQ89" s="631">
        <v>179875000</v>
      </c>
      <c r="AR89" s="631">
        <v>0</v>
      </c>
      <c r="AS89" s="631">
        <v>0</v>
      </c>
      <c r="AT89" s="527" t="e">
        <f t="shared" si="151"/>
        <v>#DIV/0!</v>
      </c>
      <c r="AU89" s="527">
        <f t="shared" si="151"/>
        <v>0.17987500000000001</v>
      </c>
      <c r="AV89" s="527" t="e">
        <f t="shared" si="151"/>
        <v>#DIV/0!</v>
      </c>
      <c r="AW89" s="527">
        <f t="shared" si="151"/>
        <v>0</v>
      </c>
      <c r="AX89" s="547">
        <f t="shared" si="191"/>
        <v>0</v>
      </c>
      <c r="AY89" s="528">
        <f t="shared" si="192"/>
        <v>179875000</v>
      </c>
      <c r="AZ89" s="528">
        <f t="shared" si="193"/>
        <v>0</v>
      </c>
      <c r="BA89" s="528">
        <f t="shared" si="194"/>
        <v>0</v>
      </c>
      <c r="BB89" s="528"/>
      <c r="BC89" s="528"/>
      <c r="BD89" s="586">
        <f t="shared" si="195"/>
        <v>0</v>
      </c>
      <c r="BE89" s="528"/>
      <c r="BF89" s="529" t="e">
        <f t="shared" si="173"/>
        <v>#DIV/0!</v>
      </c>
      <c r="BG89" s="529">
        <f t="shared" si="174"/>
        <v>0</v>
      </c>
      <c r="BH89" s="529" t="e">
        <f t="shared" si="175"/>
        <v>#DIV/0!</v>
      </c>
      <c r="BI89" s="529" t="e">
        <f t="shared" si="176"/>
        <v>#DIV/0!</v>
      </c>
      <c r="BJ89" s="528">
        <f t="shared" si="196"/>
        <v>2000000000</v>
      </c>
      <c r="BK89" s="528">
        <f t="shared" si="161"/>
        <v>359750000</v>
      </c>
      <c r="BL89" s="527">
        <f t="shared" si="181"/>
        <v>0.17987500000000001</v>
      </c>
      <c r="BM89" s="528">
        <f t="shared" si="197"/>
        <v>179875000</v>
      </c>
      <c r="BN89" s="527">
        <f t="shared" si="183"/>
        <v>8.9937500000000004E-2</v>
      </c>
      <c r="BO89" s="511"/>
      <c r="BP89" s="510"/>
      <c r="BQ89" s="509"/>
      <c r="BR89" s="508"/>
      <c r="BS89" s="492"/>
    </row>
    <row r="90" spans="1:71" ht="21" customHeight="1" x14ac:dyDescent="0.25">
      <c r="A90" s="533" t="s">
        <v>1623</v>
      </c>
      <c r="B90" s="616" t="s">
        <v>1622</v>
      </c>
      <c r="C90" s="548" t="s">
        <v>1567</v>
      </c>
      <c r="D90" s="548"/>
      <c r="E90" s="548"/>
      <c r="F90" s="548">
        <v>1</v>
      </c>
      <c r="G90" s="548">
        <v>1</v>
      </c>
      <c r="H90" s="548"/>
      <c r="I90" s="548"/>
      <c r="J90" s="548"/>
      <c r="K90" s="548"/>
      <c r="L90" s="616"/>
      <c r="M90" s="706"/>
      <c r="N90" s="616"/>
      <c r="O90" s="616"/>
      <c r="P90" s="532">
        <f t="shared" si="184"/>
        <v>0</v>
      </c>
      <c r="Q90" s="532">
        <f t="shared" si="185"/>
        <v>0</v>
      </c>
      <c r="R90" s="532">
        <f t="shared" si="186"/>
        <v>0</v>
      </c>
      <c r="S90" s="532">
        <f t="shared" si="187"/>
        <v>0</v>
      </c>
      <c r="T90" s="597"/>
      <c r="U90" s="531">
        <v>46022</v>
      </c>
      <c r="V90" s="616">
        <f t="shared" si="188"/>
        <v>2</v>
      </c>
      <c r="W90" s="616">
        <f t="shared" si="189"/>
        <v>0</v>
      </c>
      <c r="X90" s="525">
        <f t="shared" si="190"/>
        <v>0</v>
      </c>
      <c r="Y90" s="527">
        <v>0.08</v>
      </c>
      <c r="Z90" s="532"/>
      <c r="AA90" s="527"/>
      <c r="AB90" s="682">
        <v>0.1</v>
      </c>
      <c r="AC90" s="682">
        <v>0.1</v>
      </c>
      <c r="AD90" s="528"/>
      <c r="AE90" s="528"/>
      <c r="AF90" s="528">
        <v>1513439000</v>
      </c>
      <c r="AG90" s="528">
        <v>3200000000</v>
      </c>
      <c r="AH90" s="586"/>
      <c r="AI90" s="586"/>
      <c r="AJ90" s="528"/>
      <c r="AK90" s="528"/>
      <c r="AL90" s="527" t="e">
        <f t="shared" si="152"/>
        <v>#DIV/0!</v>
      </c>
      <c r="AM90" s="527" t="e">
        <f t="shared" si="153"/>
        <v>#DIV/0!</v>
      </c>
      <c r="AN90" s="527">
        <f t="shared" si="154"/>
        <v>0</v>
      </c>
      <c r="AO90" s="527">
        <f t="shared" si="155"/>
        <v>0</v>
      </c>
      <c r="AP90" s="631"/>
      <c r="AQ90" s="631"/>
      <c r="AR90" s="631"/>
      <c r="AS90" s="631"/>
      <c r="AT90" s="527" t="e">
        <f t="shared" si="151"/>
        <v>#DIV/0!</v>
      </c>
      <c r="AU90" s="527" t="e">
        <f t="shared" si="151"/>
        <v>#DIV/0!</v>
      </c>
      <c r="AV90" s="527">
        <f t="shared" si="151"/>
        <v>0</v>
      </c>
      <c r="AW90" s="527">
        <f t="shared" si="151"/>
        <v>0</v>
      </c>
      <c r="AX90" s="547">
        <f t="shared" si="191"/>
        <v>0</v>
      </c>
      <c r="AY90" s="528">
        <f t="shared" si="192"/>
        <v>0</v>
      </c>
      <c r="AZ90" s="528">
        <f t="shared" si="193"/>
        <v>0</v>
      </c>
      <c r="BA90" s="528">
        <f t="shared" si="194"/>
        <v>0</v>
      </c>
      <c r="BB90" s="528"/>
      <c r="BC90" s="528"/>
      <c r="BD90" s="586">
        <f t="shared" si="195"/>
        <v>0</v>
      </c>
      <c r="BE90" s="528"/>
      <c r="BF90" s="529" t="e">
        <f t="shared" si="173"/>
        <v>#DIV/0!</v>
      </c>
      <c r="BG90" s="529" t="e">
        <f t="shared" si="174"/>
        <v>#DIV/0!</v>
      </c>
      <c r="BH90" s="529" t="e">
        <f t="shared" si="175"/>
        <v>#DIV/0!</v>
      </c>
      <c r="BI90" s="529" t="e">
        <f t="shared" si="176"/>
        <v>#DIV/0!</v>
      </c>
      <c r="BJ90" s="528">
        <f t="shared" si="196"/>
        <v>4713439000</v>
      </c>
      <c r="BK90" s="528">
        <f t="shared" si="161"/>
        <v>0</v>
      </c>
      <c r="BL90" s="527">
        <f t="shared" si="181"/>
        <v>0</v>
      </c>
      <c r="BM90" s="528">
        <f t="shared" si="197"/>
        <v>0</v>
      </c>
      <c r="BN90" s="527">
        <f t="shared" si="183"/>
        <v>0</v>
      </c>
      <c r="BO90" s="511"/>
      <c r="BP90" s="510"/>
      <c r="BQ90" s="509" t="s">
        <v>7</v>
      </c>
      <c r="BR90" s="508"/>
      <c r="BS90" s="492"/>
    </row>
    <row r="91" spans="1:71" ht="34.5" customHeight="1" x14ac:dyDescent="0.25">
      <c r="A91" s="533" t="s">
        <v>1854</v>
      </c>
      <c r="B91" s="616" t="s">
        <v>1853</v>
      </c>
      <c r="C91" s="548" t="s">
        <v>1567</v>
      </c>
      <c r="D91" s="548"/>
      <c r="E91" s="548">
        <v>1</v>
      </c>
      <c r="F91" s="548">
        <v>1</v>
      </c>
      <c r="G91" s="548">
        <v>1</v>
      </c>
      <c r="H91" s="548"/>
      <c r="I91" s="548">
        <v>1</v>
      </c>
      <c r="J91" s="552"/>
      <c r="K91" s="548"/>
      <c r="L91" s="616"/>
      <c r="M91" s="706"/>
      <c r="N91" s="616"/>
      <c r="O91" s="616"/>
      <c r="P91" s="532">
        <f t="shared" si="184"/>
        <v>0</v>
      </c>
      <c r="Q91" s="532">
        <f t="shared" si="185"/>
        <v>1</v>
      </c>
      <c r="R91" s="532">
        <f t="shared" si="186"/>
        <v>0</v>
      </c>
      <c r="S91" s="532">
        <f t="shared" si="187"/>
        <v>0</v>
      </c>
      <c r="T91" s="597" t="s">
        <v>1951</v>
      </c>
      <c r="U91" s="531">
        <v>46022</v>
      </c>
      <c r="V91" s="616">
        <f t="shared" si="188"/>
        <v>3</v>
      </c>
      <c r="W91" s="616">
        <f t="shared" si="189"/>
        <v>1</v>
      </c>
      <c r="X91" s="525">
        <f t="shared" si="190"/>
        <v>0.33333333333333331</v>
      </c>
      <c r="Y91" s="527">
        <v>0.08</v>
      </c>
      <c r="Z91" s="532"/>
      <c r="AA91" s="527">
        <v>0.12</v>
      </c>
      <c r="AB91" s="682">
        <v>0.1</v>
      </c>
      <c r="AC91" s="682">
        <v>0.06</v>
      </c>
      <c r="AD91" s="528"/>
      <c r="AE91" s="528">
        <v>500000000</v>
      </c>
      <c r="AF91" s="528"/>
      <c r="AG91" s="528"/>
      <c r="AH91" s="586"/>
      <c r="AI91" s="586">
        <v>359470000</v>
      </c>
      <c r="AJ91" s="528"/>
      <c r="AK91" s="528"/>
      <c r="AL91" s="527" t="e">
        <f t="shared" si="152"/>
        <v>#DIV/0!</v>
      </c>
      <c r="AM91" s="527">
        <f t="shared" si="153"/>
        <v>0.71894000000000002</v>
      </c>
      <c r="AN91" s="527" t="e">
        <f t="shared" si="154"/>
        <v>#DIV/0!</v>
      </c>
      <c r="AO91" s="527" t="e">
        <f t="shared" si="155"/>
        <v>#DIV/0!</v>
      </c>
      <c r="AP91" s="631"/>
      <c r="AQ91" s="631">
        <v>179735000</v>
      </c>
      <c r="AR91" s="631"/>
      <c r="AS91" s="631"/>
      <c r="AT91" s="527" t="e">
        <f t="shared" si="151"/>
        <v>#DIV/0!</v>
      </c>
      <c r="AU91" s="527">
        <f t="shared" si="151"/>
        <v>0.35947000000000001</v>
      </c>
      <c r="AV91" s="527" t="e">
        <f t="shared" si="151"/>
        <v>#DIV/0!</v>
      </c>
      <c r="AW91" s="527" t="e">
        <f t="shared" si="151"/>
        <v>#DIV/0!</v>
      </c>
      <c r="AX91" s="547">
        <f t="shared" si="191"/>
        <v>0</v>
      </c>
      <c r="AY91" s="528">
        <f t="shared" si="192"/>
        <v>179735000</v>
      </c>
      <c r="AZ91" s="528">
        <f t="shared" si="193"/>
        <v>0</v>
      </c>
      <c r="BA91" s="528">
        <f t="shared" si="194"/>
        <v>0</v>
      </c>
      <c r="BB91" s="528"/>
      <c r="BC91" s="528"/>
      <c r="BD91" s="586">
        <f t="shared" si="195"/>
        <v>0</v>
      </c>
      <c r="BE91" s="528"/>
      <c r="BF91" s="529" t="e">
        <f t="shared" si="173"/>
        <v>#DIV/0!</v>
      </c>
      <c r="BG91" s="529">
        <f t="shared" si="174"/>
        <v>0</v>
      </c>
      <c r="BH91" s="529" t="e">
        <f t="shared" si="175"/>
        <v>#DIV/0!</v>
      </c>
      <c r="BI91" s="529" t="e">
        <f t="shared" si="176"/>
        <v>#DIV/0!</v>
      </c>
      <c r="BJ91" s="528">
        <f t="shared" si="196"/>
        <v>500000000</v>
      </c>
      <c r="BK91" s="528">
        <f t="shared" si="161"/>
        <v>359470000</v>
      </c>
      <c r="BL91" s="527">
        <f t="shared" si="181"/>
        <v>0.71894000000000002</v>
      </c>
      <c r="BM91" s="528">
        <f t="shared" si="197"/>
        <v>179735000</v>
      </c>
      <c r="BN91" s="527">
        <f t="shared" si="183"/>
        <v>0.35947000000000001</v>
      </c>
      <c r="BO91" s="511"/>
      <c r="BP91" s="510"/>
      <c r="BQ91" s="509"/>
      <c r="BR91" s="508"/>
      <c r="BS91" s="492"/>
    </row>
    <row r="92" spans="1:71" ht="27" customHeight="1" x14ac:dyDescent="0.25">
      <c r="A92" s="533" t="s">
        <v>1855</v>
      </c>
      <c r="B92" s="548" t="s">
        <v>1853</v>
      </c>
      <c r="C92" s="548" t="s">
        <v>1567</v>
      </c>
      <c r="D92" s="548"/>
      <c r="E92" s="548">
        <v>1</v>
      </c>
      <c r="F92" s="548">
        <v>1</v>
      </c>
      <c r="G92" s="548">
        <v>1</v>
      </c>
      <c r="H92" s="548"/>
      <c r="I92" s="548">
        <v>1</v>
      </c>
      <c r="J92" s="548"/>
      <c r="K92" s="548"/>
      <c r="L92" s="548"/>
      <c r="M92" s="548"/>
      <c r="N92" s="548"/>
      <c r="O92" s="548"/>
      <c r="P92" s="532">
        <f t="shared" si="184"/>
        <v>0</v>
      </c>
      <c r="Q92" s="532">
        <f t="shared" si="185"/>
        <v>1</v>
      </c>
      <c r="R92" s="532">
        <f t="shared" si="186"/>
        <v>0</v>
      </c>
      <c r="S92" s="532">
        <f t="shared" si="187"/>
        <v>0</v>
      </c>
      <c r="T92" s="597" t="s">
        <v>1952</v>
      </c>
      <c r="U92" s="531">
        <v>46022</v>
      </c>
      <c r="V92" s="548">
        <f t="shared" si="188"/>
        <v>3</v>
      </c>
      <c r="W92" s="548">
        <f t="shared" si="189"/>
        <v>1</v>
      </c>
      <c r="X92" s="596">
        <f t="shared" si="190"/>
        <v>0.33333333333333331</v>
      </c>
      <c r="Y92" s="532">
        <v>0.08</v>
      </c>
      <c r="Z92" s="532"/>
      <c r="AA92" s="532">
        <v>0.12</v>
      </c>
      <c r="AB92" s="682">
        <v>0.1</v>
      </c>
      <c r="AC92" s="682">
        <v>0.06</v>
      </c>
      <c r="AD92" s="586"/>
      <c r="AE92" s="586">
        <v>500000000</v>
      </c>
      <c r="AF92" s="586"/>
      <c r="AG92" s="586"/>
      <c r="AH92" s="586"/>
      <c r="AI92" s="586">
        <v>359800000</v>
      </c>
      <c r="AJ92" s="586"/>
      <c r="AK92" s="586"/>
      <c r="AL92" s="682" t="e">
        <f t="shared" si="152"/>
        <v>#DIV/0!</v>
      </c>
      <c r="AM92" s="682">
        <f t="shared" si="153"/>
        <v>0.71960000000000002</v>
      </c>
      <c r="AN92" s="682" t="e">
        <f t="shared" si="154"/>
        <v>#DIV/0!</v>
      </c>
      <c r="AO92" s="532" t="e">
        <f t="shared" si="155"/>
        <v>#DIV/0!</v>
      </c>
      <c r="AP92" s="630"/>
      <c r="AQ92" s="630">
        <v>179900000</v>
      </c>
      <c r="AR92" s="630"/>
      <c r="AS92" s="630"/>
      <c r="AT92" s="532" t="e">
        <f t="shared" si="151"/>
        <v>#DIV/0!</v>
      </c>
      <c r="AU92" s="682">
        <f t="shared" si="151"/>
        <v>0.35980000000000001</v>
      </c>
      <c r="AV92" s="682" t="e">
        <f t="shared" si="151"/>
        <v>#DIV/0!</v>
      </c>
      <c r="AW92" s="682" t="e">
        <f t="shared" si="151"/>
        <v>#DIV/0!</v>
      </c>
      <c r="AX92" s="547">
        <f t="shared" si="191"/>
        <v>0</v>
      </c>
      <c r="AY92" s="586">
        <f t="shared" si="192"/>
        <v>179900000</v>
      </c>
      <c r="AZ92" s="586">
        <f t="shared" si="193"/>
        <v>0</v>
      </c>
      <c r="BA92" s="586">
        <f t="shared" si="194"/>
        <v>0</v>
      </c>
      <c r="BB92" s="586"/>
      <c r="BC92" s="586"/>
      <c r="BD92" s="586">
        <f t="shared" si="195"/>
        <v>0</v>
      </c>
      <c r="BE92" s="586"/>
      <c r="BF92" s="587" t="e">
        <f t="shared" si="173"/>
        <v>#DIV/0!</v>
      </c>
      <c r="BG92" s="587">
        <f t="shared" si="174"/>
        <v>0</v>
      </c>
      <c r="BH92" s="587" t="e">
        <f t="shared" si="175"/>
        <v>#DIV/0!</v>
      </c>
      <c r="BI92" s="587" t="e">
        <f t="shared" si="176"/>
        <v>#DIV/0!</v>
      </c>
      <c r="BJ92" s="586">
        <f t="shared" si="196"/>
        <v>500000000</v>
      </c>
      <c r="BK92" s="586">
        <f t="shared" si="161"/>
        <v>359800000</v>
      </c>
      <c r="BL92" s="532">
        <f t="shared" si="181"/>
        <v>0.71960000000000002</v>
      </c>
      <c r="BM92" s="586">
        <f t="shared" si="197"/>
        <v>179900000</v>
      </c>
      <c r="BN92" s="532">
        <f t="shared" si="183"/>
        <v>0.35980000000000001</v>
      </c>
      <c r="BO92" s="595"/>
      <c r="BP92" s="510"/>
      <c r="BQ92" s="509"/>
      <c r="BR92" s="508"/>
      <c r="BS92" s="492"/>
    </row>
    <row r="93" spans="1:71" ht="46.5" customHeight="1" x14ac:dyDescent="0.25">
      <c r="A93" s="533" t="s">
        <v>1621</v>
      </c>
      <c r="B93" s="548" t="s">
        <v>1620</v>
      </c>
      <c r="C93" s="548" t="s">
        <v>1504</v>
      </c>
      <c r="D93" s="548">
        <v>1</v>
      </c>
      <c r="E93" s="548"/>
      <c r="F93" s="548"/>
      <c r="G93" s="548"/>
      <c r="H93" s="548">
        <v>0</v>
      </c>
      <c r="I93" s="548"/>
      <c r="J93" s="552"/>
      <c r="K93" s="548"/>
      <c r="L93" s="548"/>
      <c r="M93" s="548"/>
      <c r="N93" s="548"/>
      <c r="O93" s="548"/>
      <c r="P93" s="532">
        <f t="shared" si="184"/>
        <v>0</v>
      </c>
      <c r="Q93" s="532">
        <f t="shared" si="185"/>
        <v>0</v>
      </c>
      <c r="R93" s="532">
        <f t="shared" si="186"/>
        <v>0</v>
      </c>
      <c r="S93" s="532">
        <f t="shared" si="187"/>
        <v>0</v>
      </c>
      <c r="T93" s="597"/>
      <c r="U93" s="531">
        <v>46022</v>
      </c>
      <c r="V93" s="548">
        <f t="shared" si="188"/>
        <v>1</v>
      </c>
      <c r="W93" s="548">
        <f t="shared" si="189"/>
        <v>0</v>
      </c>
      <c r="X93" s="596">
        <f t="shared" si="190"/>
        <v>0</v>
      </c>
      <c r="Y93" s="532">
        <v>0.08</v>
      </c>
      <c r="Z93" s="532">
        <v>0.17</v>
      </c>
      <c r="AA93" s="532"/>
      <c r="AB93" s="682"/>
      <c r="AC93" s="682"/>
      <c r="AD93" s="586">
        <v>1008989356</v>
      </c>
      <c r="AE93" s="586"/>
      <c r="AF93" s="586"/>
      <c r="AG93" s="586"/>
      <c r="AH93" s="586">
        <v>320000000</v>
      </c>
      <c r="AI93" s="586"/>
      <c r="AJ93" s="586"/>
      <c r="AK93" s="586"/>
      <c r="AL93" s="682">
        <f t="shared" si="152"/>
        <v>0.31714903442450187</v>
      </c>
      <c r="AM93" s="682" t="e">
        <f t="shared" si="153"/>
        <v>#DIV/0!</v>
      </c>
      <c r="AN93" s="682" t="e">
        <f t="shared" si="154"/>
        <v>#DIV/0!</v>
      </c>
      <c r="AO93" s="532" t="e">
        <f t="shared" si="155"/>
        <v>#DIV/0!</v>
      </c>
      <c r="AP93" s="630">
        <v>160000000</v>
      </c>
      <c r="AQ93" s="630"/>
      <c r="AR93" s="630"/>
      <c r="AS93" s="630">
        <v>0</v>
      </c>
      <c r="AT93" s="532">
        <f t="shared" si="151"/>
        <v>0.15857451721225094</v>
      </c>
      <c r="AU93" s="682" t="e">
        <f t="shared" si="151"/>
        <v>#DIV/0!</v>
      </c>
      <c r="AV93" s="682" t="e">
        <f t="shared" si="151"/>
        <v>#DIV/0!</v>
      </c>
      <c r="AW93" s="682" t="e">
        <f t="shared" si="151"/>
        <v>#DIV/0!</v>
      </c>
      <c r="AX93" s="547">
        <f t="shared" si="191"/>
        <v>160000000</v>
      </c>
      <c r="AY93" s="586">
        <f t="shared" si="192"/>
        <v>0</v>
      </c>
      <c r="AZ93" s="586">
        <f t="shared" si="193"/>
        <v>0</v>
      </c>
      <c r="BA93" s="586">
        <f t="shared" si="194"/>
        <v>0</v>
      </c>
      <c r="BB93" s="586">
        <v>160000000</v>
      </c>
      <c r="BC93" s="586"/>
      <c r="BD93" s="586">
        <f t="shared" si="195"/>
        <v>0</v>
      </c>
      <c r="BE93" s="586"/>
      <c r="BF93" s="587">
        <f t="shared" si="173"/>
        <v>1</v>
      </c>
      <c r="BG93" s="587" t="e">
        <f t="shared" si="174"/>
        <v>#DIV/0!</v>
      </c>
      <c r="BH93" s="587" t="e">
        <f t="shared" si="175"/>
        <v>#DIV/0!</v>
      </c>
      <c r="BI93" s="587" t="e">
        <f t="shared" si="176"/>
        <v>#DIV/0!</v>
      </c>
      <c r="BJ93" s="586">
        <f t="shared" si="196"/>
        <v>1008989356</v>
      </c>
      <c r="BK93" s="586">
        <f t="shared" si="161"/>
        <v>320000000</v>
      </c>
      <c r="BL93" s="532">
        <f t="shared" si="181"/>
        <v>0.31714903442450187</v>
      </c>
      <c r="BM93" s="586">
        <f t="shared" si="197"/>
        <v>160000000</v>
      </c>
      <c r="BN93" s="532">
        <f t="shared" si="183"/>
        <v>0.15857451721225094</v>
      </c>
      <c r="BO93" s="595"/>
      <c r="BP93" s="510"/>
      <c r="BQ93" s="509"/>
      <c r="BR93" s="508"/>
      <c r="BS93" s="492"/>
    </row>
    <row r="94" spans="1:71" ht="29.25" customHeight="1" x14ac:dyDescent="0.25">
      <c r="A94" s="533" t="s">
        <v>1619</v>
      </c>
      <c r="B94" s="548" t="s">
        <v>1618</v>
      </c>
      <c r="C94" s="548" t="s">
        <v>1504</v>
      </c>
      <c r="D94" s="548"/>
      <c r="E94" s="548">
        <v>1</v>
      </c>
      <c r="F94" s="548">
        <v>1</v>
      </c>
      <c r="G94" s="548">
        <v>1</v>
      </c>
      <c r="H94" s="548"/>
      <c r="I94" s="548">
        <v>1</v>
      </c>
      <c r="J94" s="552"/>
      <c r="K94" s="548"/>
      <c r="L94" s="548"/>
      <c r="M94" s="548"/>
      <c r="N94" s="548"/>
      <c r="O94" s="548"/>
      <c r="P94" s="532">
        <f t="shared" si="184"/>
        <v>0</v>
      </c>
      <c r="Q94" s="532">
        <f t="shared" si="185"/>
        <v>1</v>
      </c>
      <c r="R94" s="532">
        <f t="shared" si="186"/>
        <v>0</v>
      </c>
      <c r="S94" s="532">
        <f t="shared" si="187"/>
        <v>0</v>
      </c>
      <c r="T94" s="597" t="s">
        <v>1949</v>
      </c>
      <c r="U94" s="531">
        <v>46022</v>
      </c>
      <c r="V94" s="548">
        <f t="shared" si="188"/>
        <v>3</v>
      </c>
      <c r="W94" s="548">
        <f t="shared" si="189"/>
        <v>1</v>
      </c>
      <c r="X94" s="596">
        <f t="shared" si="190"/>
        <v>0.33333333333333331</v>
      </c>
      <c r="Y94" s="532">
        <v>0.08</v>
      </c>
      <c r="Z94" s="532"/>
      <c r="AA94" s="532">
        <v>0.12</v>
      </c>
      <c r="AB94" s="682">
        <v>0.2</v>
      </c>
      <c r="AC94" s="682">
        <v>0.14000000000000001</v>
      </c>
      <c r="AD94" s="586"/>
      <c r="AE94" s="586">
        <v>1000000000</v>
      </c>
      <c r="AF94" s="586">
        <v>1000000000</v>
      </c>
      <c r="AG94" s="586">
        <v>1138713900</v>
      </c>
      <c r="AH94" s="586"/>
      <c r="AI94" s="586">
        <v>330000000</v>
      </c>
      <c r="AJ94" s="586"/>
      <c r="AK94" s="586"/>
      <c r="AL94" s="682" t="e">
        <f t="shared" si="152"/>
        <v>#DIV/0!</v>
      </c>
      <c r="AM94" s="682">
        <f t="shared" si="153"/>
        <v>0.33</v>
      </c>
      <c r="AN94" s="682">
        <f t="shared" si="154"/>
        <v>0</v>
      </c>
      <c r="AO94" s="532">
        <f t="shared" si="155"/>
        <v>0</v>
      </c>
      <c r="AP94" s="630"/>
      <c r="AQ94" s="630">
        <v>0</v>
      </c>
      <c r="AR94" s="630"/>
      <c r="AS94" s="630"/>
      <c r="AT94" s="532" t="e">
        <f t="shared" si="151"/>
        <v>#DIV/0!</v>
      </c>
      <c r="AU94" s="682">
        <f t="shared" si="151"/>
        <v>0</v>
      </c>
      <c r="AV94" s="682">
        <f t="shared" si="151"/>
        <v>0</v>
      </c>
      <c r="AW94" s="682">
        <f t="shared" si="151"/>
        <v>0</v>
      </c>
      <c r="AX94" s="547">
        <f t="shared" si="191"/>
        <v>0</v>
      </c>
      <c r="AY94" s="586">
        <f t="shared" si="192"/>
        <v>330000000</v>
      </c>
      <c r="AZ94" s="586">
        <f t="shared" si="193"/>
        <v>0</v>
      </c>
      <c r="BA94" s="586">
        <f t="shared" si="194"/>
        <v>0</v>
      </c>
      <c r="BB94" s="586">
        <v>0</v>
      </c>
      <c r="BC94" s="586"/>
      <c r="BD94" s="586"/>
      <c r="BE94" s="586"/>
      <c r="BF94" s="587" t="e">
        <f t="shared" si="173"/>
        <v>#DIV/0!</v>
      </c>
      <c r="BG94" s="587">
        <f t="shared" si="174"/>
        <v>0</v>
      </c>
      <c r="BH94" s="587" t="e">
        <f t="shared" si="175"/>
        <v>#DIV/0!</v>
      </c>
      <c r="BI94" s="587" t="e">
        <f t="shared" si="176"/>
        <v>#DIV/0!</v>
      </c>
      <c r="BJ94" s="586">
        <f t="shared" si="196"/>
        <v>3138713900</v>
      </c>
      <c r="BK94" s="586">
        <f t="shared" si="161"/>
        <v>330000000</v>
      </c>
      <c r="BL94" s="532"/>
      <c r="BM94" s="586">
        <f t="shared" si="197"/>
        <v>0</v>
      </c>
      <c r="BN94" s="532"/>
      <c r="BO94" s="595"/>
      <c r="BP94" s="510"/>
      <c r="BQ94" s="509"/>
      <c r="BR94" s="508"/>
      <c r="BS94" s="492"/>
    </row>
    <row r="95" spans="1:71" ht="50.25" customHeight="1" x14ac:dyDescent="0.25">
      <c r="A95" s="533" t="s">
        <v>1617</v>
      </c>
      <c r="B95" s="548" t="s">
        <v>1616</v>
      </c>
      <c r="C95" s="548" t="s">
        <v>1504</v>
      </c>
      <c r="D95" s="548">
        <v>1</v>
      </c>
      <c r="E95" s="548">
        <v>1</v>
      </c>
      <c r="F95" s="548"/>
      <c r="G95" s="548"/>
      <c r="H95" s="548">
        <v>1</v>
      </c>
      <c r="I95" s="548">
        <v>1</v>
      </c>
      <c r="J95" s="548"/>
      <c r="K95" s="548"/>
      <c r="L95" s="548"/>
      <c r="M95" s="548"/>
      <c r="N95" s="548"/>
      <c r="O95" s="548"/>
      <c r="P95" s="532">
        <f t="shared" si="184"/>
        <v>1</v>
      </c>
      <c r="Q95" s="532">
        <f t="shared" si="185"/>
        <v>1</v>
      </c>
      <c r="R95" s="532">
        <f t="shared" si="186"/>
        <v>0</v>
      </c>
      <c r="S95" s="532">
        <f t="shared" si="187"/>
        <v>0</v>
      </c>
      <c r="T95" s="597" t="s">
        <v>1868</v>
      </c>
      <c r="U95" s="531">
        <v>46022</v>
      </c>
      <c r="V95" s="548">
        <f t="shared" si="188"/>
        <v>2</v>
      </c>
      <c r="W95" s="548">
        <f t="shared" si="189"/>
        <v>2</v>
      </c>
      <c r="X95" s="596">
        <f t="shared" si="190"/>
        <v>1</v>
      </c>
      <c r="Y95" s="532">
        <v>0.08</v>
      </c>
      <c r="Z95" s="532">
        <v>0.15</v>
      </c>
      <c r="AA95" s="532">
        <v>0.12</v>
      </c>
      <c r="AB95" s="682"/>
      <c r="AC95" s="682"/>
      <c r="AD95" s="586">
        <v>1500000000</v>
      </c>
      <c r="AE95" s="586">
        <v>747172500</v>
      </c>
      <c r="AF95" s="586"/>
      <c r="AG95" s="586"/>
      <c r="AH95" s="586">
        <v>545400000</v>
      </c>
      <c r="AI95" s="586"/>
      <c r="AJ95" s="586"/>
      <c r="AK95" s="586"/>
      <c r="AL95" s="682">
        <f t="shared" si="152"/>
        <v>0.36359999999999998</v>
      </c>
      <c r="AM95" s="682">
        <f t="shared" si="153"/>
        <v>0</v>
      </c>
      <c r="AN95" s="682" t="e">
        <f t="shared" si="154"/>
        <v>#DIV/0!</v>
      </c>
      <c r="AO95" s="532" t="e">
        <f t="shared" si="155"/>
        <v>#DIV/0!</v>
      </c>
      <c r="AP95" s="630">
        <v>272700000</v>
      </c>
      <c r="AQ95" s="630"/>
      <c r="AR95" s="630"/>
      <c r="AS95" s="630">
        <v>0</v>
      </c>
      <c r="AT95" s="532">
        <f t="shared" si="151"/>
        <v>0.18179999999999999</v>
      </c>
      <c r="AU95" s="682">
        <f t="shared" si="151"/>
        <v>0</v>
      </c>
      <c r="AV95" s="682" t="e">
        <f t="shared" si="151"/>
        <v>#DIV/0!</v>
      </c>
      <c r="AW95" s="682" t="e">
        <f t="shared" si="151"/>
        <v>#DIV/0!</v>
      </c>
      <c r="AX95" s="547">
        <f t="shared" si="191"/>
        <v>272700000</v>
      </c>
      <c r="AY95" s="586">
        <f t="shared" si="192"/>
        <v>0</v>
      </c>
      <c r="AZ95" s="586">
        <f t="shared" si="193"/>
        <v>0</v>
      </c>
      <c r="BA95" s="586">
        <f t="shared" si="194"/>
        <v>0</v>
      </c>
      <c r="BB95" s="586">
        <v>272700000</v>
      </c>
      <c r="BC95" s="586"/>
      <c r="BD95" s="586">
        <f>AJ95-AR95</f>
        <v>0</v>
      </c>
      <c r="BE95" s="586"/>
      <c r="BF95" s="587">
        <f t="shared" si="173"/>
        <v>1</v>
      </c>
      <c r="BG95" s="587" t="e">
        <f t="shared" si="174"/>
        <v>#DIV/0!</v>
      </c>
      <c r="BH95" s="587" t="e">
        <f t="shared" si="175"/>
        <v>#DIV/0!</v>
      </c>
      <c r="BI95" s="587" t="e">
        <f t="shared" si="176"/>
        <v>#DIV/0!</v>
      </c>
      <c r="BJ95" s="586">
        <f t="shared" si="196"/>
        <v>2247172500</v>
      </c>
      <c r="BK95" s="586">
        <f t="shared" si="161"/>
        <v>545400000</v>
      </c>
      <c r="BL95" s="532">
        <f t="shared" ref="BL95:BL101" si="198">BK95/BJ95</f>
        <v>0.24270499928243158</v>
      </c>
      <c r="BM95" s="586">
        <f t="shared" si="197"/>
        <v>272700000</v>
      </c>
      <c r="BN95" s="532">
        <f t="shared" ref="BN95:BN101" si="199">BM95/BJ95</f>
        <v>0.12135249964121579</v>
      </c>
      <c r="BO95" s="595"/>
      <c r="BP95" s="510"/>
      <c r="BQ95" s="509"/>
      <c r="BR95" s="508"/>
      <c r="BS95" s="492"/>
    </row>
    <row r="96" spans="1:71" ht="48" customHeight="1" thickBot="1" x14ac:dyDescent="0.3">
      <c r="A96" s="615" t="s">
        <v>1615</v>
      </c>
      <c r="B96" s="612" t="s">
        <v>1614</v>
      </c>
      <c r="C96" s="612" t="s">
        <v>1504</v>
      </c>
      <c r="D96" s="548"/>
      <c r="E96" s="548">
        <v>1</v>
      </c>
      <c r="F96" s="548">
        <v>1</v>
      </c>
      <c r="G96" s="548"/>
      <c r="H96" s="612"/>
      <c r="I96" s="548">
        <v>1</v>
      </c>
      <c r="J96" s="612"/>
      <c r="K96" s="612"/>
      <c r="L96" s="612"/>
      <c r="M96" s="612"/>
      <c r="N96" s="612"/>
      <c r="O96" s="612"/>
      <c r="P96" s="532">
        <f t="shared" si="184"/>
        <v>0</v>
      </c>
      <c r="Q96" s="532">
        <f t="shared" si="185"/>
        <v>1</v>
      </c>
      <c r="R96" s="532">
        <f t="shared" si="186"/>
        <v>0</v>
      </c>
      <c r="S96" s="532">
        <f t="shared" si="187"/>
        <v>0</v>
      </c>
      <c r="T96" s="609" t="s">
        <v>1950</v>
      </c>
      <c r="U96" s="614">
        <v>46022</v>
      </c>
      <c r="V96" s="612">
        <f t="shared" si="188"/>
        <v>2</v>
      </c>
      <c r="W96" s="612">
        <f t="shared" si="189"/>
        <v>1</v>
      </c>
      <c r="X96" s="611">
        <f t="shared" si="190"/>
        <v>0.5</v>
      </c>
      <c r="Y96" s="608">
        <v>0.08</v>
      </c>
      <c r="Z96" s="532"/>
      <c r="AA96" s="608">
        <v>0.12</v>
      </c>
      <c r="AB96" s="682">
        <v>0.2</v>
      </c>
      <c r="AC96" s="682"/>
      <c r="AD96" s="609"/>
      <c r="AE96" s="609">
        <v>500000000</v>
      </c>
      <c r="AF96" s="609">
        <v>1000000000</v>
      </c>
      <c r="AG96" s="609"/>
      <c r="AH96" s="586">
        <v>0</v>
      </c>
      <c r="AI96" s="586">
        <v>16235643</v>
      </c>
      <c r="AJ96" s="609"/>
      <c r="AK96" s="609"/>
      <c r="AL96" s="608" t="e">
        <f t="shared" si="152"/>
        <v>#DIV/0!</v>
      </c>
      <c r="AM96" s="608">
        <f t="shared" si="153"/>
        <v>3.2471286000000002E-2</v>
      </c>
      <c r="AN96" s="608">
        <f t="shared" si="154"/>
        <v>0</v>
      </c>
      <c r="AO96" s="608" t="e">
        <f t="shared" si="155"/>
        <v>#DIV/0!</v>
      </c>
      <c r="AP96" s="629">
        <v>0</v>
      </c>
      <c r="AQ96" s="629">
        <v>16235643</v>
      </c>
      <c r="AR96" s="629"/>
      <c r="AS96" s="629">
        <v>0</v>
      </c>
      <c r="AT96" s="608" t="e">
        <f t="shared" si="151"/>
        <v>#DIV/0!</v>
      </c>
      <c r="AU96" s="608">
        <f t="shared" si="151"/>
        <v>3.2471286000000002E-2</v>
      </c>
      <c r="AV96" s="608">
        <f t="shared" si="151"/>
        <v>0</v>
      </c>
      <c r="AW96" s="608" t="e">
        <f t="shared" si="151"/>
        <v>#DIV/0!</v>
      </c>
      <c r="AX96" s="547">
        <f t="shared" si="191"/>
        <v>0</v>
      </c>
      <c r="AY96" s="609">
        <f t="shared" si="192"/>
        <v>0</v>
      </c>
      <c r="AZ96" s="609">
        <f t="shared" si="193"/>
        <v>0</v>
      </c>
      <c r="BA96" s="609">
        <f t="shared" si="194"/>
        <v>0</v>
      </c>
      <c r="BB96" s="609"/>
      <c r="BC96" s="609"/>
      <c r="BD96" s="586">
        <f>AJ96-AR96</f>
        <v>0</v>
      </c>
      <c r="BE96" s="609"/>
      <c r="BF96" s="610" t="e">
        <f t="shared" si="173"/>
        <v>#DIV/0!</v>
      </c>
      <c r="BG96" s="610" t="e">
        <f t="shared" si="174"/>
        <v>#DIV/0!</v>
      </c>
      <c r="BH96" s="610" t="e">
        <f t="shared" si="175"/>
        <v>#DIV/0!</v>
      </c>
      <c r="BI96" s="610" t="e">
        <f t="shared" si="176"/>
        <v>#DIV/0!</v>
      </c>
      <c r="BJ96" s="609">
        <f t="shared" si="196"/>
        <v>1500000000</v>
      </c>
      <c r="BK96" s="609">
        <f t="shared" si="161"/>
        <v>16235643</v>
      </c>
      <c r="BL96" s="608">
        <f t="shared" si="198"/>
        <v>1.0823762000000001E-2</v>
      </c>
      <c r="BM96" s="609">
        <f t="shared" si="197"/>
        <v>16235643</v>
      </c>
      <c r="BN96" s="608">
        <f t="shared" si="199"/>
        <v>1.0823762000000001E-2</v>
      </c>
      <c r="BO96" s="607"/>
      <c r="BP96" s="606"/>
      <c r="BQ96" s="605"/>
      <c r="BR96" s="604"/>
      <c r="BS96" s="492"/>
    </row>
    <row r="97" spans="1:71" ht="43.5" customHeight="1" x14ac:dyDescent="0.25">
      <c r="A97" s="603" t="s">
        <v>1613</v>
      </c>
      <c r="B97" s="566"/>
      <c r="C97" s="566"/>
      <c r="D97" s="602"/>
      <c r="E97" s="602"/>
      <c r="F97" s="602"/>
      <c r="G97" s="602"/>
      <c r="H97" s="602"/>
      <c r="I97" s="602"/>
      <c r="J97" s="602"/>
      <c r="K97" s="602"/>
      <c r="L97" s="602"/>
      <c r="M97" s="602"/>
      <c r="N97" s="602"/>
      <c r="O97" s="602"/>
      <c r="P97" s="602">
        <f>(+P98*Z98)</f>
        <v>0.98</v>
      </c>
      <c r="Q97" s="602">
        <f>(+Q98*AA98)</f>
        <v>0.996</v>
      </c>
      <c r="R97" s="602">
        <f>(+R98*AB98)</f>
        <v>0</v>
      </c>
      <c r="S97" s="602">
        <f>(+S98*AC98)</f>
        <v>0</v>
      </c>
      <c r="T97" s="565"/>
      <c r="U97" s="565"/>
      <c r="V97" s="602">
        <v>1</v>
      </c>
      <c r="W97" s="602"/>
      <c r="X97" s="602">
        <f>+(X98*Y98)</f>
        <v>0.49750000000000005</v>
      </c>
      <c r="Y97" s="601">
        <v>0.14000000000000001</v>
      </c>
      <c r="Z97" s="601">
        <v>0.14000000000000001</v>
      </c>
      <c r="AA97" s="601">
        <v>0.14000000000000001</v>
      </c>
      <c r="AB97" s="601">
        <v>0.14000000000000001</v>
      </c>
      <c r="AC97" s="601">
        <v>0.14000000000000001</v>
      </c>
      <c r="AD97" s="599">
        <f t="shared" ref="AD97:AK97" si="200">+AD98</f>
        <v>63960000</v>
      </c>
      <c r="AE97" s="599">
        <f t="shared" si="200"/>
        <v>100000000</v>
      </c>
      <c r="AF97" s="599">
        <f t="shared" si="200"/>
        <v>200000000</v>
      </c>
      <c r="AG97" s="599">
        <f t="shared" si="200"/>
        <v>0</v>
      </c>
      <c r="AH97" s="599">
        <f t="shared" si="200"/>
        <v>63960000</v>
      </c>
      <c r="AI97" s="599">
        <f t="shared" si="200"/>
        <v>44000000</v>
      </c>
      <c r="AJ97" s="599">
        <f t="shared" si="200"/>
        <v>0</v>
      </c>
      <c r="AK97" s="599">
        <f t="shared" si="200"/>
        <v>0</v>
      </c>
      <c r="AL97" s="600">
        <f t="shared" si="152"/>
        <v>1</v>
      </c>
      <c r="AM97" s="600">
        <f t="shared" si="153"/>
        <v>0.44</v>
      </c>
      <c r="AN97" s="600">
        <f t="shared" si="154"/>
        <v>0</v>
      </c>
      <c r="AO97" s="600" t="e">
        <f t="shared" si="155"/>
        <v>#DIV/0!</v>
      </c>
      <c r="AP97" s="687">
        <f>+AP98</f>
        <v>52080000</v>
      </c>
      <c r="AQ97" s="687">
        <f>+AQ98</f>
        <v>38500000</v>
      </c>
      <c r="AR97" s="687">
        <f>+AR98</f>
        <v>0</v>
      </c>
      <c r="AS97" s="687">
        <f>+AS98</f>
        <v>0</v>
      </c>
      <c r="AT97" s="600">
        <f t="shared" si="151"/>
        <v>0.81425891181988741</v>
      </c>
      <c r="AU97" s="600">
        <f t="shared" si="151"/>
        <v>0.38500000000000001</v>
      </c>
      <c r="AV97" s="600">
        <f t="shared" si="151"/>
        <v>0</v>
      </c>
      <c r="AW97" s="600" t="e">
        <f t="shared" si="151"/>
        <v>#DIV/0!</v>
      </c>
      <c r="AX97" s="599">
        <f t="shared" ref="AX97:BE97" si="201">+AX98</f>
        <v>11880000</v>
      </c>
      <c r="AY97" s="599">
        <f t="shared" si="201"/>
        <v>5500000</v>
      </c>
      <c r="AZ97" s="599">
        <f t="shared" si="201"/>
        <v>0</v>
      </c>
      <c r="BA97" s="599">
        <f t="shared" si="201"/>
        <v>0</v>
      </c>
      <c r="BB97" s="599">
        <f t="shared" si="201"/>
        <v>11880000</v>
      </c>
      <c r="BC97" s="599">
        <f t="shared" si="201"/>
        <v>0</v>
      </c>
      <c r="BD97" s="599">
        <f t="shared" si="201"/>
        <v>0</v>
      </c>
      <c r="BE97" s="599">
        <f t="shared" si="201"/>
        <v>0</v>
      </c>
      <c r="BF97" s="598">
        <f t="shared" si="173"/>
        <v>1</v>
      </c>
      <c r="BG97" s="598">
        <f t="shared" si="174"/>
        <v>0</v>
      </c>
      <c r="BH97" s="598" t="e">
        <f t="shared" si="175"/>
        <v>#DIV/0!</v>
      </c>
      <c r="BI97" s="598" t="e">
        <f t="shared" si="176"/>
        <v>#DIV/0!</v>
      </c>
      <c r="BJ97" s="599">
        <f>+BJ98</f>
        <v>363960000</v>
      </c>
      <c r="BK97" s="599">
        <f>+BK98</f>
        <v>107960000</v>
      </c>
      <c r="BL97" s="598">
        <f t="shared" si="198"/>
        <v>0.29662600285745688</v>
      </c>
      <c r="BM97" s="599">
        <f>+BM98</f>
        <v>90580000</v>
      </c>
      <c r="BN97" s="598">
        <f t="shared" si="199"/>
        <v>0.24887350258270138</v>
      </c>
      <c r="BO97" s="557"/>
      <c r="BP97" s="559" t="s">
        <v>6</v>
      </c>
      <c r="BQ97" s="558"/>
      <c r="BR97" s="557"/>
      <c r="BS97" s="492"/>
    </row>
    <row r="98" spans="1:71" ht="32.25" customHeight="1" x14ac:dyDescent="0.25">
      <c r="A98" s="546" t="s">
        <v>1612</v>
      </c>
      <c r="B98" s="545"/>
      <c r="C98" s="545"/>
      <c r="D98" s="544"/>
      <c r="E98" s="544"/>
      <c r="F98" s="544"/>
      <c r="G98" s="544"/>
      <c r="H98" s="544"/>
      <c r="I98" s="544"/>
      <c r="J98" s="544"/>
      <c r="K98" s="544"/>
      <c r="L98" s="544"/>
      <c r="M98" s="544"/>
      <c r="N98" s="544"/>
      <c r="O98" s="544"/>
      <c r="P98" s="539">
        <f>+SUMPRODUCT(P99:P103,Z99:Z103)</f>
        <v>0.98</v>
      </c>
      <c r="Q98" s="539">
        <f>+SUMPRODUCT(Q99:Q103,AA99:AA103)</f>
        <v>0.996</v>
      </c>
      <c r="R98" s="539">
        <f>+SUMPRODUCT(R99:R103,AB99:AB103)</f>
        <v>0</v>
      </c>
      <c r="S98" s="539">
        <f>+SUMPRODUCT(S99:S103,AC99:AC103)</f>
        <v>0</v>
      </c>
      <c r="T98" s="541"/>
      <c r="U98" s="541"/>
      <c r="V98" s="544">
        <v>1</v>
      </c>
      <c r="W98" s="544"/>
      <c r="X98" s="555">
        <f>+SUMPRODUCT(X99:X103,Y99:Y103)</f>
        <v>0.49750000000000005</v>
      </c>
      <c r="Y98" s="555">
        <v>1</v>
      </c>
      <c r="Z98" s="555">
        <v>1</v>
      </c>
      <c r="AA98" s="555">
        <v>1</v>
      </c>
      <c r="AB98" s="555">
        <v>1</v>
      </c>
      <c r="AC98" s="555">
        <v>1</v>
      </c>
      <c r="AD98" s="540">
        <f t="shared" ref="AD98:AK98" si="202">SUM(AD99:AD103)</f>
        <v>63960000</v>
      </c>
      <c r="AE98" s="540">
        <f t="shared" si="202"/>
        <v>100000000</v>
      </c>
      <c r="AF98" s="540">
        <f t="shared" si="202"/>
        <v>200000000</v>
      </c>
      <c r="AG98" s="540">
        <f t="shared" si="202"/>
        <v>0</v>
      </c>
      <c r="AH98" s="540">
        <f t="shared" si="202"/>
        <v>63960000</v>
      </c>
      <c r="AI98" s="540">
        <f t="shared" si="202"/>
        <v>44000000</v>
      </c>
      <c r="AJ98" s="540">
        <f t="shared" si="202"/>
        <v>0</v>
      </c>
      <c r="AK98" s="540">
        <f t="shared" si="202"/>
        <v>0</v>
      </c>
      <c r="AL98" s="544">
        <f t="shared" si="152"/>
        <v>1</v>
      </c>
      <c r="AM98" s="544">
        <f t="shared" si="153"/>
        <v>0.44</v>
      </c>
      <c r="AN98" s="544">
        <f t="shared" si="154"/>
        <v>0</v>
      </c>
      <c r="AO98" s="544" t="e">
        <f t="shared" si="155"/>
        <v>#DIV/0!</v>
      </c>
      <c r="AP98" s="633">
        <f>SUM(AP99:AP103)</f>
        <v>52080000</v>
      </c>
      <c r="AQ98" s="633">
        <f>SUM(AQ99:AQ103)</f>
        <v>38500000</v>
      </c>
      <c r="AR98" s="633">
        <f>SUM(AR99:AR103)</f>
        <v>0</v>
      </c>
      <c r="AS98" s="633">
        <f>SUM(AS99:AS103)</f>
        <v>0</v>
      </c>
      <c r="AT98" s="544">
        <f t="shared" si="151"/>
        <v>0.81425891181988741</v>
      </c>
      <c r="AU98" s="544">
        <f t="shared" si="151"/>
        <v>0.38500000000000001</v>
      </c>
      <c r="AV98" s="544">
        <f t="shared" si="151"/>
        <v>0</v>
      </c>
      <c r="AW98" s="544" t="e">
        <f t="shared" si="151"/>
        <v>#DIV/0!</v>
      </c>
      <c r="AX98" s="543">
        <f t="shared" ref="AX98:BE98" si="203">SUM(AX99:AX103)</f>
        <v>11880000</v>
      </c>
      <c r="AY98" s="543">
        <f t="shared" si="203"/>
        <v>5500000</v>
      </c>
      <c r="AZ98" s="543">
        <f t="shared" si="203"/>
        <v>0</v>
      </c>
      <c r="BA98" s="543">
        <f t="shared" si="203"/>
        <v>0</v>
      </c>
      <c r="BB98" s="543">
        <f t="shared" si="203"/>
        <v>11880000</v>
      </c>
      <c r="BC98" s="543">
        <f t="shared" si="203"/>
        <v>0</v>
      </c>
      <c r="BD98" s="543">
        <f t="shared" si="203"/>
        <v>0</v>
      </c>
      <c r="BE98" s="543">
        <f t="shared" si="203"/>
        <v>0</v>
      </c>
      <c r="BF98" s="554">
        <f t="shared" si="173"/>
        <v>1</v>
      </c>
      <c r="BG98" s="554">
        <f t="shared" si="174"/>
        <v>0</v>
      </c>
      <c r="BH98" s="554" t="e">
        <f t="shared" si="175"/>
        <v>#DIV/0!</v>
      </c>
      <c r="BI98" s="554" t="e">
        <f t="shared" si="176"/>
        <v>#DIV/0!</v>
      </c>
      <c r="BJ98" s="541">
        <f>SUM(BJ99:BJ103)</f>
        <v>363960000</v>
      </c>
      <c r="BK98" s="540">
        <f t="shared" ref="BK98:BK103" si="204">SUM(AH98:AK98)</f>
        <v>107960000</v>
      </c>
      <c r="BL98" s="539">
        <f t="shared" si="198"/>
        <v>0.29662600285745688</v>
      </c>
      <c r="BM98" s="540">
        <f>SUM(AP98:AS98)+BA98+BC98+BE98</f>
        <v>90580000</v>
      </c>
      <c r="BN98" s="539">
        <f t="shared" si="199"/>
        <v>0.24887350258270138</v>
      </c>
      <c r="BO98" s="538"/>
      <c r="BP98" s="537" t="s">
        <v>6</v>
      </c>
      <c r="BQ98" s="536"/>
      <c r="BR98" s="535"/>
      <c r="BS98" s="492"/>
    </row>
    <row r="99" spans="1:71" ht="36" customHeight="1" x14ac:dyDescent="0.25">
      <c r="A99" s="533" t="s">
        <v>1611</v>
      </c>
      <c r="B99" s="548" t="s">
        <v>1610</v>
      </c>
      <c r="C99" s="548" t="s">
        <v>1567</v>
      </c>
      <c r="D99" s="548">
        <v>3</v>
      </c>
      <c r="E99" s="552"/>
      <c r="F99" s="548"/>
      <c r="G99" s="548"/>
      <c r="H99" s="548">
        <v>3</v>
      </c>
      <c r="I99" s="548"/>
      <c r="J99" s="548"/>
      <c r="K99" s="548"/>
      <c r="L99" s="548"/>
      <c r="M99" s="548"/>
      <c r="N99" s="548"/>
      <c r="O99" s="548"/>
      <c r="P99" s="532">
        <f>+IFERROR(IF((H99+L99)/D99&gt;=100%,100%,(H99+L99)/D99),0)</f>
        <v>1</v>
      </c>
      <c r="Q99" s="532">
        <f t="shared" ref="Q99:R103" si="205">+IFERROR(IF((I99+N99)/E99&gt;=100%,100%,(I99+N99)/E99),0)</f>
        <v>0</v>
      </c>
      <c r="R99" s="532">
        <f t="shared" si="205"/>
        <v>0</v>
      </c>
      <c r="S99" s="532">
        <f>+IFERROR(IF(K99/G99&gt;=100%,100%,K99/G99),0)</f>
        <v>0</v>
      </c>
      <c r="T99" s="597" t="s">
        <v>1609</v>
      </c>
      <c r="U99" s="531">
        <v>46022</v>
      </c>
      <c r="V99" s="548">
        <f>SUM(D99:G99)</f>
        <v>3</v>
      </c>
      <c r="W99" s="625">
        <f>SUM(H99:O99)</f>
        <v>3</v>
      </c>
      <c r="X99" s="628">
        <f>+IFERROR(IF(W99/V99&gt;=100%,100%,W99/V99),0)</f>
        <v>1</v>
      </c>
      <c r="Y99" s="532">
        <v>0.2</v>
      </c>
      <c r="Z99" s="532">
        <v>0.5</v>
      </c>
      <c r="AA99" s="532"/>
      <c r="AB99" s="532"/>
      <c r="AC99" s="532"/>
      <c r="AD99" s="586">
        <v>63960000</v>
      </c>
      <c r="AE99" s="586">
        <v>100000000</v>
      </c>
      <c r="AF99" s="586">
        <v>200000000</v>
      </c>
      <c r="AG99" s="586"/>
      <c r="AH99" s="586">
        <v>63960000</v>
      </c>
      <c r="AI99" s="586">
        <v>44000000</v>
      </c>
      <c r="AJ99" s="586"/>
      <c r="AK99" s="586"/>
      <c r="AL99" s="596">
        <f t="shared" si="152"/>
        <v>1</v>
      </c>
      <c r="AM99" s="596">
        <f t="shared" si="153"/>
        <v>0.44</v>
      </c>
      <c r="AN99" s="596">
        <f t="shared" si="154"/>
        <v>0</v>
      </c>
      <c r="AO99" s="596" t="e">
        <f t="shared" si="155"/>
        <v>#DIV/0!</v>
      </c>
      <c r="AP99" s="688">
        <v>52080000</v>
      </c>
      <c r="AQ99" s="688">
        <v>38500000</v>
      </c>
      <c r="AR99" s="688"/>
      <c r="AS99" s="688"/>
      <c r="AT99" s="596">
        <f t="shared" si="151"/>
        <v>0.81425891181988741</v>
      </c>
      <c r="AU99" s="596">
        <f t="shared" si="151"/>
        <v>0.38500000000000001</v>
      </c>
      <c r="AV99" s="596">
        <f t="shared" si="151"/>
        <v>0</v>
      </c>
      <c r="AW99" s="596" t="e">
        <f t="shared" si="151"/>
        <v>#DIV/0!</v>
      </c>
      <c r="AX99" s="547">
        <f t="shared" ref="AX99:AX103" si="206">AH99-AP99</f>
        <v>11880000</v>
      </c>
      <c r="AY99" s="597">
        <f t="shared" ref="AY99:AY103" si="207">AI99-AQ99</f>
        <v>5500000</v>
      </c>
      <c r="AZ99" s="597">
        <f t="shared" ref="AZ99:AZ103" si="208">AJ99-AR99</f>
        <v>0</v>
      </c>
      <c r="BA99" s="597">
        <f t="shared" ref="BA99:BA103" si="209">AK99-AS99</f>
        <v>0</v>
      </c>
      <c r="BB99" s="597">
        <v>11880000</v>
      </c>
      <c r="BC99" s="597"/>
      <c r="BD99" s="597">
        <f>AJ99-AR99</f>
        <v>0</v>
      </c>
      <c r="BE99" s="597"/>
      <c r="BF99" s="550">
        <f t="shared" si="173"/>
        <v>1</v>
      </c>
      <c r="BG99" s="550">
        <f t="shared" si="174"/>
        <v>0</v>
      </c>
      <c r="BH99" s="550" t="e">
        <f t="shared" si="175"/>
        <v>#DIV/0!</v>
      </c>
      <c r="BI99" s="550" t="e">
        <f t="shared" si="176"/>
        <v>#DIV/0!</v>
      </c>
      <c r="BJ99" s="597">
        <f t="shared" ref="BJ99:BJ103" si="210">SUM(AD99:AG99)</f>
        <v>363960000</v>
      </c>
      <c r="BK99" s="586">
        <f t="shared" si="204"/>
        <v>107960000</v>
      </c>
      <c r="BL99" s="532">
        <f t="shared" si="198"/>
        <v>0.29662600285745688</v>
      </c>
      <c r="BM99" s="586">
        <f t="shared" ref="BM99:BM103" si="211">SUM(AP99:AS99)</f>
        <v>90580000</v>
      </c>
      <c r="BN99" s="532">
        <f t="shared" si="199"/>
        <v>0.24887350258270138</v>
      </c>
      <c r="BO99" s="626"/>
      <c r="BP99" s="510"/>
      <c r="BQ99" s="509"/>
      <c r="BR99" s="508"/>
      <c r="BS99" s="492"/>
    </row>
    <row r="100" spans="1:71" ht="25.5" x14ac:dyDescent="0.25">
      <c r="A100" s="533" t="s">
        <v>1608</v>
      </c>
      <c r="B100" s="548" t="s">
        <v>1607</v>
      </c>
      <c r="C100" s="619" t="s">
        <v>1567</v>
      </c>
      <c r="D100" s="548"/>
      <c r="E100" s="548"/>
      <c r="F100" s="548">
        <v>1</v>
      </c>
      <c r="G100" s="548">
        <v>1</v>
      </c>
      <c r="H100" s="596"/>
      <c r="I100" s="596"/>
      <c r="J100" s="596"/>
      <c r="K100" s="596"/>
      <c r="L100" s="596"/>
      <c r="M100" s="596"/>
      <c r="N100" s="596"/>
      <c r="O100" s="596"/>
      <c r="P100" s="532">
        <f>+IFERROR(IF((H100+L100)/D100&gt;=100%,100%,(H100+L100)/D100),0)</f>
        <v>0</v>
      </c>
      <c r="Q100" s="532">
        <f t="shared" si="205"/>
        <v>0</v>
      </c>
      <c r="R100" s="532">
        <f t="shared" si="205"/>
        <v>0</v>
      </c>
      <c r="S100" s="532">
        <f>+IFERROR(IF(K100/G100&gt;=100%,100%,K100/G100),0)</f>
        <v>0</v>
      </c>
      <c r="T100" s="597"/>
      <c r="U100" s="531">
        <v>46022</v>
      </c>
      <c r="V100" s="548">
        <f>SUM(D100:G100)</f>
        <v>2</v>
      </c>
      <c r="W100" s="625">
        <f>SUM(H100:O100)</f>
        <v>0</v>
      </c>
      <c r="X100" s="628">
        <f>+IFERROR(IF(W100/V100&gt;=100%,100%,W100/V100),0)</f>
        <v>0</v>
      </c>
      <c r="Y100" s="532">
        <v>0.2</v>
      </c>
      <c r="Z100" s="532"/>
      <c r="AA100" s="532"/>
      <c r="AB100" s="532">
        <v>0.3</v>
      </c>
      <c r="AC100" s="532">
        <v>0.3</v>
      </c>
      <c r="AD100" s="586"/>
      <c r="AE100" s="586"/>
      <c r="AF100" s="586"/>
      <c r="AG100" s="586"/>
      <c r="AH100" s="586"/>
      <c r="AI100" s="586"/>
      <c r="AJ100" s="586"/>
      <c r="AK100" s="586"/>
      <c r="AL100" s="596" t="e">
        <f t="shared" si="152"/>
        <v>#DIV/0!</v>
      </c>
      <c r="AM100" s="596" t="e">
        <f t="shared" si="153"/>
        <v>#DIV/0!</v>
      </c>
      <c r="AN100" s="596" t="e">
        <f t="shared" si="154"/>
        <v>#DIV/0!</v>
      </c>
      <c r="AO100" s="596" t="e">
        <f t="shared" si="155"/>
        <v>#DIV/0!</v>
      </c>
      <c r="AP100" s="688"/>
      <c r="AQ100" s="688"/>
      <c r="AR100" s="688"/>
      <c r="AS100" s="688"/>
      <c r="AT100" s="596" t="e">
        <f t="shared" si="151"/>
        <v>#DIV/0!</v>
      </c>
      <c r="AU100" s="596" t="e">
        <f t="shared" si="151"/>
        <v>#DIV/0!</v>
      </c>
      <c r="AV100" s="596" t="e">
        <f t="shared" si="151"/>
        <v>#DIV/0!</v>
      </c>
      <c r="AW100" s="596" t="e">
        <f t="shared" si="151"/>
        <v>#DIV/0!</v>
      </c>
      <c r="AX100" s="547">
        <f t="shared" si="206"/>
        <v>0</v>
      </c>
      <c r="AY100" s="597">
        <f t="shared" si="207"/>
        <v>0</v>
      </c>
      <c r="AZ100" s="597">
        <f t="shared" si="208"/>
        <v>0</v>
      </c>
      <c r="BA100" s="597">
        <f t="shared" si="209"/>
        <v>0</v>
      </c>
      <c r="BB100" s="597"/>
      <c r="BC100" s="597"/>
      <c r="BD100" s="597">
        <f>AJ100-AR100</f>
        <v>0</v>
      </c>
      <c r="BE100" s="597"/>
      <c r="BF100" s="550" t="e">
        <f t="shared" si="173"/>
        <v>#DIV/0!</v>
      </c>
      <c r="BG100" s="550" t="e">
        <f t="shared" si="174"/>
        <v>#DIV/0!</v>
      </c>
      <c r="BH100" s="550" t="e">
        <f t="shared" si="175"/>
        <v>#DIV/0!</v>
      </c>
      <c r="BI100" s="550" t="e">
        <f t="shared" si="176"/>
        <v>#DIV/0!</v>
      </c>
      <c r="BJ100" s="597">
        <f t="shared" si="210"/>
        <v>0</v>
      </c>
      <c r="BK100" s="586">
        <f t="shared" si="204"/>
        <v>0</v>
      </c>
      <c r="BL100" s="532" t="e">
        <f t="shared" si="198"/>
        <v>#DIV/0!</v>
      </c>
      <c r="BM100" s="586">
        <f t="shared" si="211"/>
        <v>0</v>
      </c>
      <c r="BN100" s="532" t="e">
        <f t="shared" si="199"/>
        <v>#DIV/0!</v>
      </c>
      <c r="BO100" s="626"/>
      <c r="BP100" s="510"/>
      <c r="BQ100" s="509"/>
      <c r="BR100" s="508"/>
      <c r="BS100" s="492"/>
    </row>
    <row r="101" spans="1:71" ht="42.75" customHeight="1" x14ac:dyDescent="0.25">
      <c r="A101" s="533" t="s">
        <v>1606</v>
      </c>
      <c r="B101" s="548" t="s">
        <v>1605</v>
      </c>
      <c r="C101" s="619" t="s">
        <v>1567</v>
      </c>
      <c r="D101" s="596"/>
      <c r="E101" s="548">
        <v>1</v>
      </c>
      <c r="F101" s="596"/>
      <c r="G101" s="596"/>
      <c r="H101" s="596"/>
      <c r="I101" s="548">
        <v>1</v>
      </c>
      <c r="J101" s="548"/>
      <c r="K101" s="548"/>
      <c r="L101" s="596"/>
      <c r="M101" s="596"/>
      <c r="N101" s="596"/>
      <c r="O101" s="596"/>
      <c r="P101" s="532">
        <f>+IFERROR(IF((H101+L101)/D101&gt;=100%,100%,(H101+L101)/D101),0)</f>
        <v>0</v>
      </c>
      <c r="Q101" s="532">
        <f t="shared" si="205"/>
        <v>1</v>
      </c>
      <c r="R101" s="532">
        <f t="shared" si="205"/>
        <v>0</v>
      </c>
      <c r="S101" s="532">
        <f>+IFERROR(IF(K101/G101&gt;=100%,100%,K101/G101),0)</f>
        <v>0</v>
      </c>
      <c r="T101" s="597" t="s">
        <v>1869</v>
      </c>
      <c r="U101" s="531">
        <v>46022</v>
      </c>
      <c r="V101" s="548">
        <f>SUM(D101:G101)</f>
        <v>1</v>
      </c>
      <c r="W101" s="625">
        <f>SUM(H101:O101)</f>
        <v>1</v>
      </c>
      <c r="X101" s="628">
        <f>+IFERROR(IF(W101/V101&gt;=100%,100%,W101/V101),0)</f>
        <v>1</v>
      </c>
      <c r="Y101" s="532">
        <v>0.2</v>
      </c>
      <c r="Z101" s="532"/>
      <c r="AA101" s="532">
        <v>0.3</v>
      </c>
      <c r="AB101" s="532"/>
      <c r="AC101" s="532"/>
      <c r="AD101" s="586"/>
      <c r="AE101" s="586"/>
      <c r="AF101" s="586"/>
      <c r="AG101" s="586"/>
      <c r="AH101" s="586"/>
      <c r="AI101" s="586"/>
      <c r="AJ101" s="586"/>
      <c r="AK101" s="586"/>
      <c r="AL101" s="596" t="e">
        <f t="shared" si="152"/>
        <v>#DIV/0!</v>
      </c>
      <c r="AM101" s="596" t="e">
        <f t="shared" si="153"/>
        <v>#DIV/0!</v>
      </c>
      <c r="AN101" s="596" t="e">
        <f t="shared" si="154"/>
        <v>#DIV/0!</v>
      </c>
      <c r="AO101" s="596" t="e">
        <f t="shared" si="155"/>
        <v>#DIV/0!</v>
      </c>
      <c r="AP101" s="688"/>
      <c r="AQ101" s="688"/>
      <c r="AR101" s="688"/>
      <c r="AS101" s="688"/>
      <c r="AT101" s="596" t="e">
        <f t="shared" si="151"/>
        <v>#DIV/0!</v>
      </c>
      <c r="AU101" s="596" t="e">
        <f t="shared" si="151"/>
        <v>#DIV/0!</v>
      </c>
      <c r="AV101" s="596" t="e">
        <f t="shared" si="151"/>
        <v>#DIV/0!</v>
      </c>
      <c r="AW101" s="596" t="e">
        <f t="shared" si="151"/>
        <v>#DIV/0!</v>
      </c>
      <c r="AX101" s="547">
        <f t="shared" si="206"/>
        <v>0</v>
      </c>
      <c r="AY101" s="597">
        <f t="shared" si="207"/>
        <v>0</v>
      </c>
      <c r="AZ101" s="597">
        <f t="shared" si="208"/>
        <v>0</v>
      </c>
      <c r="BA101" s="597">
        <f t="shared" si="209"/>
        <v>0</v>
      </c>
      <c r="BB101" s="597"/>
      <c r="BC101" s="597"/>
      <c r="BD101" s="597">
        <f>AJ101-AR101</f>
        <v>0</v>
      </c>
      <c r="BE101" s="597"/>
      <c r="BF101" s="550" t="e">
        <f t="shared" si="173"/>
        <v>#DIV/0!</v>
      </c>
      <c r="BG101" s="550" t="e">
        <f t="shared" si="174"/>
        <v>#DIV/0!</v>
      </c>
      <c r="BH101" s="550" t="e">
        <f t="shared" si="175"/>
        <v>#DIV/0!</v>
      </c>
      <c r="BI101" s="550" t="e">
        <f t="shared" si="176"/>
        <v>#DIV/0!</v>
      </c>
      <c r="BJ101" s="597">
        <f t="shared" si="210"/>
        <v>0</v>
      </c>
      <c r="BK101" s="586">
        <f t="shared" si="204"/>
        <v>0</v>
      </c>
      <c r="BL101" s="532" t="e">
        <f t="shared" si="198"/>
        <v>#DIV/0!</v>
      </c>
      <c r="BM101" s="586">
        <f t="shared" si="211"/>
        <v>0</v>
      </c>
      <c r="BN101" s="532" t="e">
        <f t="shared" si="199"/>
        <v>#DIV/0!</v>
      </c>
      <c r="BO101" s="626"/>
      <c r="BP101" s="510"/>
      <c r="BQ101" s="509" t="s">
        <v>35</v>
      </c>
      <c r="BR101" s="508"/>
      <c r="BS101" s="492"/>
    </row>
    <row r="102" spans="1:71" ht="34.5" customHeight="1" x14ac:dyDescent="0.25">
      <c r="A102" s="533" t="s">
        <v>1604</v>
      </c>
      <c r="B102" s="616" t="s">
        <v>1603</v>
      </c>
      <c r="C102" s="619" t="s">
        <v>1567</v>
      </c>
      <c r="D102" s="525"/>
      <c r="E102" s="548">
        <v>1</v>
      </c>
      <c r="F102" s="548">
        <v>1</v>
      </c>
      <c r="G102" s="548">
        <v>1</v>
      </c>
      <c r="H102" s="548"/>
      <c r="I102" s="548">
        <v>1</v>
      </c>
      <c r="J102" s="548"/>
      <c r="K102" s="548"/>
      <c r="L102" s="525"/>
      <c r="M102" s="525"/>
      <c r="N102" s="525"/>
      <c r="O102" s="525"/>
      <c r="P102" s="532">
        <f>+IFERROR(IF((H102+L102)/D102&gt;=100%,100%,(H102+L102)/D102),0)</f>
        <v>0</v>
      </c>
      <c r="Q102" s="532">
        <f t="shared" si="205"/>
        <v>1</v>
      </c>
      <c r="R102" s="532">
        <f t="shared" si="205"/>
        <v>0</v>
      </c>
      <c r="S102" s="532">
        <f>+IFERROR(IF(K102/G102&gt;=100%,100%,K102/G102),0)</f>
        <v>0</v>
      </c>
      <c r="T102" s="617" t="s">
        <v>1870</v>
      </c>
      <c r="U102" s="531">
        <v>46022</v>
      </c>
      <c r="V102" s="548">
        <f>SUM(D102:G102)</f>
        <v>3</v>
      </c>
      <c r="W102" s="625">
        <f>SUM(H102:O102)</f>
        <v>1</v>
      </c>
      <c r="X102" s="624">
        <v>0</v>
      </c>
      <c r="Y102" s="527">
        <v>0.2</v>
      </c>
      <c r="Z102" s="532"/>
      <c r="AA102" s="527">
        <v>0.3</v>
      </c>
      <c r="AB102" s="527">
        <v>0.3</v>
      </c>
      <c r="AC102" s="527">
        <v>0.3</v>
      </c>
      <c r="AD102" s="528"/>
      <c r="AE102" s="528"/>
      <c r="AF102" s="528"/>
      <c r="AG102" s="528"/>
      <c r="AH102" s="528"/>
      <c r="AI102" s="528"/>
      <c r="AJ102" s="528"/>
      <c r="AK102" s="528"/>
      <c r="AL102" s="525" t="e">
        <f t="shared" si="152"/>
        <v>#DIV/0!</v>
      </c>
      <c r="AM102" s="525" t="e">
        <f t="shared" si="153"/>
        <v>#DIV/0!</v>
      </c>
      <c r="AN102" s="525" t="e">
        <f t="shared" si="154"/>
        <v>#DIV/0!</v>
      </c>
      <c r="AO102" s="525" t="e">
        <f t="shared" si="155"/>
        <v>#DIV/0!</v>
      </c>
      <c r="AP102" s="696"/>
      <c r="AQ102" s="696"/>
      <c r="AR102" s="696"/>
      <c r="AS102" s="696"/>
      <c r="AT102" s="525" t="e">
        <f t="shared" si="151"/>
        <v>#DIV/0!</v>
      </c>
      <c r="AU102" s="525" t="e">
        <f t="shared" si="151"/>
        <v>#DIV/0!</v>
      </c>
      <c r="AV102" s="525" t="e">
        <f t="shared" si="151"/>
        <v>#DIV/0!</v>
      </c>
      <c r="AW102" s="525" t="e">
        <f t="shared" si="151"/>
        <v>#DIV/0!</v>
      </c>
      <c r="AX102" s="547">
        <f t="shared" si="206"/>
        <v>0</v>
      </c>
      <c r="AY102" s="617">
        <f t="shared" si="207"/>
        <v>0</v>
      </c>
      <c r="AZ102" s="617">
        <f t="shared" si="208"/>
        <v>0</v>
      </c>
      <c r="BA102" s="617">
        <f t="shared" si="209"/>
        <v>0</v>
      </c>
      <c r="BB102" s="617"/>
      <c r="BC102" s="617"/>
      <c r="BD102" s="617"/>
      <c r="BE102" s="617"/>
      <c r="BF102" s="549" t="e">
        <f t="shared" si="173"/>
        <v>#DIV/0!</v>
      </c>
      <c r="BG102" s="549" t="e">
        <f t="shared" si="174"/>
        <v>#DIV/0!</v>
      </c>
      <c r="BH102" s="549" t="e">
        <f t="shared" si="175"/>
        <v>#DIV/0!</v>
      </c>
      <c r="BI102" s="549" t="e">
        <f t="shared" si="176"/>
        <v>#DIV/0!</v>
      </c>
      <c r="BJ102" s="617">
        <f t="shared" si="210"/>
        <v>0</v>
      </c>
      <c r="BK102" s="528">
        <f t="shared" si="204"/>
        <v>0</v>
      </c>
      <c r="BL102" s="527"/>
      <c r="BM102" s="528">
        <f t="shared" si="211"/>
        <v>0</v>
      </c>
      <c r="BN102" s="527"/>
      <c r="BO102" s="623"/>
      <c r="BP102" s="622"/>
      <c r="BQ102" s="621"/>
      <c r="BR102" s="620"/>
      <c r="BS102" s="492"/>
    </row>
    <row r="103" spans="1:71" ht="27.75" customHeight="1" thickBot="1" x14ac:dyDescent="0.3">
      <c r="A103" s="615" t="s">
        <v>1602</v>
      </c>
      <c r="B103" s="612" t="s">
        <v>1601</v>
      </c>
      <c r="C103" s="619" t="s">
        <v>1250</v>
      </c>
      <c r="D103" s="596">
        <v>1</v>
      </c>
      <c r="E103" s="596">
        <v>1</v>
      </c>
      <c r="F103" s="596">
        <v>1</v>
      </c>
      <c r="G103" s="596">
        <v>1</v>
      </c>
      <c r="H103" s="596">
        <v>0.96</v>
      </c>
      <c r="I103" s="596">
        <v>0.99</v>
      </c>
      <c r="J103" s="596"/>
      <c r="K103" s="596"/>
      <c r="L103" s="612"/>
      <c r="M103" s="612"/>
      <c r="N103" s="612"/>
      <c r="O103" s="612"/>
      <c r="P103" s="532">
        <f>+IFERROR(IF((H103+L103)/D103&gt;=100%,100%,(H103+L103)/D103),0)</f>
        <v>0.96</v>
      </c>
      <c r="Q103" s="532">
        <f t="shared" si="205"/>
        <v>0.99</v>
      </c>
      <c r="R103" s="532">
        <f t="shared" si="205"/>
        <v>0</v>
      </c>
      <c r="S103" s="532">
        <f>+IFERROR(IF(K103/G103&gt;=100%,100%,K103/G103),0)</f>
        <v>0</v>
      </c>
      <c r="T103" s="609" t="s">
        <v>1600</v>
      </c>
      <c r="U103" s="614">
        <v>46022</v>
      </c>
      <c r="V103" s="611">
        <f>SUM(D103:G103)</f>
        <v>4</v>
      </c>
      <c r="W103" s="532">
        <f>SUM(H103:O103)</f>
        <v>1.95</v>
      </c>
      <c r="X103" s="611">
        <f>+IFERROR(IF(W103/V103&gt;=100%,100%,W103/V103),0)</f>
        <v>0.48749999999999999</v>
      </c>
      <c r="Y103" s="608">
        <v>0.2</v>
      </c>
      <c r="Z103" s="532">
        <v>0.5</v>
      </c>
      <c r="AA103" s="608">
        <v>0.4</v>
      </c>
      <c r="AB103" s="608">
        <v>0.4</v>
      </c>
      <c r="AC103" s="608">
        <v>0.4</v>
      </c>
      <c r="AD103" s="609"/>
      <c r="AE103" s="609"/>
      <c r="AF103" s="609"/>
      <c r="AG103" s="609"/>
      <c r="AH103" s="609"/>
      <c r="AI103" s="609"/>
      <c r="AJ103" s="609"/>
      <c r="AK103" s="609"/>
      <c r="AL103" s="608" t="e">
        <f t="shared" si="152"/>
        <v>#DIV/0!</v>
      </c>
      <c r="AM103" s="608" t="e">
        <f t="shared" si="153"/>
        <v>#DIV/0!</v>
      </c>
      <c r="AN103" s="608" t="e">
        <f t="shared" si="154"/>
        <v>#DIV/0!</v>
      </c>
      <c r="AO103" s="608" t="e">
        <f t="shared" si="155"/>
        <v>#DIV/0!</v>
      </c>
      <c r="AP103" s="629"/>
      <c r="AQ103" s="629"/>
      <c r="AR103" s="629"/>
      <c r="AS103" s="629"/>
      <c r="AT103" s="608" t="e">
        <f t="shared" si="151"/>
        <v>#DIV/0!</v>
      </c>
      <c r="AU103" s="608" t="e">
        <f t="shared" si="151"/>
        <v>#DIV/0!</v>
      </c>
      <c r="AV103" s="608" t="e">
        <f t="shared" si="151"/>
        <v>#DIV/0!</v>
      </c>
      <c r="AW103" s="608" t="e">
        <f t="shared" si="151"/>
        <v>#DIV/0!</v>
      </c>
      <c r="AX103" s="547">
        <f t="shared" si="206"/>
        <v>0</v>
      </c>
      <c r="AY103" s="609">
        <f t="shared" si="207"/>
        <v>0</v>
      </c>
      <c r="AZ103" s="609">
        <f t="shared" si="208"/>
        <v>0</v>
      </c>
      <c r="BA103" s="609">
        <f t="shared" si="209"/>
        <v>0</v>
      </c>
      <c r="BB103" s="609"/>
      <c r="BC103" s="609"/>
      <c r="BD103" s="609">
        <f>AJ103-AR103</f>
        <v>0</v>
      </c>
      <c r="BE103" s="609"/>
      <c r="BF103" s="610" t="e">
        <f t="shared" si="173"/>
        <v>#DIV/0!</v>
      </c>
      <c r="BG103" s="610" t="e">
        <f t="shared" si="174"/>
        <v>#DIV/0!</v>
      </c>
      <c r="BH103" s="610" t="e">
        <f t="shared" si="175"/>
        <v>#DIV/0!</v>
      </c>
      <c r="BI103" s="610" t="e">
        <f t="shared" si="176"/>
        <v>#DIV/0!</v>
      </c>
      <c r="BJ103" s="609">
        <f t="shared" si="210"/>
        <v>0</v>
      </c>
      <c r="BK103" s="609">
        <f t="shared" si="204"/>
        <v>0</v>
      </c>
      <c r="BL103" s="608" t="e">
        <f t="shared" ref="BL103:BL149" si="212">BK103/BJ103</f>
        <v>#DIV/0!</v>
      </c>
      <c r="BM103" s="609">
        <f t="shared" si="211"/>
        <v>0</v>
      </c>
      <c r="BN103" s="608" t="e">
        <f t="shared" ref="BN103:BN131" si="213">BM103/BJ103</f>
        <v>#DIV/0!</v>
      </c>
      <c r="BO103" s="607"/>
      <c r="BP103" s="606"/>
      <c r="BQ103" s="605"/>
      <c r="BR103" s="604"/>
      <c r="BS103" s="492"/>
    </row>
    <row r="104" spans="1:71" ht="34.5" customHeight="1" x14ac:dyDescent="0.25">
      <c r="A104" s="603" t="s">
        <v>1599</v>
      </c>
      <c r="B104" s="566"/>
      <c r="C104" s="566"/>
      <c r="D104" s="602"/>
      <c r="E104" s="602"/>
      <c r="F104" s="602"/>
      <c r="G104" s="602"/>
      <c r="H104" s="602"/>
      <c r="I104" s="602"/>
      <c r="J104" s="602"/>
      <c r="K104" s="602"/>
      <c r="L104" s="602"/>
      <c r="M104" s="602"/>
      <c r="N104" s="602"/>
      <c r="O104" s="602"/>
      <c r="P104" s="602">
        <f>+(P105*Z105)+(P108*Z108)+(P112*Z112)+(P115*Z115)</f>
        <v>1</v>
      </c>
      <c r="Q104" s="602">
        <f>+(Q105*AA105)+(Q108*AA108)+(Q112*AA112)+(Q115*AA115)</f>
        <v>0.91249999999999998</v>
      </c>
      <c r="R104" s="602">
        <f>+(R105*AB105)+(R108*AB108)+(R112*AB112)+(R115*AB115)</f>
        <v>0</v>
      </c>
      <c r="S104" s="602">
        <f>+(S105*AC105)+(S108*AC108)+(S112*AC112)+(S115*AC115)</f>
        <v>0</v>
      </c>
      <c r="T104" s="565"/>
      <c r="U104" s="565"/>
      <c r="V104" s="602">
        <v>1</v>
      </c>
      <c r="W104" s="602"/>
      <c r="X104" s="602">
        <f>+(X105*Y105)+(X108*Y108)+(X112*Y112)+(X115*Y115)</f>
        <v>0.56812499999999999</v>
      </c>
      <c r="Y104" s="601">
        <v>0.14000000000000001</v>
      </c>
      <c r="Z104" s="601">
        <v>0.14000000000000001</v>
      </c>
      <c r="AA104" s="601">
        <v>0.14000000000000001</v>
      </c>
      <c r="AB104" s="601">
        <v>0.14000000000000001</v>
      </c>
      <c r="AC104" s="601">
        <v>0.14000000000000001</v>
      </c>
      <c r="AD104" s="599">
        <f t="shared" ref="AD104:AK104" si="214">+AD105+AD108+AD112+AD115</f>
        <v>32493641116</v>
      </c>
      <c r="AE104" s="599">
        <f t="shared" si="214"/>
        <v>15069036000</v>
      </c>
      <c r="AF104" s="599">
        <f t="shared" si="214"/>
        <v>15907415000</v>
      </c>
      <c r="AG104" s="599">
        <f t="shared" si="214"/>
        <v>20632761381</v>
      </c>
      <c r="AH104" s="599">
        <f t="shared" si="214"/>
        <v>31660530085</v>
      </c>
      <c r="AI104" s="599">
        <f t="shared" si="214"/>
        <v>12248777595.6</v>
      </c>
      <c r="AJ104" s="599">
        <f t="shared" si="214"/>
        <v>0</v>
      </c>
      <c r="AK104" s="599">
        <f t="shared" si="214"/>
        <v>0</v>
      </c>
      <c r="AL104" s="600">
        <f t="shared" si="152"/>
        <v>0.97436079791655694</v>
      </c>
      <c r="AM104" s="600">
        <f t="shared" si="153"/>
        <v>0.81284413917386622</v>
      </c>
      <c r="AN104" s="600">
        <f t="shared" si="154"/>
        <v>0</v>
      </c>
      <c r="AO104" s="600">
        <f t="shared" si="155"/>
        <v>0</v>
      </c>
      <c r="AP104" s="687">
        <f>+AP105+AP108+AP112+AP115</f>
        <v>21597818514</v>
      </c>
      <c r="AQ104" s="687">
        <f>+AQ105+AQ108+AQ112+AQ115</f>
        <v>279741621.60000002</v>
      </c>
      <c r="AR104" s="687">
        <f>+AR105+AR108+AR112+AR115</f>
        <v>0</v>
      </c>
      <c r="AS104" s="687">
        <f>+AS105+AS108+AS112+AS115</f>
        <v>0</v>
      </c>
      <c r="AT104" s="600">
        <f t="shared" ref="AT104:AW135" si="215">+AP104/AD104</f>
        <v>0.66467831157786583</v>
      </c>
      <c r="AU104" s="600">
        <f t="shared" si="215"/>
        <v>1.8564002475009021E-2</v>
      </c>
      <c r="AV104" s="600">
        <f t="shared" si="215"/>
        <v>0</v>
      </c>
      <c r="AW104" s="600">
        <f t="shared" si="215"/>
        <v>0</v>
      </c>
      <c r="AX104" s="599">
        <f>+AX105+AX108+AX112+AX115</f>
        <v>10062711571</v>
      </c>
      <c r="AY104" s="599">
        <f>AY105+AY108+AY112+AY115</f>
        <v>11969035974</v>
      </c>
      <c r="AZ104" s="599">
        <f>AZ105+AZ108+AZ112+AZ115</f>
        <v>0</v>
      </c>
      <c r="BA104" s="599">
        <f>BA105+BA108+BA112+BA115</f>
        <v>0</v>
      </c>
      <c r="BB104" s="599">
        <f>BB105+BB108+BB112+BB115</f>
        <v>10011514396.620001</v>
      </c>
      <c r="BC104" s="599">
        <f>BC105+BC108+BC112+BC115</f>
        <v>0</v>
      </c>
      <c r="BD104" s="599">
        <f>+BD105+BD108+BD112+BD115</f>
        <v>0</v>
      </c>
      <c r="BE104" s="599">
        <f>+BE105+BE108+BE112+BE115</f>
        <v>0</v>
      </c>
      <c r="BF104" s="598">
        <f t="shared" si="173"/>
        <v>0.9949121890239262</v>
      </c>
      <c r="BG104" s="598">
        <f t="shared" si="174"/>
        <v>0</v>
      </c>
      <c r="BH104" s="598" t="e">
        <f t="shared" si="175"/>
        <v>#DIV/0!</v>
      </c>
      <c r="BI104" s="598" t="e">
        <f t="shared" si="176"/>
        <v>#DIV/0!</v>
      </c>
      <c r="BJ104" s="599">
        <f>+BJ105+BJ108+BJ112+BJ115</f>
        <v>84102853497</v>
      </c>
      <c r="BK104" s="599">
        <f>+BK105+BK108+BK112+BK115</f>
        <v>43909307680.599998</v>
      </c>
      <c r="BL104" s="598">
        <f t="shared" si="212"/>
        <v>0.52209058141132236</v>
      </c>
      <c r="BM104" s="599">
        <f>+BM105+BM108+BM112+BM115</f>
        <v>21877560135.599998</v>
      </c>
      <c r="BN104" s="598">
        <f t="shared" si="213"/>
        <v>0.26012863090763483</v>
      </c>
      <c r="BO104" s="557"/>
      <c r="BP104" s="559" t="s">
        <v>8</v>
      </c>
      <c r="BQ104" s="558"/>
      <c r="BR104" s="557" t="s">
        <v>1598</v>
      </c>
      <c r="BS104" s="492"/>
    </row>
    <row r="105" spans="1:71" ht="46.5" customHeight="1" x14ac:dyDescent="0.25">
      <c r="A105" s="546" t="s">
        <v>1597</v>
      </c>
      <c r="B105" s="545"/>
      <c r="C105" s="545"/>
      <c r="D105" s="544"/>
      <c r="E105" s="544"/>
      <c r="F105" s="544"/>
      <c r="G105" s="544"/>
      <c r="H105" s="544"/>
      <c r="I105" s="544"/>
      <c r="J105" s="544"/>
      <c r="K105" s="544"/>
      <c r="L105" s="544"/>
      <c r="M105" s="544"/>
      <c r="N105" s="544"/>
      <c r="O105" s="544"/>
      <c r="P105" s="539">
        <f>+SUMPRODUCT(P106:P107,Z106:Z107)</f>
        <v>1</v>
      </c>
      <c r="Q105" s="539">
        <f>+SUMPRODUCT(Q106:Q107,AA106:AA107)</f>
        <v>0.65</v>
      </c>
      <c r="R105" s="539">
        <f>+SUMPRODUCT(R106:R107,AB106:AB107)</f>
        <v>0</v>
      </c>
      <c r="S105" s="539">
        <f>+SUMPRODUCT(S106:S107,AC106:AC107)</f>
        <v>0</v>
      </c>
      <c r="T105" s="541"/>
      <c r="U105" s="541"/>
      <c r="V105" s="544">
        <v>1</v>
      </c>
      <c r="W105" s="544"/>
      <c r="X105" s="555">
        <f>+SUMPRODUCT(X106:X107,Y106:Y107)</f>
        <v>0.33333333333333337</v>
      </c>
      <c r="Y105" s="555">
        <v>0.25</v>
      </c>
      <c r="Z105" s="555">
        <v>0.25</v>
      </c>
      <c r="AA105" s="555">
        <v>0.25</v>
      </c>
      <c r="AB105" s="555">
        <v>0.25</v>
      </c>
      <c r="AC105" s="555">
        <v>0.3</v>
      </c>
      <c r="AD105" s="540">
        <f t="shared" ref="AD105:AK105" si="216">SUM(AD106:AD107)</f>
        <v>0</v>
      </c>
      <c r="AE105" s="540">
        <f t="shared" si="216"/>
        <v>0</v>
      </c>
      <c r="AF105" s="540">
        <f t="shared" si="216"/>
        <v>0</v>
      </c>
      <c r="AG105" s="540">
        <f t="shared" si="216"/>
        <v>0</v>
      </c>
      <c r="AH105" s="540">
        <f t="shared" si="216"/>
        <v>0</v>
      </c>
      <c r="AI105" s="540">
        <f t="shared" si="216"/>
        <v>0</v>
      </c>
      <c r="AJ105" s="540">
        <f t="shared" si="216"/>
        <v>0</v>
      </c>
      <c r="AK105" s="540">
        <f t="shared" si="216"/>
        <v>0</v>
      </c>
      <c r="AL105" s="540" t="e">
        <f t="shared" si="152"/>
        <v>#DIV/0!</v>
      </c>
      <c r="AM105" s="540" t="e">
        <f t="shared" si="153"/>
        <v>#DIV/0!</v>
      </c>
      <c r="AN105" s="540" t="e">
        <f t="shared" si="154"/>
        <v>#DIV/0!</v>
      </c>
      <c r="AO105" s="540" t="e">
        <f t="shared" si="155"/>
        <v>#DIV/0!</v>
      </c>
      <c r="AP105" s="692">
        <f>SUM(AP106:AP107)</f>
        <v>0</v>
      </c>
      <c r="AQ105" s="692">
        <f>SUM(AQ106:AQ107)</f>
        <v>0</v>
      </c>
      <c r="AR105" s="692">
        <f>SUM(AR106:AR107)</f>
        <v>0</v>
      </c>
      <c r="AS105" s="692">
        <f>SUM(AS106:AS107)</f>
        <v>0</v>
      </c>
      <c r="AT105" s="544" t="e">
        <f t="shared" si="215"/>
        <v>#DIV/0!</v>
      </c>
      <c r="AU105" s="544" t="e">
        <f t="shared" si="215"/>
        <v>#DIV/0!</v>
      </c>
      <c r="AV105" s="544" t="e">
        <f t="shared" si="215"/>
        <v>#DIV/0!</v>
      </c>
      <c r="AW105" s="544" t="e">
        <f t="shared" si="215"/>
        <v>#DIV/0!</v>
      </c>
      <c r="AX105" s="543">
        <f t="shared" ref="AX105:BE105" si="217">SUM(AX106:AX107)</f>
        <v>0</v>
      </c>
      <c r="AY105" s="543">
        <f t="shared" si="217"/>
        <v>0</v>
      </c>
      <c r="AZ105" s="543">
        <f t="shared" si="217"/>
        <v>0</v>
      </c>
      <c r="BA105" s="543">
        <f t="shared" si="217"/>
        <v>0</v>
      </c>
      <c r="BB105" s="543">
        <f t="shared" si="217"/>
        <v>0</v>
      </c>
      <c r="BC105" s="543">
        <f t="shared" si="217"/>
        <v>0</v>
      </c>
      <c r="BD105" s="543">
        <f t="shared" si="217"/>
        <v>0</v>
      </c>
      <c r="BE105" s="543">
        <f t="shared" si="217"/>
        <v>0</v>
      </c>
      <c r="BF105" s="554" t="e">
        <f t="shared" si="173"/>
        <v>#DIV/0!</v>
      </c>
      <c r="BG105" s="554" t="e">
        <f t="shared" si="174"/>
        <v>#DIV/0!</v>
      </c>
      <c r="BH105" s="554" t="e">
        <f t="shared" si="175"/>
        <v>#DIV/0!</v>
      </c>
      <c r="BI105" s="554" t="e">
        <f t="shared" si="176"/>
        <v>#DIV/0!</v>
      </c>
      <c r="BJ105" s="541">
        <f>SUM(BJ106:BJ107)</f>
        <v>0</v>
      </c>
      <c r="BK105" s="540">
        <f t="shared" ref="BK105:BK117" si="218">SUM(AH105:AK105)</f>
        <v>0</v>
      </c>
      <c r="BL105" s="539" t="e">
        <f t="shared" si="212"/>
        <v>#DIV/0!</v>
      </c>
      <c r="BM105" s="540">
        <f t="shared" ref="BM105:BM115" si="219">SUM(AP105:AS105)+BA105+BC105+BE105</f>
        <v>0</v>
      </c>
      <c r="BN105" s="539" t="e">
        <f t="shared" si="213"/>
        <v>#DIV/0!</v>
      </c>
      <c r="BO105" s="538"/>
      <c r="BP105" s="537" t="s">
        <v>8</v>
      </c>
      <c r="BQ105" s="536"/>
      <c r="BR105" s="535"/>
      <c r="BS105" s="492"/>
    </row>
    <row r="106" spans="1:71" ht="36" customHeight="1" x14ac:dyDescent="0.25">
      <c r="A106" s="533" t="s">
        <v>1596</v>
      </c>
      <c r="B106" s="548" t="s">
        <v>1575</v>
      </c>
      <c r="C106" s="548" t="s">
        <v>1567</v>
      </c>
      <c r="D106" s="548">
        <v>5</v>
      </c>
      <c r="E106" s="548">
        <v>10</v>
      </c>
      <c r="F106" s="548">
        <v>10</v>
      </c>
      <c r="G106" s="548">
        <v>5</v>
      </c>
      <c r="H106" s="548">
        <v>5</v>
      </c>
      <c r="I106" s="548">
        <v>3</v>
      </c>
      <c r="J106" s="548"/>
      <c r="K106" s="548"/>
      <c r="L106" s="548"/>
      <c r="M106" s="548"/>
      <c r="N106" s="548"/>
      <c r="O106" s="548"/>
      <c r="P106" s="532">
        <f>+IFERROR(IF((H106+L106)/D106&gt;=100%,100%,(H106+L106)/D106),0)</f>
        <v>1</v>
      </c>
      <c r="Q106" s="532">
        <f>+IFERROR(IF((I106+N106)/E106&gt;=100%,100%,(I106+N106)/E106),0)</f>
        <v>0.3</v>
      </c>
      <c r="R106" s="532">
        <f>+IFERROR(IF((J106+O106)/F106&gt;=100%,100%,(J106+O106)/F106),0)</f>
        <v>0</v>
      </c>
      <c r="S106" s="532">
        <f>+IFERROR(IF(K106/G106&gt;=100%,100%,K106/G106),0)</f>
        <v>0</v>
      </c>
      <c r="T106" s="597" t="s">
        <v>1953</v>
      </c>
      <c r="U106" s="531">
        <v>46022</v>
      </c>
      <c r="V106" s="548">
        <f>SUM(D106:G106)</f>
        <v>30</v>
      </c>
      <c r="W106" s="548">
        <f>SUM(H106:O106)</f>
        <v>8</v>
      </c>
      <c r="X106" s="596">
        <f>+IFERROR(IF(W106/V106&gt;=100%,100%,W106/V106),0)</f>
        <v>0.26666666666666666</v>
      </c>
      <c r="Y106" s="532">
        <v>0.5</v>
      </c>
      <c r="Z106" s="532">
        <v>0.5</v>
      </c>
      <c r="AA106" s="532">
        <v>0.5</v>
      </c>
      <c r="AB106" s="532">
        <v>0.5</v>
      </c>
      <c r="AC106" s="532">
        <v>0.5</v>
      </c>
      <c r="AD106" s="586"/>
      <c r="AE106" s="586"/>
      <c r="AF106" s="586"/>
      <c r="AG106" s="586"/>
      <c r="AH106" s="586"/>
      <c r="AI106" s="586"/>
      <c r="AJ106" s="586"/>
      <c r="AK106" s="586"/>
      <c r="AL106" s="682" t="e">
        <f t="shared" si="152"/>
        <v>#DIV/0!</v>
      </c>
      <c r="AM106" s="682" t="e">
        <f t="shared" si="153"/>
        <v>#DIV/0!</v>
      </c>
      <c r="AN106" s="682" t="e">
        <f t="shared" si="154"/>
        <v>#DIV/0!</v>
      </c>
      <c r="AO106" s="532" t="e">
        <f t="shared" si="155"/>
        <v>#DIV/0!</v>
      </c>
      <c r="AP106" s="630"/>
      <c r="AQ106" s="630"/>
      <c r="AR106" s="630"/>
      <c r="AS106" s="630"/>
      <c r="AT106" s="532" t="e">
        <f t="shared" si="215"/>
        <v>#DIV/0!</v>
      </c>
      <c r="AU106" s="682" t="e">
        <f t="shared" si="215"/>
        <v>#DIV/0!</v>
      </c>
      <c r="AV106" s="682" t="e">
        <f t="shared" si="215"/>
        <v>#DIV/0!</v>
      </c>
      <c r="AW106" s="682" t="e">
        <f t="shared" si="215"/>
        <v>#DIV/0!</v>
      </c>
      <c r="AX106" s="547">
        <f t="shared" ref="AX106:AX107" si="220">AH106-AP106</f>
        <v>0</v>
      </c>
      <c r="AY106" s="586">
        <f t="shared" ref="AY106:AY107" si="221">AI106-AQ106</f>
        <v>0</v>
      </c>
      <c r="AZ106" s="586">
        <f t="shared" ref="AZ106:AZ107" si="222">AJ106-AR106</f>
        <v>0</v>
      </c>
      <c r="BA106" s="586">
        <f t="shared" ref="BA106:BA107" si="223">AK106-AS106</f>
        <v>0</v>
      </c>
      <c r="BB106" s="586"/>
      <c r="BC106" s="586"/>
      <c r="BD106" s="586">
        <f>AJ106-AR106</f>
        <v>0</v>
      </c>
      <c r="BE106" s="586"/>
      <c r="BF106" s="587" t="e">
        <f t="shared" si="173"/>
        <v>#DIV/0!</v>
      </c>
      <c r="BG106" s="587" t="e">
        <f t="shared" si="174"/>
        <v>#DIV/0!</v>
      </c>
      <c r="BH106" s="587" t="e">
        <f t="shared" si="175"/>
        <v>#DIV/0!</v>
      </c>
      <c r="BI106" s="587" t="e">
        <f t="shared" si="176"/>
        <v>#DIV/0!</v>
      </c>
      <c r="BJ106" s="586">
        <f t="shared" ref="BJ106:BJ107" si="224">SUM(AD106:AG106)</f>
        <v>0</v>
      </c>
      <c r="BK106" s="586">
        <f t="shared" si="218"/>
        <v>0</v>
      </c>
      <c r="BL106" s="532" t="e">
        <f t="shared" si="212"/>
        <v>#DIV/0!</v>
      </c>
      <c r="BM106" s="586">
        <f t="shared" ref="BM106:BM107" si="225">SUM(AP106:AS106)</f>
        <v>0</v>
      </c>
      <c r="BN106" s="532" t="e">
        <f t="shared" si="213"/>
        <v>#DIV/0!</v>
      </c>
      <c r="BO106" s="595"/>
      <c r="BP106" s="510"/>
      <c r="BQ106" s="509" t="s">
        <v>33</v>
      </c>
      <c r="BR106" s="508"/>
      <c r="BS106" s="492"/>
    </row>
    <row r="107" spans="1:71" ht="34.5" customHeight="1" x14ac:dyDescent="0.25">
      <c r="A107" s="533" t="s">
        <v>1595</v>
      </c>
      <c r="B107" s="548" t="s">
        <v>1518</v>
      </c>
      <c r="C107" s="548" t="s">
        <v>1567</v>
      </c>
      <c r="D107" s="548">
        <v>1</v>
      </c>
      <c r="E107" s="548">
        <v>3</v>
      </c>
      <c r="F107" s="548">
        <v>3</v>
      </c>
      <c r="G107" s="548">
        <v>3</v>
      </c>
      <c r="H107" s="548">
        <v>1</v>
      </c>
      <c r="I107" s="548">
        <v>3</v>
      </c>
      <c r="J107" s="548"/>
      <c r="K107" s="548"/>
      <c r="L107" s="548"/>
      <c r="M107" s="548"/>
      <c r="N107" s="548"/>
      <c r="O107" s="548"/>
      <c r="P107" s="532">
        <f>+IFERROR(IF((H107+L107)/D107&gt;=100%,100%,(H107+L107)/D107),0)</f>
        <v>1</v>
      </c>
      <c r="Q107" s="532">
        <f>+IFERROR(IF((I107+N107)/E107&gt;=100%,100%,(I107+N107)/E107),0)</f>
        <v>1</v>
      </c>
      <c r="R107" s="532">
        <f>+IFERROR(IF((J107+O107)/F107&gt;=100%,100%,(J107+O107)/F107),0)</f>
        <v>0</v>
      </c>
      <c r="S107" s="532">
        <f>+IFERROR(IF(K107/G107&gt;=100%,100%,K107/G107),0)</f>
        <v>0</v>
      </c>
      <c r="T107" s="597" t="s">
        <v>1954</v>
      </c>
      <c r="U107" s="531">
        <v>46022</v>
      </c>
      <c r="V107" s="548">
        <f>SUM(D107:G107)</f>
        <v>10</v>
      </c>
      <c r="W107" s="548">
        <f>SUM(H107:O107)</f>
        <v>4</v>
      </c>
      <c r="X107" s="596">
        <f>+IFERROR(IF(W107/V107&gt;=100%,100%,W107/V107),0)</f>
        <v>0.4</v>
      </c>
      <c r="Y107" s="532">
        <v>0.5</v>
      </c>
      <c r="Z107" s="532">
        <v>0.5</v>
      </c>
      <c r="AA107" s="532">
        <v>0.5</v>
      </c>
      <c r="AB107" s="532">
        <v>0.5</v>
      </c>
      <c r="AC107" s="532">
        <v>0.5</v>
      </c>
      <c r="AD107" s="586"/>
      <c r="AE107" s="586"/>
      <c r="AF107" s="586"/>
      <c r="AG107" s="586"/>
      <c r="AH107" s="586"/>
      <c r="AI107" s="586"/>
      <c r="AJ107" s="586"/>
      <c r="AK107" s="586"/>
      <c r="AL107" s="682" t="e">
        <f t="shared" si="152"/>
        <v>#DIV/0!</v>
      </c>
      <c r="AM107" s="682" t="e">
        <f t="shared" si="153"/>
        <v>#DIV/0!</v>
      </c>
      <c r="AN107" s="682" t="e">
        <f t="shared" si="154"/>
        <v>#DIV/0!</v>
      </c>
      <c r="AO107" s="532" t="e">
        <f t="shared" si="155"/>
        <v>#DIV/0!</v>
      </c>
      <c r="AP107" s="630"/>
      <c r="AQ107" s="630"/>
      <c r="AR107" s="630"/>
      <c r="AS107" s="630"/>
      <c r="AT107" s="532" t="e">
        <f t="shared" si="215"/>
        <v>#DIV/0!</v>
      </c>
      <c r="AU107" s="682" t="e">
        <f t="shared" si="215"/>
        <v>#DIV/0!</v>
      </c>
      <c r="AV107" s="682" t="e">
        <f t="shared" si="215"/>
        <v>#DIV/0!</v>
      </c>
      <c r="AW107" s="682" t="e">
        <f t="shared" si="215"/>
        <v>#DIV/0!</v>
      </c>
      <c r="AX107" s="547">
        <f t="shared" si="220"/>
        <v>0</v>
      </c>
      <c r="AY107" s="586">
        <f t="shared" si="221"/>
        <v>0</v>
      </c>
      <c r="AZ107" s="586">
        <f t="shared" si="222"/>
        <v>0</v>
      </c>
      <c r="BA107" s="586">
        <f t="shared" si="223"/>
        <v>0</v>
      </c>
      <c r="BB107" s="586"/>
      <c r="BC107" s="586"/>
      <c r="BD107" s="586">
        <f>AJ107-AR107</f>
        <v>0</v>
      </c>
      <c r="BE107" s="586"/>
      <c r="BF107" s="587" t="e">
        <f t="shared" si="173"/>
        <v>#DIV/0!</v>
      </c>
      <c r="BG107" s="587" t="e">
        <f t="shared" si="174"/>
        <v>#DIV/0!</v>
      </c>
      <c r="BH107" s="587" t="e">
        <f t="shared" si="175"/>
        <v>#DIV/0!</v>
      </c>
      <c r="BI107" s="587" t="e">
        <f t="shared" si="176"/>
        <v>#DIV/0!</v>
      </c>
      <c r="BJ107" s="586">
        <f t="shared" si="224"/>
        <v>0</v>
      </c>
      <c r="BK107" s="586">
        <f t="shared" si="218"/>
        <v>0</v>
      </c>
      <c r="BL107" s="532" t="e">
        <f t="shared" si="212"/>
        <v>#DIV/0!</v>
      </c>
      <c r="BM107" s="586">
        <f t="shared" si="225"/>
        <v>0</v>
      </c>
      <c r="BN107" s="532" t="e">
        <f t="shared" si="213"/>
        <v>#DIV/0!</v>
      </c>
      <c r="BO107" s="595"/>
      <c r="BP107" s="510"/>
      <c r="BQ107" s="509"/>
      <c r="BR107" s="508"/>
      <c r="BS107" s="492"/>
    </row>
    <row r="108" spans="1:71" ht="32.25" customHeight="1" x14ac:dyDescent="0.25">
      <c r="A108" s="546" t="s">
        <v>1594</v>
      </c>
      <c r="B108" s="545" t="s">
        <v>1516</v>
      </c>
      <c r="C108" s="545" t="s">
        <v>1516</v>
      </c>
      <c r="D108" s="544"/>
      <c r="E108" s="544"/>
      <c r="F108" s="544"/>
      <c r="G108" s="544"/>
      <c r="H108" s="544"/>
      <c r="I108" s="544"/>
      <c r="J108" s="544"/>
      <c r="K108" s="544"/>
      <c r="L108" s="544"/>
      <c r="M108" s="544"/>
      <c r="N108" s="544"/>
      <c r="O108" s="544"/>
      <c r="P108" s="539">
        <f>+SUMPRODUCT(P109:P111,Z109:Z111)</f>
        <v>1</v>
      </c>
      <c r="Q108" s="539">
        <f>+SUMPRODUCT(Q109:Q111,AA109:AA111)</f>
        <v>1</v>
      </c>
      <c r="R108" s="539">
        <f>+SUMPRODUCT(R109:R111,AB109:AB111)</f>
        <v>0</v>
      </c>
      <c r="S108" s="539">
        <f>+SUMPRODUCT(S109:S111,AC109:AC111)</f>
        <v>0</v>
      </c>
      <c r="T108" s="541"/>
      <c r="U108" s="541"/>
      <c r="V108" s="544">
        <v>1</v>
      </c>
      <c r="W108" s="544"/>
      <c r="X108" s="539">
        <f>+SUMPRODUCT(X109:X111,Y109:Y111)</f>
        <v>0.83500000000000008</v>
      </c>
      <c r="Y108" s="539">
        <v>0.25</v>
      </c>
      <c r="Z108" s="539">
        <v>0.25</v>
      </c>
      <c r="AA108" s="539">
        <v>0.25</v>
      </c>
      <c r="AB108" s="539">
        <v>0.25</v>
      </c>
      <c r="AC108" s="539">
        <v>0</v>
      </c>
      <c r="AD108" s="540">
        <f t="shared" ref="AD108:AK108" si="226">SUM(AD109:AD111)</f>
        <v>0</v>
      </c>
      <c r="AE108" s="540">
        <f t="shared" si="226"/>
        <v>1200000000</v>
      </c>
      <c r="AF108" s="540">
        <f t="shared" si="226"/>
        <v>0</v>
      </c>
      <c r="AG108" s="540">
        <f t="shared" si="226"/>
        <v>0</v>
      </c>
      <c r="AH108" s="540">
        <f t="shared" si="226"/>
        <v>0</v>
      </c>
      <c r="AI108" s="540">
        <f t="shared" si="226"/>
        <v>0</v>
      </c>
      <c r="AJ108" s="540">
        <f t="shared" si="226"/>
        <v>0</v>
      </c>
      <c r="AK108" s="540">
        <f t="shared" si="226"/>
        <v>0</v>
      </c>
      <c r="AL108" s="544" t="e">
        <f t="shared" si="152"/>
        <v>#DIV/0!</v>
      </c>
      <c r="AM108" s="544">
        <f t="shared" si="153"/>
        <v>0</v>
      </c>
      <c r="AN108" s="544" t="e">
        <f t="shared" si="154"/>
        <v>#DIV/0!</v>
      </c>
      <c r="AO108" s="544" t="e">
        <f t="shared" si="155"/>
        <v>#DIV/0!</v>
      </c>
      <c r="AP108" s="633">
        <f>SUM(AP109:AP111)</f>
        <v>0</v>
      </c>
      <c r="AQ108" s="633">
        <f>SUM(AQ109:AQ111)</f>
        <v>0</v>
      </c>
      <c r="AR108" s="633">
        <f>SUM(AR109:AR111)</f>
        <v>0</v>
      </c>
      <c r="AS108" s="633">
        <f>SUM(AS109:AS111)</f>
        <v>0</v>
      </c>
      <c r="AT108" s="544" t="e">
        <f t="shared" si="215"/>
        <v>#DIV/0!</v>
      </c>
      <c r="AU108" s="544">
        <f t="shared" si="215"/>
        <v>0</v>
      </c>
      <c r="AV108" s="544" t="e">
        <f t="shared" si="215"/>
        <v>#DIV/0!</v>
      </c>
      <c r="AW108" s="544" t="e">
        <f t="shared" si="215"/>
        <v>#DIV/0!</v>
      </c>
      <c r="AX108" s="543">
        <f>SUM(AX109:AX111)</f>
        <v>0</v>
      </c>
      <c r="AY108" s="543">
        <v>0</v>
      </c>
      <c r="AZ108" s="543">
        <v>0</v>
      </c>
      <c r="BA108" s="543">
        <v>0</v>
      </c>
      <c r="BB108" s="543">
        <v>0</v>
      </c>
      <c r="BC108" s="543">
        <v>0</v>
      </c>
      <c r="BD108" s="543">
        <f>SUM(BD109:BD111)</f>
        <v>0</v>
      </c>
      <c r="BE108" s="543">
        <f>SUM(BE109:BE111)</f>
        <v>0</v>
      </c>
      <c r="BF108" s="554" t="e">
        <f t="shared" si="173"/>
        <v>#DIV/0!</v>
      </c>
      <c r="BG108" s="554" t="e">
        <f t="shared" si="174"/>
        <v>#DIV/0!</v>
      </c>
      <c r="BH108" s="554" t="e">
        <f t="shared" si="175"/>
        <v>#DIV/0!</v>
      </c>
      <c r="BI108" s="554" t="e">
        <f t="shared" si="176"/>
        <v>#DIV/0!</v>
      </c>
      <c r="BJ108" s="541">
        <f>SUM(BJ109:BJ111)</f>
        <v>1200000000</v>
      </c>
      <c r="BK108" s="540">
        <f t="shared" si="218"/>
        <v>0</v>
      </c>
      <c r="BL108" s="539">
        <f t="shared" si="212"/>
        <v>0</v>
      </c>
      <c r="BM108" s="540">
        <f t="shared" si="219"/>
        <v>0</v>
      </c>
      <c r="BN108" s="539">
        <f t="shared" si="213"/>
        <v>0</v>
      </c>
      <c r="BO108" s="538"/>
      <c r="BP108" s="537" t="s">
        <v>8</v>
      </c>
      <c r="BQ108" s="536"/>
      <c r="BR108" s="535"/>
      <c r="BS108" s="492"/>
    </row>
    <row r="109" spans="1:71" ht="45.75" customHeight="1" x14ac:dyDescent="0.25">
      <c r="A109" s="533" t="s">
        <v>1593</v>
      </c>
      <c r="B109" s="548" t="s">
        <v>1592</v>
      </c>
      <c r="C109" s="548" t="s">
        <v>1567</v>
      </c>
      <c r="D109" s="548">
        <v>1</v>
      </c>
      <c r="E109" s="616"/>
      <c r="F109" s="616"/>
      <c r="G109" s="616"/>
      <c r="H109" s="548">
        <v>1</v>
      </c>
      <c r="I109" s="616"/>
      <c r="J109" s="548"/>
      <c r="K109" s="548"/>
      <c r="L109" s="548"/>
      <c r="M109" s="548"/>
      <c r="N109" s="548"/>
      <c r="O109" s="548"/>
      <c r="P109" s="532">
        <f>+IFERROR(IF((H109+L109)/D109&gt;=100%,100%,(H109+L109)/D109),0)</f>
        <v>1</v>
      </c>
      <c r="Q109" s="532">
        <f t="shared" ref="Q109:R111" si="227">+IFERROR(IF((I109+N109)/E109&gt;=100%,100%,(I109+N109)/E109),0)</f>
        <v>0</v>
      </c>
      <c r="R109" s="532">
        <f t="shared" si="227"/>
        <v>0</v>
      </c>
      <c r="S109" s="532">
        <f>+IFERROR(IF(K109/G109&gt;=100%,100%,K109/G109),0)</f>
        <v>0</v>
      </c>
      <c r="T109" s="597"/>
      <c r="U109" s="531"/>
      <c r="V109" s="548">
        <f>SUM(D109:G109)</f>
        <v>1</v>
      </c>
      <c r="W109" s="548">
        <f>SUM(H109:O109)</f>
        <v>1</v>
      </c>
      <c r="X109" s="596">
        <f>+IFERROR(IF(W109/V109&gt;=100%,100%,W109/V109),0)</f>
        <v>1</v>
      </c>
      <c r="Y109" s="532">
        <v>0.33</v>
      </c>
      <c r="Z109" s="532">
        <v>0.5</v>
      </c>
      <c r="AA109" s="532"/>
      <c r="AB109" s="532"/>
      <c r="AC109" s="532"/>
      <c r="AD109" s="586"/>
      <c r="AE109" s="586"/>
      <c r="AF109" s="586"/>
      <c r="AG109" s="586"/>
      <c r="AH109" s="586"/>
      <c r="AI109" s="586"/>
      <c r="AJ109" s="586">
        <v>0</v>
      </c>
      <c r="AK109" s="586"/>
      <c r="AL109" s="682" t="e">
        <f t="shared" si="152"/>
        <v>#DIV/0!</v>
      </c>
      <c r="AM109" s="682" t="e">
        <f t="shared" si="153"/>
        <v>#DIV/0!</v>
      </c>
      <c r="AN109" s="682" t="e">
        <f t="shared" si="154"/>
        <v>#DIV/0!</v>
      </c>
      <c r="AO109" s="532" t="e">
        <f t="shared" si="155"/>
        <v>#DIV/0!</v>
      </c>
      <c r="AP109" s="630"/>
      <c r="AQ109" s="630"/>
      <c r="AR109" s="630">
        <v>0</v>
      </c>
      <c r="AS109" s="630">
        <v>0</v>
      </c>
      <c r="AT109" s="532" t="e">
        <f t="shared" si="215"/>
        <v>#DIV/0!</v>
      </c>
      <c r="AU109" s="682" t="e">
        <f t="shared" si="215"/>
        <v>#DIV/0!</v>
      </c>
      <c r="AV109" s="682" t="e">
        <f t="shared" si="215"/>
        <v>#DIV/0!</v>
      </c>
      <c r="AW109" s="682" t="e">
        <f t="shared" si="215"/>
        <v>#DIV/0!</v>
      </c>
      <c r="AX109" s="547">
        <f t="shared" ref="AX109:AX111" si="228">AH109-AP109</f>
        <v>0</v>
      </c>
      <c r="AY109" s="586">
        <f t="shared" ref="AY109:AY111" si="229">AI109-AQ109</f>
        <v>0</v>
      </c>
      <c r="AZ109" s="586">
        <f t="shared" ref="AZ109:AZ111" si="230">AJ109-AR109</f>
        <v>0</v>
      </c>
      <c r="BA109" s="586">
        <f t="shared" ref="BA109:BA111" si="231">AK109-AS109</f>
        <v>0</v>
      </c>
      <c r="BB109" s="586"/>
      <c r="BC109" s="586"/>
      <c r="BD109" s="586">
        <f>AJ109-AR109</f>
        <v>0</v>
      </c>
      <c r="BE109" s="586"/>
      <c r="BF109" s="587" t="e">
        <f t="shared" si="173"/>
        <v>#DIV/0!</v>
      </c>
      <c r="BG109" s="587" t="e">
        <f t="shared" si="174"/>
        <v>#DIV/0!</v>
      </c>
      <c r="BH109" s="587" t="e">
        <f t="shared" si="175"/>
        <v>#DIV/0!</v>
      </c>
      <c r="BI109" s="587" t="e">
        <f t="shared" si="176"/>
        <v>#DIV/0!</v>
      </c>
      <c r="BJ109" s="586">
        <f t="shared" ref="BJ109:BJ111" si="232">SUM(AD109:AG109)</f>
        <v>0</v>
      </c>
      <c r="BK109" s="586">
        <f t="shared" si="218"/>
        <v>0</v>
      </c>
      <c r="BL109" s="532" t="e">
        <f t="shared" si="212"/>
        <v>#DIV/0!</v>
      </c>
      <c r="BM109" s="586">
        <f t="shared" ref="BM109:BM111" si="233">SUM(AP109:AS109)</f>
        <v>0</v>
      </c>
      <c r="BN109" s="532" t="e">
        <f t="shared" si="213"/>
        <v>#DIV/0!</v>
      </c>
      <c r="BO109" s="595"/>
      <c r="BP109" s="510"/>
      <c r="BQ109" s="509"/>
      <c r="BR109" s="508"/>
      <c r="BS109" s="492"/>
    </row>
    <row r="110" spans="1:71" ht="44.25" customHeight="1" x14ac:dyDescent="0.25">
      <c r="A110" s="533" t="s">
        <v>1591</v>
      </c>
      <c r="B110" s="548" t="s">
        <v>1590</v>
      </c>
      <c r="C110" s="548" t="s">
        <v>1250</v>
      </c>
      <c r="D110" s="596">
        <v>1</v>
      </c>
      <c r="E110" s="596"/>
      <c r="F110" s="596"/>
      <c r="G110" s="596"/>
      <c r="H110" s="550">
        <v>1</v>
      </c>
      <c r="I110" s="596"/>
      <c r="J110" s="596"/>
      <c r="K110" s="596"/>
      <c r="L110" s="548"/>
      <c r="M110" s="548"/>
      <c r="N110" s="548"/>
      <c r="O110" s="550"/>
      <c r="P110" s="532">
        <f>+IFERROR(IF((H110+L110)/D110&gt;=100%,100%,(H110+L110)/D110),0)</f>
        <v>1</v>
      </c>
      <c r="Q110" s="532">
        <f t="shared" si="227"/>
        <v>0</v>
      </c>
      <c r="R110" s="532">
        <f t="shared" si="227"/>
        <v>0</v>
      </c>
      <c r="S110" s="532">
        <f>+IFERROR(IF(K110/G110&gt;=100%,100%,K110/G110),0)</f>
        <v>0</v>
      </c>
      <c r="T110" s="597"/>
      <c r="U110" s="531"/>
      <c r="V110" s="596">
        <f>SUM(D110:G110)</f>
        <v>1</v>
      </c>
      <c r="W110" s="596">
        <f>SUM(H110:O110)</f>
        <v>1</v>
      </c>
      <c r="X110" s="596">
        <f>+IFERROR(IF(W110/V110&gt;=100%,100%,W110/V110),0)</f>
        <v>1</v>
      </c>
      <c r="Y110" s="532">
        <v>0.34</v>
      </c>
      <c r="Z110" s="532">
        <v>0.5</v>
      </c>
      <c r="AA110" s="532"/>
      <c r="AB110" s="532"/>
      <c r="AC110" s="532"/>
      <c r="AD110" s="586"/>
      <c r="AE110" s="586"/>
      <c r="AF110" s="586"/>
      <c r="AG110" s="586"/>
      <c r="AH110" s="586"/>
      <c r="AI110" s="586"/>
      <c r="AJ110" s="586"/>
      <c r="AK110" s="586"/>
      <c r="AL110" s="682" t="e">
        <f t="shared" si="152"/>
        <v>#DIV/0!</v>
      </c>
      <c r="AM110" s="682" t="e">
        <f t="shared" si="153"/>
        <v>#DIV/0!</v>
      </c>
      <c r="AN110" s="682" t="e">
        <f t="shared" si="154"/>
        <v>#DIV/0!</v>
      </c>
      <c r="AO110" s="532" t="e">
        <f t="shared" si="155"/>
        <v>#DIV/0!</v>
      </c>
      <c r="AP110" s="630"/>
      <c r="AQ110" s="630"/>
      <c r="AR110" s="630"/>
      <c r="AS110" s="693"/>
      <c r="AT110" s="532" t="e">
        <f t="shared" si="215"/>
        <v>#DIV/0!</v>
      </c>
      <c r="AU110" s="682" t="e">
        <f t="shared" si="215"/>
        <v>#DIV/0!</v>
      </c>
      <c r="AV110" s="682" t="e">
        <f t="shared" si="215"/>
        <v>#DIV/0!</v>
      </c>
      <c r="AW110" s="682" t="e">
        <f t="shared" si="215"/>
        <v>#DIV/0!</v>
      </c>
      <c r="AX110" s="547">
        <f t="shared" si="228"/>
        <v>0</v>
      </c>
      <c r="AY110" s="586">
        <f t="shared" si="229"/>
        <v>0</v>
      </c>
      <c r="AZ110" s="586">
        <f t="shared" si="230"/>
        <v>0</v>
      </c>
      <c r="BA110" s="586">
        <f t="shared" si="231"/>
        <v>0</v>
      </c>
      <c r="BB110" s="586"/>
      <c r="BC110" s="586"/>
      <c r="BD110" s="586">
        <f>AJ110-AR110</f>
        <v>0</v>
      </c>
      <c r="BE110" s="586"/>
      <c r="BF110" s="587" t="e">
        <f t="shared" si="173"/>
        <v>#DIV/0!</v>
      </c>
      <c r="BG110" s="587" t="e">
        <f t="shared" si="174"/>
        <v>#DIV/0!</v>
      </c>
      <c r="BH110" s="587" t="e">
        <f t="shared" si="175"/>
        <v>#DIV/0!</v>
      </c>
      <c r="BI110" s="587" t="e">
        <f t="shared" si="176"/>
        <v>#DIV/0!</v>
      </c>
      <c r="BJ110" s="586">
        <f t="shared" si="232"/>
        <v>0</v>
      </c>
      <c r="BK110" s="586">
        <f t="shared" si="218"/>
        <v>0</v>
      </c>
      <c r="BL110" s="532" t="e">
        <f t="shared" si="212"/>
        <v>#DIV/0!</v>
      </c>
      <c r="BM110" s="586">
        <f t="shared" si="233"/>
        <v>0</v>
      </c>
      <c r="BN110" s="532" t="e">
        <f t="shared" si="213"/>
        <v>#DIV/0!</v>
      </c>
      <c r="BO110" s="595"/>
      <c r="BP110" s="510"/>
      <c r="BQ110" s="509" t="s">
        <v>20</v>
      </c>
      <c r="BR110" s="508"/>
      <c r="BS110" s="492"/>
    </row>
    <row r="111" spans="1:71" ht="34.5" customHeight="1" x14ac:dyDescent="0.25">
      <c r="A111" s="534" t="s">
        <v>1589</v>
      </c>
      <c r="B111" s="548" t="s">
        <v>1588</v>
      </c>
      <c r="C111" s="548" t="s">
        <v>1250</v>
      </c>
      <c r="D111" s="596"/>
      <c r="E111" s="596">
        <v>1</v>
      </c>
      <c r="F111" s="596">
        <v>1</v>
      </c>
      <c r="G111" s="596"/>
      <c r="H111" s="596"/>
      <c r="I111" s="596">
        <v>1</v>
      </c>
      <c r="J111" s="548"/>
      <c r="K111" s="596"/>
      <c r="L111" s="596"/>
      <c r="M111" s="596"/>
      <c r="N111" s="596"/>
      <c r="O111" s="596"/>
      <c r="P111" s="532">
        <f>+IFERROR(IF((H111+L111)/D111&gt;=100%,100%,(H111+L111)/D111),0)</f>
        <v>0</v>
      </c>
      <c r="Q111" s="532">
        <f t="shared" si="227"/>
        <v>1</v>
      </c>
      <c r="R111" s="532">
        <f t="shared" si="227"/>
        <v>0</v>
      </c>
      <c r="S111" s="532">
        <f>+IFERROR(IF(K111/G111&gt;=100%,100%,K111/G111),0)</f>
        <v>0</v>
      </c>
      <c r="T111" s="597" t="s">
        <v>1966</v>
      </c>
      <c r="U111" s="531">
        <v>46022</v>
      </c>
      <c r="V111" s="596">
        <f>SUM(D111:G111)</f>
        <v>2</v>
      </c>
      <c r="W111" s="596">
        <f>SUM(H111:O111)</f>
        <v>1</v>
      </c>
      <c r="X111" s="596">
        <f>+IFERROR(IF(W111/V111&gt;=100%,100%,W111/V111),0)</f>
        <v>0.5</v>
      </c>
      <c r="Y111" s="532">
        <v>0.33</v>
      </c>
      <c r="Z111" s="532"/>
      <c r="AA111" s="532">
        <v>1</v>
      </c>
      <c r="AB111" s="532">
        <v>1</v>
      </c>
      <c r="AC111" s="532"/>
      <c r="AD111" s="586"/>
      <c r="AE111" s="586">
        <v>1200000000</v>
      </c>
      <c r="AF111" s="586"/>
      <c r="AG111" s="586"/>
      <c r="AH111" s="586"/>
      <c r="AI111" s="586"/>
      <c r="AJ111" s="586"/>
      <c r="AK111" s="586">
        <v>0</v>
      </c>
      <c r="AL111" s="682" t="e">
        <f t="shared" si="152"/>
        <v>#DIV/0!</v>
      </c>
      <c r="AM111" s="682">
        <f t="shared" si="153"/>
        <v>0</v>
      </c>
      <c r="AN111" s="682" t="e">
        <f t="shared" si="154"/>
        <v>#DIV/0!</v>
      </c>
      <c r="AO111" s="532" t="e">
        <f t="shared" si="155"/>
        <v>#DIV/0!</v>
      </c>
      <c r="AP111" s="630"/>
      <c r="AQ111" s="630"/>
      <c r="AR111" s="630">
        <v>0</v>
      </c>
      <c r="AS111" s="630">
        <v>0</v>
      </c>
      <c r="AT111" s="532" t="e">
        <f t="shared" si="215"/>
        <v>#DIV/0!</v>
      </c>
      <c r="AU111" s="682">
        <f t="shared" si="215"/>
        <v>0</v>
      </c>
      <c r="AV111" s="682" t="e">
        <f t="shared" si="215"/>
        <v>#DIV/0!</v>
      </c>
      <c r="AW111" s="682" t="e">
        <f t="shared" si="215"/>
        <v>#DIV/0!</v>
      </c>
      <c r="AX111" s="547">
        <f t="shared" si="228"/>
        <v>0</v>
      </c>
      <c r="AY111" s="586">
        <f t="shared" si="229"/>
        <v>0</v>
      </c>
      <c r="AZ111" s="586">
        <f t="shared" si="230"/>
        <v>0</v>
      </c>
      <c r="BA111" s="586">
        <f t="shared" si="231"/>
        <v>0</v>
      </c>
      <c r="BB111" s="586"/>
      <c r="BC111" s="586"/>
      <c r="BD111" s="586">
        <f>AJ111-AR111</f>
        <v>0</v>
      </c>
      <c r="BE111" s="586"/>
      <c r="BF111" s="587" t="e">
        <f t="shared" si="173"/>
        <v>#DIV/0!</v>
      </c>
      <c r="BG111" s="587" t="e">
        <f t="shared" si="174"/>
        <v>#DIV/0!</v>
      </c>
      <c r="BH111" s="587" t="e">
        <f t="shared" si="175"/>
        <v>#DIV/0!</v>
      </c>
      <c r="BI111" s="587" t="e">
        <f t="shared" si="176"/>
        <v>#DIV/0!</v>
      </c>
      <c r="BJ111" s="586">
        <f t="shared" si="232"/>
        <v>1200000000</v>
      </c>
      <c r="BK111" s="586">
        <f t="shared" si="218"/>
        <v>0</v>
      </c>
      <c r="BL111" s="532">
        <f t="shared" si="212"/>
        <v>0</v>
      </c>
      <c r="BM111" s="586">
        <f t="shared" si="233"/>
        <v>0</v>
      </c>
      <c r="BN111" s="532">
        <f t="shared" si="213"/>
        <v>0</v>
      </c>
      <c r="BO111" s="595"/>
      <c r="BP111" s="510"/>
      <c r="BQ111" s="509"/>
      <c r="BR111" s="508"/>
      <c r="BS111" s="492"/>
    </row>
    <row r="112" spans="1:71" ht="34.5" customHeight="1" x14ac:dyDescent="0.25">
      <c r="A112" s="546" t="s">
        <v>1587</v>
      </c>
      <c r="B112" s="545" t="s">
        <v>1516</v>
      </c>
      <c r="C112" s="545" t="s">
        <v>1516</v>
      </c>
      <c r="D112" s="544"/>
      <c r="E112" s="544"/>
      <c r="F112" s="544"/>
      <c r="G112" s="544"/>
      <c r="H112" s="544"/>
      <c r="I112" s="544"/>
      <c r="J112" s="544"/>
      <c r="K112" s="544"/>
      <c r="L112" s="544"/>
      <c r="M112" s="544"/>
      <c r="N112" s="544"/>
      <c r="O112" s="544"/>
      <c r="P112" s="539">
        <f>+SUMPRODUCT(P113:P114,Z113:Z114)</f>
        <v>1</v>
      </c>
      <c r="Q112" s="539">
        <f>+SUMPRODUCT(Q113:Q114,AA113:AA114)</f>
        <v>1</v>
      </c>
      <c r="R112" s="539">
        <f>+SUMPRODUCT(R113:R114,AB113:AB114)</f>
        <v>0</v>
      </c>
      <c r="S112" s="539">
        <f>+SUMPRODUCT(S113:S114,AC113:AC114)</f>
        <v>0</v>
      </c>
      <c r="T112" s="541"/>
      <c r="U112" s="541"/>
      <c r="V112" s="544">
        <v>1</v>
      </c>
      <c r="W112" s="544"/>
      <c r="X112" s="539">
        <f>+SUMPRODUCT(X113:X114,Y113:Y114)</f>
        <v>0.6875</v>
      </c>
      <c r="Y112" s="539">
        <v>0.25</v>
      </c>
      <c r="Z112" s="539">
        <v>0.25</v>
      </c>
      <c r="AA112" s="539">
        <v>0.25</v>
      </c>
      <c r="AB112" s="539">
        <v>0.25</v>
      </c>
      <c r="AC112" s="539">
        <v>0.35</v>
      </c>
      <c r="AD112" s="540">
        <f t="shared" ref="AD112:AK112" si="234">SUM(AD113:AD114)</f>
        <v>30000000</v>
      </c>
      <c r="AE112" s="540">
        <f t="shared" si="234"/>
        <v>100000000</v>
      </c>
      <c r="AF112" s="540">
        <f t="shared" si="234"/>
        <v>100000000</v>
      </c>
      <c r="AG112" s="540">
        <f t="shared" si="234"/>
        <v>100000000</v>
      </c>
      <c r="AH112" s="540">
        <f t="shared" si="234"/>
        <v>30000000</v>
      </c>
      <c r="AI112" s="540">
        <f t="shared" si="234"/>
        <v>80000000</v>
      </c>
      <c r="AJ112" s="540">
        <f t="shared" si="234"/>
        <v>0</v>
      </c>
      <c r="AK112" s="540">
        <f t="shared" si="234"/>
        <v>0</v>
      </c>
      <c r="AL112" s="544">
        <f t="shared" si="152"/>
        <v>1</v>
      </c>
      <c r="AM112" s="544">
        <f t="shared" si="153"/>
        <v>0.8</v>
      </c>
      <c r="AN112" s="544">
        <f t="shared" si="154"/>
        <v>0</v>
      </c>
      <c r="AO112" s="544">
        <f t="shared" si="155"/>
        <v>0</v>
      </c>
      <c r="AP112" s="633">
        <f>SUM(AP113:AP114)</f>
        <v>30000000</v>
      </c>
      <c r="AQ112" s="633">
        <f>SUM(AQ113:AQ114)</f>
        <v>80000000</v>
      </c>
      <c r="AR112" s="633">
        <f>SUM(AR113:AR114)</f>
        <v>0</v>
      </c>
      <c r="AS112" s="633">
        <f>SUM(AS113:AS114)</f>
        <v>0</v>
      </c>
      <c r="AT112" s="544">
        <f t="shared" si="215"/>
        <v>1</v>
      </c>
      <c r="AU112" s="544">
        <f t="shared" si="215"/>
        <v>0.8</v>
      </c>
      <c r="AV112" s="544">
        <f t="shared" si="215"/>
        <v>0</v>
      </c>
      <c r="AW112" s="544">
        <f t="shared" si="215"/>
        <v>0</v>
      </c>
      <c r="AX112" s="543">
        <f t="shared" ref="AX112:BE112" si="235">SUM(AX113:AX114)</f>
        <v>0</v>
      </c>
      <c r="AY112" s="543">
        <f t="shared" si="235"/>
        <v>0</v>
      </c>
      <c r="AZ112" s="543">
        <f t="shared" si="235"/>
        <v>0</v>
      </c>
      <c r="BA112" s="543">
        <f t="shared" si="235"/>
        <v>0</v>
      </c>
      <c r="BB112" s="543">
        <f t="shared" si="235"/>
        <v>0</v>
      </c>
      <c r="BC112" s="543">
        <f t="shared" si="235"/>
        <v>0</v>
      </c>
      <c r="BD112" s="543">
        <f t="shared" si="235"/>
        <v>0</v>
      </c>
      <c r="BE112" s="543">
        <f t="shared" si="235"/>
        <v>0</v>
      </c>
      <c r="BF112" s="554" t="e">
        <f t="shared" si="173"/>
        <v>#DIV/0!</v>
      </c>
      <c r="BG112" s="554" t="e">
        <f t="shared" si="174"/>
        <v>#DIV/0!</v>
      </c>
      <c r="BH112" s="554" t="e">
        <f t="shared" si="175"/>
        <v>#DIV/0!</v>
      </c>
      <c r="BI112" s="554" t="e">
        <f t="shared" si="176"/>
        <v>#DIV/0!</v>
      </c>
      <c r="BJ112" s="541">
        <f>SUM(BJ113:BJ114)</f>
        <v>330000000</v>
      </c>
      <c r="BK112" s="540">
        <f t="shared" si="218"/>
        <v>110000000</v>
      </c>
      <c r="BL112" s="539">
        <f t="shared" si="212"/>
        <v>0.33333333333333331</v>
      </c>
      <c r="BM112" s="540">
        <f t="shared" si="219"/>
        <v>110000000</v>
      </c>
      <c r="BN112" s="539">
        <f t="shared" si="213"/>
        <v>0.33333333333333331</v>
      </c>
      <c r="BO112" s="538"/>
      <c r="BP112" s="537" t="s">
        <v>8</v>
      </c>
      <c r="BQ112" s="536"/>
      <c r="BR112" s="535"/>
      <c r="BS112" s="492"/>
    </row>
    <row r="113" spans="1:71" ht="50.1" customHeight="1" x14ac:dyDescent="0.25">
      <c r="A113" s="533" t="s">
        <v>1586</v>
      </c>
      <c r="B113" s="616" t="s">
        <v>1518</v>
      </c>
      <c r="C113" s="548" t="s">
        <v>1504</v>
      </c>
      <c r="D113" s="616">
        <v>2</v>
      </c>
      <c r="E113" s="616">
        <v>2</v>
      </c>
      <c r="F113" s="616">
        <v>2</v>
      </c>
      <c r="G113" s="616">
        <v>2</v>
      </c>
      <c r="H113" s="616">
        <v>3</v>
      </c>
      <c r="I113" s="616">
        <v>2</v>
      </c>
      <c r="J113" s="616"/>
      <c r="K113" s="616"/>
      <c r="L113" s="616"/>
      <c r="M113" s="706"/>
      <c r="N113" s="616"/>
      <c r="O113" s="616"/>
      <c r="P113" s="532">
        <f>+IFERROR(IF((H113+L113)/D113&gt;=100%,100%,(H113+L113)/D113),0)</f>
        <v>1</v>
      </c>
      <c r="Q113" s="532">
        <f>+IFERROR(IF((I113+N113)/E113&gt;=100%,100%,(I113+N113)/E113),0)</f>
        <v>1</v>
      </c>
      <c r="R113" s="532">
        <f>+IFERROR(IF((J113+O113)/F113&gt;=100%,100%,(J113+O113)/F113),0)</f>
        <v>0</v>
      </c>
      <c r="S113" s="532">
        <f>+IFERROR(IF(K113/G113&gt;=100%,100%,K113/G113),0)</f>
        <v>0</v>
      </c>
      <c r="T113" s="617" t="s">
        <v>1955</v>
      </c>
      <c r="U113" s="531">
        <v>46022</v>
      </c>
      <c r="V113" s="616">
        <f>SUM(D113:G113)</f>
        <v>8</v>
      </c>
      <c r="W113" s="616">
        <f>SUM(H113:O113)</f>
        <v>5</v>
      </c>
      <c r="X113" s="525">
        <f>+IFERROR(IF(W113/V113&gt;=100%,100%,W113/V113),0)</f>
        <v>0.625</v>
      </c>
      <c r="Y113" s="527">
        <v>0.5</v>
      </c>
      <c r="Z113" s="532">
        <v>0.5</v>
      </c>
      <c r="AA113" s="527">
        <v>0.5</v>
      </c>
      <c r="AB113" s="527">
        <v>0.5</v>
      </c>
      <c r="AC113" s="527">
        <v>0.5</v>
      </c>
      <c r="AD113" s="528">
        <v>0</v>
      </c>
      <c r="AE113" s="528">
        <v>0</v>
      </c>
      <c r="AF113" s="528">
        <v>0</v>
      </c>
      <c r="AG113" s="528">
        <v>0</v>
      </c>
      <c r="AH113" s="528"/>
      <c r="AI113" s="528"/>
      <c r="AJ113" s="528"/>
      <c r="AK113" s="528"/>
      <c r="AL113" s="527" t="e">
        <f t="shared" si="152"/>
        <v>#DIV/0!</v>
      </c>
      <c r="AM113" s="527" t="e">
        <f t="shared" si="153"/>
        <v>#DIV/0!</v>
      </c>
      <c r="AN113" s="527" t="e">
        <f t="shared" si="154"/>
        <v>#DIV/0!</v>
      </c>
      <c r="AO113" s="527" t="e">
        <f t="shared" si="155"/>
        <v>#DIV/0!</v>
      </c>
      <c r="AP113" s="631"/>
      <c r="AQ113" s="631"/>
      <c r="AR113" s="631"/>
      <c r="AS113" s="631"/>
      <c r="AT113" s="527" t="e">
        <f t="shared" si="215"/>
        <v>#DIV/0!</v>
      </c>
      <c r="AU113" s="527" t="e">
        <f t="shared" si="215"/>
        <v>#DIV/0!</v>
      </c>
      <c r="AV113" s="527" t="e">
        <f t="shared" si="215"/>
        <v>#DIV/0!</v>
      </c>
      <c r="AW113" s="527" t="e">
        <f t="shared" si="215"/>
        <v>#DIV/0!</v>
      </c>
      <c r="AX113" s="547">
        <f t="shared" ref="AX113:AX114" si="236">AH113-AP113</f>
        <v>0</v>
      </c>
      <c r="AY113" s="528">
        <f t="shared" ref="AY113:AY114" si="237">AI113-AQ113</f>
        <v>0</v>
      </c>
      <c r="AZ113" s="528">
        <f t="shared" ref="AZ113:AZ114" si="238">AJ113-AR113</f>
        <v>0</v>
      </c>
      <c r="BA113" s="528">
        <f t="shared" ref="BA113:BA114" si="239">AK113-AS113</f>
        <v>0</v>
      </c>
      <c r="BB113" s="528"/>
      <c r="BC113" s="528"/>
      <c r="BD113" s="528">
        <f>AJ113-AR113</f>
        <v>0</v>
      </c>
      <c r="BE113" s="528"/>
      <c r="BF113" s="529" t="e">
        <f t="shared" si="173"/>
        <v>#DIV/0!</v>
      </c>
      <c r="BG113" s="529" t="e">
        <f t="shared" si="174"/>
        <v>#DIV/0!</v>
      </c>
      <c r="BH113" s="529" t="e">
        <f t="shared" si="175"/>
        <v>#DIV/0!</v>
      </c>
      <c r="BI113" s="529" t="e">
        <f t="shared" si="176"/>
        <v>#DIV/0!</v>
      </c>
      <c r="BJ113" s="528">
        <f t="shared" ref="BJ113:BJ114" si="240">SUM(AD113:AG113)</f>
        <v>0</v>
      </c>
      <c r="BK113" s="528">
        <f t="shared" si="218"/>
        <v>0</v>
      </c>
      <c r="BL113" s="527" t="e">
        <f t="shared" si="212"/>
        <v>#DIV/0!</v>
      </c>
      <c r="BM113" s="528">
        <f t="shared" ref="BM113:BM114" si="241">SUM(AP113:AS113)</f>
        <v>0</v>
      </c>
      <c r="BN113" s="527" t="e">
        <f t="shared" si="213"/>
        <v>#DIV/0!</v>
      </c>
      <c r="BO113" s="511"/>
      <c r="BP113" s="510"/>
      <c r="BQ113" s="509" t="s">
        <v>13</v>
      </c>
      <c r="BR113" s="508"/>
      <c r="BS113" s="492"/>
    </row>
    <row r="114" spans="1:71" ht="50.1" customHeight="1" x14ac:dyDescent="0.25">
      <c r="A114" s="533" t="s">
        <v>1585</v>
      </c>
      <c r="B114" s="616" t="s">
        <v>1518</v>
      </c>
      <c r="C114" s="548" t="s">
        <v>1504</v>
      </c>
      <c r="D114" s="616">
        <v>1</v>
      </c>
      <c r="E114" s="616">
        <v>1</v>
      </c>
      <c r="F114" s="616">
        <v>1</v>
      </c>
      <c r="G114" s="616">
        <v>1</v>
      </c>
      <c r="H114" s="616">
        <v>1</v>
      </c>
      <c r="I114" s="616">
        <v>2</v>
      </c>
      <c r="J114" s="616"/>
      <c r="K114" s="616"/>
      <c r="L114" s="616"/>
      <c r="M114" s="706"/>
      <c r="N114" s="616"/>
      <c r="O114" s="616"/>
      <c r="P114" s="532">
        <f>+IFERROR(IF((H114+L114)/D114&gt;=100%,100%,(H114+L114)/D114),0)</f>
        <v>1</v>
      </c>
      <c r="Q114" s="532">
        <f>+IFERROR(IF((I114+N114)/E114&gt;=100%,100%,(I114+N114)/E114),0)</f>
        <v>1</v>
      </c>
      <c r="R114" s="532">
        <f>+IFERROR(IF((J114+O114)/F114&gt;=100%,100%,(J114+O114)/F114),0)</f>
        <v>0</v>
      </c>
      <c r="S114" s="532">
        <f>+IFERROR(IF(K114/G114&gt;=100%,100%,K114/G114),0)</f>
        <v>0</v>
      </c>
      <c r="T114" s="617" t="s">
        <v>1956</v>
      </c>
      <c r="U114" s="531">
        <v>46022</v>
      </c>
      <c r="V114" s="616">
        <f>SUM(D114:G114)</f>
        <v>4</v>
      </c>
      <c r="W114" s="616">
        <f>SUM(H114:O114)</f>
        <v>3</v>
      </c>
      <c r="X114" s="525">
        <f>+IFERROR(IF(W114/V114&gt;=100%,100%,W114/V114),0)</f>
        <v>0.75</v>
      </c>
      <c r="Y114" s="527">
        <v>0.5</v>
      </c>
      <c r="Z114" s="527">
        <v>0.5</v>
      </c>
      <c r="AA114" s="527">
        <v>0.5</v>
      </c>
      <c r="AB114" s="527">
        <v>0.5</v>
      </c>
      <c r="AC114" s="527">
        <v>0.5</v>
      </c>
      <c r="AD114" s="528">
        <v>30000000</v>
      </c>
      <c r="AE114" s="528">
        <v>100000000</v>
      </c>
      <c r="AF114" s="528">
        <v>100000000</v>
      </c>
      <c r="AG114" s="528">
        <v>100000000</v>
      </c>
      <c r="AH114" s="528">
        <v>30000000</v>
      </c>
      <c r="AI114" s="528">
        <v>80000000</v>
      </c>
      <c r="AJ114" s="528"/>
      <c r="AK114" s="528"/>
      <c r="AL114" s="527">
        <f t="shared" si="152"/>
        <v>1</v>
      </c>
      <c r="AM114" s="527">
        <f t="shared" si="153"/>
        <v>0.8</v>
      </c>
      <c r="AN114" s="527">
        <f t="shared" si="154"/>
        <v>0</v>
      </c>
      <c r="AO114" s="527">
        <f t="shared" si="155"/>
        <v>0</v>
      </c>
      <c r="AP114" s="618">
        <v>30000000</v>
      </c>
      <c r="AQ114" s="631">
        <v>80000000</v>
      </c>
      <c r="AR114" s="631"/>
      <c r="AS114" s="631"/>
      <c r="AT114" s="527">
        <f t="shared" si="215"/>
        <v>1</v>
      </c>
      <c r="AU114" s="527">
        <f t="shared" si="215"/>
        <v>0.8</v>
      </c>
      <c r="AV114" s="527">
        <f t="shared" si="215"/>
        <v>0</v>
      </c>
      <c r="AW114" s="527">
        <f t="shared" si="215"/>
        <v>0</v>
      </c>
      <c r="AX114" s="547">
        <f t="shared" si="236"/>
        <v>0</v>
      </c>
      <c r="AY114" s="547">
        <f t="shared" si="237"/>
        <v>0</v>
      </c>
      <c r="AZ114" s="547">
        <f t="shared" si="238"/>
        <v>0</v>
      </c>
      <c r="BA114" s="547">
        <f t="shared" si="239"/>
        <v>0</v>
      </c>
      <c r="BB114" s="547"/>
      <c r="BC114" s="547"/>
      <c r="BD114" s="547">
        <f>AJ114-AR114</f>
        <v>0</v>
      </c>
      <c r="BE114" s="547"/>
      <c r="BF114" s="529" t="e">
        <f t="shared" si="173"/>
        <v>#DIV/0!</v>
      </c>
      <c r="BG114" s="529" t="e">
        <f t="shared" si="174"/>
        <v>#DIV/0!</v>
      </c>
      <c r="BH114" s="529" t="e">
        <f t="shared" si="175"/>
        <v>#DIV/0!</v>
      </c>
      <c r="BI114" s="529" t="e">
        <f t="shared" si="176"/>
        <v>#DIV/0!</v>
      </c>
      <c r="BJ114" s="528">
        <f t="shared" si="240"/>
        <v>330000000</v>
      </c>
      <c r="BK114" s="528">
        <f t="shared" si="218"/>
        <v>110000000</v>
      </c>
      <c r="BL114" s="527">
        <f t="shared" si="212"/>
        <v>0.33333333333333331</v>
      </c>
      <c r="BM114" s="528">
        <f t="shared" si="241"/>
        <v>110000000</v>
      </c>
      <c r="BN114" s="527">
        <f t="shared" si="213"/>
        <v>0.33333333333333331</v>
      </c>
      <c r="BO114" s="595"/>
      <c r="BP114" s="510"/>
      <c r="BQ114" s="509"/>
      <c r="BR114" s="508"/>
      <c r="BS114" s="492"/>
    </row>
    <row r="115" spans="1:71" ht="34.5" customHeight="1" x14ac:dyDescent="0.25">
      <c r="A115" s="546" t="s">
        <v>1584</v>
      </c>
      <c r="B115" s="545" t="s">
        <v>1516</v>
      </c>
      <c r="C115" s="545" t="s">
        <v>1516</v>
      </c>
      <c r="D115" s="544"/>
      <c r="E115" s="544"/>
      <c r="F115" s="544"/>
      <c r="G115" s="544"/>
      <c r="H115" s="544"/>
      <c r="I115" s="544"/>
      <c r="J115" s="544"/>
      <c r="K115" s="544"/>
      <c r="L115" s="544"/>
      <c r="M115" s="544"/>
      <c r="N115" s="544"/>
      <c r="O115" s="544"/>
      <c r="P115" s="539">
        <f>+SUMPRODUCT(P116:P117,Z116:Z117)</f>
        <v>1</v>
      </c>
      <c r="Q115" s="539">
        <f>+SUMPRODUCT(Q116:Q117,AA116:AA117)</f>
        <v>1</v>
      </c>
      <c r="R115" s="539">
        <f>+SUMPRODUCT(R116:R117,AB116:AB117)</f>
        <v>0</v>
      </c>
      <c r="S115" s="539">
        <f>+SUMPRODUCT(S116:S117,AC116:AC117)</f>
        <v>0</v>
      </c>
      <c r="T115" s="541"/>
      <c r="U115" s="541"/>
      <c r="V115" s="544">
        <v>1</v>
      </c>
      <c r="W115" s="544"/>
      <c r="X115" s="539">
        <f>+SUMPRODUCT(X116:X117,Y116:Y117)</f>
        <v>0.41666666666666663</v>
      </c>
      <c r="Y115" s="539">
        <v>0.25</v>
      </c>
      <c r="Z115" s="539">
        <v>0.25</v>
      </c>
      <c r="AA115" s="539">
        <v>0.25</v>
      </c>
      <c r="AB115" s="539">
        <v>0.25</v>
      </c>
      <c r="AC115" s="539">
        <v>0.35</v>
      </c>
      <c r="AD115" s="540">
        <f t="shared" ref="AD115:AK115" si="242">SUM(AD116:AD117)</f>
        <v>32463641116</v>
      </c>
      <c r="AE115" s="540">
        <f t="shared" si="242"/>
        <v>13769036000</v>
      </c>
      <c r="AF115" s="540">
        <f t="shared" si="242"/>
        <v>15807415000</v>
      </c>
      <c r="AG115" s="540">
        <f t="shared" si="242"/>
        <v>20532761381</v>
      </c>
      <c r="AH115" s="540">
        <f t="shared" si="242"/>
        <v>31630530085</v>
      </c>
      <c r="AI115" s="540">
        <f t="shared" si="242"/>
        <v>12168777595.6</v>
      </c>
      <c r="AJ115" s="540">
        <f t="shared" si="242"/>
        <v>0</v>
      </c>
      <c r="AK115" s="540">
        <f t="shared" si="242"/>
        <v>0</v>
      </c>
      <c r="AL115" s="544">
        <f t="shared" si="152"/>
        <v>0.97433710445408439</v>
      </c>
      <c r="AM115" s="544">
        <f t="shared" si="153"/>
        <v>0.88377847189883163</v>
      </c>
      <c r="AN115" s="544">
        <f t="shared" si="154"/>
        <v>0</v>
      </c>
      <c r="AO115" s="544">
        <f t="shared" si="155"/>
        <v>0</v>
      </c>
      <c r="AP115" s="633">
        <f>SUM(AP116:AP117)</f>
        <v>21567818514</v>
      </c>
      <c r="AQ115" s="633">
        <f>SUM(AQ116:AQ117)</f>
        <v>199741621.59999999</v>
      </c>
      <c r="AR115" s="633">
        <f>SUM(AR116:AR117)</f>
        <v>0</v>
      </c>
      <c r="AS115" s="633">
        <f>SUM(AS116:AS117)</f>
        <v>0</v>
      </c>
      <c r="AT115" s="544">
        <f t="shared" si="215"/>
        <v>0.66436843719819538</v>
      </c>
      <c r="AU115" s="544">
        <f t="shared" si="215"/>
        <v>1.4506579952292957E-2</v>
      </c>
      <c r="AV115" s="544">
        <f t="shared" si="215"/>
        <v>0</v>
      </c>
      <c r="AW115" s="544">
        <f t="shared" si="215"/>
        <v>0</v>
      </c>
      <c r="AX115" s="543">
        <f t="shared" ref="AX115:BE115" si="243">SUM(AX116:AX117)</f>
        <v>10062711571</v>
      </c>
      <c r="AY115" s="543">
        <f t="shared" si="243"/>
        <v>11969035974</v>
      </c>
      <c r="AZ115" s="543">
        <f t="shared" si="243"/>
        <v>0</v>
      </c>
      <c r="BA115" s="543">
        <f t="shared" si="243"/>
        <v>0</v>
      </c>
      <c r="BB115" s="543">
        <f t="shared" si="243"/>
        <v>10011514396.620001</v>
      </c>
      <c r="BC115" s="543">
        <f t="shared" si="243"/>
        <v>0</v>
      </c>
      <c r="BD115" s="543">
        <f t="shared" si="243"/>
        <v>0</v>
      </c>
      <c r="BE115" s="543">
        <f t="shared" si="243"/>
        <v>0</v>
      </c>
      <c r="BF115" s="543">
        <f t="shared" si="173"/>
        <v>0.9949121890239262</v>
      </c>
      <c r="BG115" s="543">
        <f t="shared" si="174"/>
        <v>0</v>
      </c>
      <c r="BH115" s="543" t="e">
        <f t="shared" si="175"/>
        <v>#DIV/0!</v>
      </c>
      <c r="BI115" s="543" t="e">
        <f t="shared" si="176"/>
        <v>#DIV/0!</v>
      </c>
      <c r="BJ115" s="541">
        <f>SUM(BJ116:BJ117)</f>
        <v>82572853497</v>
      </c>
      <c r="BK115" s="540">
        <f t="shared" si="218"/>
        <v>43799307680.599998</v>
      </c>
      <c r="BL115" s="539">
        <f t="shared" si="212"/>
        <v>0.53043228889009264</v>
      </c>
      <c r="BM115" s="540">
        <f t="shared" si="219"/>
        <v>21767560135.599998</v>
      </c>
      <c r="BN115" s="539">
        <f t="shared" si="213"/>
        <v>0.26361642130232121</v>
      </c>
      <c r="BO115" s="538"/>
      <c r="BP115" s="537" t="s">
        <v>8</v>
      </c>
      <c r="BQ115" s="536"/>
      <c r="BR115" s="535"/>
      <c r="BS115" s="492"/>
    </row>
    <row r="116" spans="1:71" ht="50.1" customHeight="1" x14ac:dyDescent="0.25">
      <c r="A116" s="533" t="s">
        <v>1583</v>
      </c>
      <c r="B116" s="616" t="s">
        <v>1582</v>
      </c>
      <c r="C116" s="548" t="s">
        <v>1504</v>
      </c>
      <c r="D116" s="616">
        <v>3</v>
      </c>
      <c r="E116" s="616">
        <v>3</v>
      </c>
      <c r="F116" s="616">
        <v>3</v>
      </c>
      <c r="G116" s="616">
        <v>3</v>
      </c>
      <c r="H116" s="616">
        <v>3</v>
      </c>
      <c r="I116" s="616">
        <v>3</v>
      </c>
      <c r="J116" s="616"/>
      <c r="K116" s="616"/>
      <c r="L116" s="616"/>
      <c r="M116" s="706"/>
      <c r="N116" s="616"/>
      <c r="O116" s="616"/>
      <c r="P116" s="532">
        <f>+IFERROR(IF((H116+L116)/D116&gt;=100%,100%,(H116+L116)/D116),0)</f>
        <v>1</v>
      </c>
      <c r="Q116" s="532">
        <f>+IFERROR(IF((I116+N116)/E116&gt;=100%,100%,(I116+N116)/E116),0)</f>
        <v>1</v>
      </c>
      <c r="R116" s="532">
        <f>+IFERROR(IF((J116+O116)/F116&gt;=100%,100%,(J116+O116)/F116),0)</f>
        <v>0</v>
      </c>
      <c r="S116" s="532">
        <f>+IFERROR(IF(K116/G116&gt;=100%,100%,K116/G116),0)</f>
        <v>0</v>
      </c>
      <c r="T116" s="586" t="s">
        <v>1871</v>
      </c>
      <c r="U116" s="531">
        <v>46022</v>
      </c>
      <c r="V116" s="616">
        <f>SUM(D116:G116)</f>
        <v>12</v>
      </c>
      <c r="W116" s="616">
        <f>SUM(H116:O116)</f>
        <v>6</v>
      </c>
      <c r="X116" s="525">
        <f>+IFERROR(IF(W116/V116&gt;=100%,100%,W116/V116),0)</f>
        <v>0.5</v>
      </c>
      <c r="Y116" s="527">
        <v>0.5</v>
      </c>
      <c r="Z116" s="527">
        <v>1</v>
      </c>
      <c r="AA116" s="527">
        <v>0.5</v>
      </c>
      <c r="AB116" s="527">
        <v>0.5</v>
      </c>
      <c r="AC116" s="527">
        <v>0.5</v>
      </c>
      <c r="AD116" s="528">
        <v>32463641116</v>
      </c>
      <c r="AE116" s="528">
        <v>13769036000</v>
      </c>
      <c r="AF116" s="528">
        <v>15807415000</v>
      </c>
      <c r="AG116" s="528">
        <v>20532761381</v>
      </c>
      <c r="AH116" s="528">
        <v>31630530085</v>
      </c>
      <c r="AI116" s="528">
        <v>12168777595.6</v>
      </c>
      <c r="AJ116" s="528"/>
      <c r="AK116" s="528"/>
      <c r="AL116" s="527">
        <f t="shared" si="152"/>
        <v>0.97433710445408439</v>
      </c>
      <c r="AM116" s="527">
        <f t="shared" si="153"/>
        <v>0.88377847189883163</v>
      </c>
      <c r="AN116" s="527">
        <f t="shared" si="154"/>
        <v>0</v>
      </c>
      <c r="AO116" s="527">
        <f t="shared" si="155"/>
        <v>0</v>
      </c>
      <c r="AP116" s="631">
        <v>21567818514</v>
      </c>
      <c r="AQ116" s="631">
        <v>199741621.59999999</v>
      </c>
      <c r="AR116" s="631">
        <v>0</v>
      </c>
      <c r="AS116" s="631"/>
      <c r="AT116" s="527">
        <f t="shared" si="215"/>
        <v>0.66436843719819538</v>
      </c>
      <c r="AU116" s="527">
        <f t="shared" si="215"/>
        <v>1.4506579952292957E-2</v>
      </c>
      <c r="AV116" s="527">
        <f t="shared" si="215"/>
        <v>0</v>
      </c>
      <c r="AW116" s="527">
        <f t="shared" si="215"/>
        <v>0</v>
      </c>
      <c r="AX116" s="547">
        <f t="shared" ref="AX116:AX117" si="244">AH116-AP116</f>
        <v>10062711571</v>
      </c>
      <c r="AY116" s="528">
        <f t="shared" ref="AY116:AY117" si="245">AI116-AQ116</f>
        <v>11969035974</v>
      </c>
      <c r="AZ116" s="528">
        <f t="shared" ref="AZ116:AZ117" si="246">AJ116-AR116</f>
        <v>0</v>
      </c>
      <c r="BA116" s="547">
        <f t="shared" ref="BA116:BA117" si="247">AK116-AS116</f>
        <v>0</v>
      </c>
      <c r="BB116" s="528">
        <v>10011514396.620001</v>
      </c>
      <c r="BC116" s="528"/>
      <c r="BD116" s="528">
        <f>AJ116-AR116</f>
        <v>0</v>
      </c>
      <c r="BE116" s="528"/>
      <c r="BF116" s="529">
        <f t="shared" si="173"/>
        <v>0.9949121890239262</v>
      </c>
      <c r="BG116" s="529">
        <f t="shared" si="174"/>
        <v>0</v>
      </c>
      <c r="BH116" s="529" t="e">
        <f t="shared" si="175"/>
        <v>#DIV/0!</v>
      </c>
      <c r="BI116" s="529" t="e">
        <f t="shared" si="176"/>
        <v>#DIV/0!</v>
      </c>
      <c r="BJ116" s="528">
        <f t="shared" ref="BJ116:BJ117" si="248">SUM(AD116:AG116)</f>
        <v>82572853497</v>
      </c>
      <c r="BK116" s="528">
        <f t="shared" si="218"/>
        <v>43799307680.599998</v>
      </c>
      <c r="BL116" s="527">
        <f t="shared" si="212"/>
        <v>0.53043228889009264</v>
      </c>
      <c r="BM116" s="528">
        <f t="shared" ref="BM116:BM117" si="249">SUM(AP116:AS116)</f>
        <v>21767560135.599998</v>
      </c>
      <c r="BN116" s="527">
        <f t="shared" si="213"/>
        <v>0.26361642130232121</v>
      </c>
      <c r="BO116" s="511"/>
      <c r="BP116" s="510"/>
      <c r="BQ116" s="509"/>
      <c r="BR116" s="508"/>
      <c r="BS116" s="492"/>
    </row>
    <row r="117" spans="1:71" ht="50.1" customHeight="1" thickBot="1" x14ac:dyDescent="0.3">
      <c r="A117" s="615" t="s">
        <v>1581</v>
      </c>
      <c r="B117" s="612" t="s">
        <v>1580</v>
      </c>
      <c r="C117" s="548" t="s">
        <v>1504</v>
      </c>
      <c r="D117" s="612"/>
      <c r="E117" s="612">
        <v>1</v>
      </c>
      <c r="F117" s="612">
        <v>1</v>
      </c>
      <c r="G117" s="612">
        <v>1</v>
      </c>
      <c r="H117" s="612"/>
      <c r="I117" s="612">
        <v>1</v>
      </c>
      <c r="J117" s="612"/>
      <c r="K117" s="612"/>
      <c r="L117" s="612"/>
      <c r="M117" s="612"/>
      <c r="N117" s="612"/>
      <c r="O117" s="612"/>
      <c r="P117" s="532">
        <f>+IFERROR(IF((H117+L117)/D117&gt;=100%,100%,(H117+L117)/D117),0)</f>
        <v>0</v>
      </c>
      <c r="Q117" s="532">
        <f>+IFERROR(IF((I117+N117)/E117&gt;=100%,100%,(I117+N117)/E117),0)</f>
        <v>1</v>
      </c>
      <c r="R117" s="532">
        <f>+IFERROR(IF((J117+O117)/F117&gt;=100%,100%,(J117+O117)/F117),0)</f>
        <v>0</v>
      </c>
      <c r="S117" s="532">
        <f>+IFERROR(IF(K117/G117&gt;=100%,100%,K117/G117),0)</f>
        <v>0</v>
      </c>
      <c r="T117" s="591" t="s">
        <v>1957</v>
      </c>
      <c r="U117" s="614">
        <v>46022</v>
      </c>
      <c r="V117" s="612">
        <f>SUM(D117:G117)</f>
        <v>3</v>
      </c>
      <c r="W117" s="612">
        <f>SUM(H117:O117)</f>
        <v>1</v>
      </c>
      <c r="X117" s="611">
        <f>+IFERROR(IF(W117/V117&gt;=100%,100%,W117/V117),0)</f>
        <v>0.33333333333333331</v>
      </c>
      <c r="Y117" s="608">
        <v>0.5</v>
      </c>
      <c r="Z117" s="608"/>
      <c r="AA117" s="608">
        <v>0.5</v>
      </c>
      <c r="AB117" s="608">
        <v>0.5</v>
      </c>
      <c r="AC117" s="608">
        <v>0.5</v>
      </c>
      <c r="AD117" s="609">
        <v>0</v>
      </c>
      <c r="AE117" s="609">
        <v>0</v>
      </c>
      <c r="AF117" s="609">
        <v>0</v>
      </c>
      <c r="AG117" s="609">
        <v>0</v>
      </c>
      <c r="AH117" s="609"/>
      <c r="AI117" s="609"/>
      <c r="AJ117" s="609"/>
      <c r="AK117" s="609"/>
      <c r="AL117" s="608" t="e">
        <f t="shared" si="152"/>
        <v>#DIV/0!</v>
      </c>
      <c r="AM117" s="608" t="e">
        <f t="shared" si="153"/>
        <v>#DIV/0!</v>
      </c>
      <c r="AN117" s="608" t="e">
        <f t="shared" si="154"/>
        <v>#DIV/0!</v>
      </c>
      <c r="AO117" s="608" t="e">
        <f t="shared" si="155"/>
        <v>#DIV/0!</v>
      </c>
      <c r="AP117" s="629"/>
      <c r="AQ117" s="629"/>
      <c r="AR117" s="629"/>
      <c r="AS117" s="629"/>
      <c r="AT117" s="608" t="e">
        <f t="shared" si="215"/>
        <v>#DIV/0!</v>
      </c>
      <c r="AU117" s="608" t="e">
        <f t="shared" si="215"/>
        <v>#DIV/0!</v>
      </c>
      <c r="AV117" s="608" t="e">
        <f t="shared" si="215"/>
        <v>#DIV/0!</v>
      </c>
      <c r="AW117" s="608" t="e">
        <f t="shared" si="215"/>
        <v>#DIV/0!</v>
      </c>
      <c r="AX117" s="547">
        <f t="shared" si="244"/>
        <v>0</v>
      </c>
      <c r="AY117" s="609">
        <f t="shared" si="245"/>
        <v>0</v>
      </c>
      <c r="AZ117" s="609">
        <f t="shared" si="246"/>
        <v>0</v>
      </c>
      <c r="BA117" s="609">
        <f t="shared" si="247"/>
        <v>0</v>
      </c>
      <c r="BB117" s="609"/>
      <c r="BC117" s="609"/>
      <c r="BD117" s="609">
        <f>AJ117-AR117</f>
        <v>0</v>
      </c>
      <c r="BE117" s="609"/>
      <c r="BF117" s="610" t="e">
        <f t="shared" si="173"/>
        <v>#DIV/0!</v>
      </c>
      <c r="BG117" s="610" t="e">
        <f t="shared" si="174"/>
        <v>#DIV/0!</v>
      </c>
      <c r="BH117" s="610" t="e">
        <f t="shared" si="175"/>
        <v>#DIV/0!</v>
      </c>
      <c r="BI117" s="610" t="e">
        <f t="shared" si="176"/>
        <v>#DIV/0!</v>
      </c>
      <c r="BJ117" s="609">
        <f t="shared" si="248"/>
        <v>0</v>
      </c>
      <c r="BK117" s="609">
        <f t="shared" si="218"/>
        <v>0</v>
      </c>
      <c r="BL117" s="608" t="e">
        <f t="shared" si="212"/>
        <v>#DIV/0!</v>
      </c>
      <c r="BM117" s="609">
        <f t="shared" si="249"/>
        <v>0</v>
      </c>
      <c r="BN117" s="608" t="e">
        <f t="shared" si="213"/>
        <v>#DIV/0!</v>
      </c>
      <c r="BO117" s="607"/>
      <c r="BP117" s="606"/>
      <c r="BQ117" s="605"/>
      <c r="BR117" s="604"/>
      <c r="BS117" s="492"/>
    </row>
    <row r="118" spans="1:71" ht="40.5" customHeight="1" x14ac:dyDescent="0.25">
      <c r="A118" s="603" t="s">
        <v>1579</v>
      </c>
      <c r="B118" s="566"/>
      <c r="C118" s="566"/>
      <c r="D118" s="602"/>
      <c r="E118" s="602"/>
      <c r="F118" s="602"/>
      <c r="G118" s="602"/>
      <c r="H118" s="602"/>
      <c r="I118" s="602"/>
      <c r="J118" s="602"/>
      <c r="K118" s="602"/>
      <c r="L118" s="602"/>
      <c r="M118" s="602"/>
      <c r="N118" s="602"/>
      <c r="O118" s="602"/>
      <c r="P118" s="602">
        <f>(P119*Z119)+(P123*Z123)</f>
        <v>1</v>
      </c>
      <c r="Q118" s="602">
        <f>(Q119*AA119)+(Q123*AA123)</f>
        <v>1</v>
      </c>
      <c r="R118" s="602">
        <f>(R119*AB119)+(R123*AB123)</f>
        <v>0</v>
      </c>
      <c r="S118" s="602">
        <f>(S119*AC119)+(S123*AC123)</f>
        <v>0</v>
      </c>
      <c r="T118" s="565"/>
      <c r="U118" s="565"/>
      <c r="V118" s="602">
        <v>1</v>
      </c>
      <c r="W118" s="602"/>
      <c r="X118" s="602">
        <f>+(X119*Y119)+(X123*Y123)</f>
        <v>0.437</v>
      </c>
      <c r="Y118" s="601">
        <v>0.14000000000000001</v>
      </c>
      <c r="Z118" s="601">
        <v>0.14000000000000001</v>
      </c>
      <c r="AA118" s="601">
        <v>0.14000000000000001</v>
      </c>
      <c r="AB118" s="601">
        <v>0.14000000000000001</v>
      </c>
      <c r="AC118" s="601">
        <v>0.14000000000000001</v>
      </c>
      <c r="AD118" s="599">
        <f t="shared" ref="AD118:AK118" si="250">+AD119+AD123</f>
        <v>396103704</v>
      </c>
      <c r="AE118" s="599">
        <f t="shared" si="250"/>
        <v>530585500</v>
      </c>
      <c r="AF118" s="599">
        <f t="shared" si="250"/>
        <v>466372000</v>
      </c>
      <c r="AG118" s="599">
        <f t="shared" si="250"/>
        <v>25787700</v>
      </c>
      <c r="AH118" s="599">
        <f t="shared" si="250"/>
        <v>364000000</v>
      </c>
      <c r="AI118" s="599">
        <f t="shared" si="250"/>
        <v>0</v>
      </c>
      <c r="AJ118" s="599">
        <f t="shared" si="250"/>
        <v>0</v>
      </c>
      <c r="AK118" s="599">
        <f t="shared" si="250"/>
        <v>0</v>
      </c>
      <c r="AL118" s="600">
        <f t="shared" si="152"/>
        <v>0.91895126534843008</v>
      </c>
      <c r="AM118" s="600">
        <f t="shared" si="153"/>
        <v>0</v>
      </c>
      <c r="AN118" s="600">
        <f t="shared" si="154"/>
        <v>0</v>
      </c>
      <c r="AO118" s="600">
        <f t="shared" si="155"/>
        <v>0</v>
      </c>
      <c r="AP118" s="687">
        <f>+AP119+AP123</f>
        <v>182000000</v>
      </c>
      <c r="AQ118" s="687">
        <f>+AQ119+AQ123</f>
        <v>0</v>
      </c>
      <c r="AR118" s="687">
        <f>+AR119+AR123</f>
        <v>0</v>
      </c>
      <c r="AS118" s="687">
        <f>+AS119+AS123</f>
        <v>0</v>
      </c>
      <c r="AT118" s="600">
        <f t="shared" si="215"/>
        <v>0.45947563267421504</v>
      </c>
      <c r="AU118" s="600">
        <f t="shared" si="215"/>
        <v>0</v>
      </c>
      <c r="AV118" s="600">
        <f t="shared" si="215"/>
        <v>0</v>
      </c>
      <c r="AW118" s="600">
        <f t="shared" si="215"/>
        <v>0</v>
      </c>
      <c r="AX118" s="599">
        <f>+AX119+AX123</f>
        <v>182000000</v>
      </c>
      <c r="AY118" s="599">
        <f>AY119+AY123</f>
        <v>0</v>
      </c>
      <c r="AZ118" s="599">
        <f>AZ119+AZ123</f>
        <v>0</v>
      </c>
      <c r="BA118" s="599">
        <f>BA119+BA123</f>
        <v>0</v>
      </c>
      <c r="BB118" s="599">
        <f>BB119+BB123</f>
        <v>182000000</v>
      </c>
      <c r="BC118" s="599">
        <f>BC119+BC123</f>
        <v>0</v>
      </c>
      <c r="BD118" s="599">
        <f>+BD119+BD123</f>
        <v>0</v>
      </c>
      <c r="BE118" s="599">
        <f>+BE119+BE123</f>
        <v>0</v>
      </c>
      <c r="BF118" s="598">
        <f t="shared" si="173"/>
        <v>1</v>
      </c>
      <c r="BG118" s="598" t="e">
        <f t="shared" si="174"/>
        <v>#DIV/0!</v>
      </c>
      <c r="BH118" s="598" t="e">
        <f t="shared" si="175"/>
        <v>#DIV/0!</v>
      </c>
      <c r="BI118" s="598" t="e">
        <f t="shared" si="176"/>
        <v>#DIV/0!</v>
      </c>
      <c r="BJ118" s="599">
        <f>+BJ119+BJ123</f>
        <v>1418848904</v>
      </c>
      <c r="BK118" s="599">
        <f>+BK119+BK123</f>
        <v>364000000</v>
      </c>
      <c r="BL118" s="598">
        <f t="shared" si="212"/>
        <v>0.25654599229968467</v>
      </c>
      <c r="BM118" s="599">
        <f>+BM119+BM123</f>
        <v>182000000</v>
      </c>
      <c r="BN118" s="598">
        <f t="shared" si="213"/>
        <v>0.12827299614984233</v>
      </c>
      <c r="BO118" s="557"/>
      <c r="BP118" s="559" t="s">
        <v>10</v>
      </c>
      <c r="BQ118" s="558"/>
      <c r="BR118" s="557" t="s">
        <v>125</v>
      </c>
      <c r="BS118" s="492"/>
    </row>
    <row r="119" spans="1:71" ht="34.5" customHeight="1" x14ac:dyDescent="0.25">
      <c r="A119" s="546" t="s">
        <v>1578</v>
      </c>
      <c r="B119" s="545" t="s">
        <v>1516</v>
      </c>
      <c r="C119" s="545" t="s">
        <v>1516</v>
      </c>
      <c r="D119" s="544"/>
      <c r="E119" s="544"/>
      <c r="F119" s="544"/>
      <c r="G119" s="544"/>
      <c r="H119" s="544"/>
      <c r="I119" s="544"/>
      <c r="J119" s="544"/>
      <c r="K119" s="544"/>
      <c r="L119" s="544"/>
      <c r="M119" s="544"/>
      <c r="N119" s="544"/>
      <c r="O119" s="544"/>
      <c r="P119" s="539">
        <f>+SUMPRODUCT(P120:P122,Z120:Z122)</f>
        <v>1</v>
      </c>
      <c r="Q119" s="539">
        <f>+SUMPRODUCT(Q120:Q122,AA120:AA122)</f>
        <v>1</v>
      </c>
      <c r="R119" s="539">
        <f>+SUMPRODUCT(R120:R122,AB120:AB122)</f>
        <v>0</v>
      </c>
      <c r="S119" s="539">
        <f>+SUMPRODUCT(S120:S122,AC120:AC122)</f>
        <v>0</v>
      </c>
      <c r="T119" s="541"/>
      <c r="U119" s="541"/>
      <c r="V119" s="544">
        <v>1</v>
      </c>
      <c r="W119" s="544"/>
      <c r="X119" s="539">
        <f>+SUMPRODUCT(X120:X122,Y120:Y122)</f>
        <v>0.374</v>
      </c>
      <c r="Y119" s="539">
        <v>0.5</v>
      </c>
      <c r="Z119" s="539">
        <v>0.5</v>
      </c>
      <c r="AA119" s="539">
        <v>0.5</v>
      </c>
      <c r="AB119" s="539">
        <v>0.5</v>
      </c>
      <c r="AC119" s="539">
        <v>0.5</v>
      </c>
      <c r="AD119" s="540">
        <f t="shared" ref="AD119:AK119" si="251">SUM(AD120:AD122)</f>
        <v>2103704</v>
      </c>
      <c r="AE119" s="540">
        <f t="shared" si="251"/>
        <v>40000000</v>
      </c>
      <c r="AF119" s="540">
        <f t="shared" si="251"/>
        <v>100000000</v>
      </c>
      <c r="AG119" s="540">
        <f t="shared" si="251"/>
        <v>0</v>
      </c>
      <c r="AH119" s="540">
        <f t="shared" si="251"/>
        <v>0</v>
      </c>
      <c r="AI119" s="540">
        <f t="shared" si="251"/>
        <v>0</v>
      </c>
      <c r="AJ119" s="540">
        <f t="shared" si="251"/>
        <v>0</v>
      </c>
      <c r="AK119" s="540">
        <f t="shared" si="251"/>
        <v>0</v>
      </c>
      <c r="AL119" s="544">
        <f t="shared" si="152"/>
        <v>0</v>
      </c>
      <c r="AM119" s="544">
        <f t="shared" si="153"/>
        <v>0</v>
      </c>
      <c r="AN119" s="544">
        <f t="shared" si="154"/>
        <v>0</v>
      </c>
      <c r="AO119" s="544" t="e">
        <f t="shared" si="155"/>
        <v>#DIV/0!</v>
      </c>
      <c r="AP119" s="633">
        <f>SUM(AP120:AP122)</f>
        <v>0</v>
      </c>
      <c r="AQ119" s="633">
        <f>SUM(AQ120:AQ122)</f>
        <v>0</v>
      </c>
      <c r="AR119" s="633">
        <f>SUM(AR120:AR122)</f>
        <v>0</v>
      </c>
      <c r="AS119" s="633">
        <f>SUM(AS120:AS122)</f>
        <v>0</v>
      </c>
      <c r="AT119" s="544">
        <f t="shared" si="215"/>
        <v>0</v>
      </c>
      <c r="AU119" s="544">
        <f t="shared" si="215"/>
        <v>0</v>
      </c>
      <c r="AV119" s="544">
        <f t="shared" si="215"/>
        <v>0</v>
      </c>
      <c r="AW119" s="544" t="e">
        <f t="shared" si="215"/>
        <v>#DIV/0!</v>
      </c>
      <c r="AX119" s="543">
        <f t="shared" ref="AX119:BE119" si="252">SUM(AX120:AX122)</f>
        <v>0</v>
      </c>
      <c r="AY119" s="543">
        <f t="shared" si="252"/>
        <v>0</v>
      </c>
      <c r="AZ119" s="543">
        <f t="shared" si="252"/>
        <v>0</v>
      </c>
      <c r="BA119" s="543">
        <f t="shared" si="252"/>
        <v>0</v>
      </c>
      <c r="BB119" s="543">
        <f t="shared" si="252"/>
        <v>0</v>
      </c>
      <c r="BC119" s="543">
        <f t="shared" si="252"/>
        <v>0</v>
      </c>
      <c r="BD119" s="543">
        <f t="shared" si="252"/>
        <v>0</v>
      </c>
      <c r="BE119" s="543">
        <f t="shared" si="252"/>
        <v>0</v>
      </c>
      <c r="BF119" s="554" t="e">
        <f t="shared" si="173"/>
        <v>#DIV/0!</v>
      </c>
      <c r="BG119" s="554" t="e">
        <f t="shared" si="174"/>
        <v>#DIV/0!</v>
      </c>
      <c r="BH119" s="554" t="e">
        <f t="shared" si="175"/>
        <v>#DIV/0!</v>
      </c>
      <c r="BI119" s="554" t="e">
        <f t="shared" si="176"/>
        <v>#DIV/0!</v>
      </c>
      <c r="BJ119" s="541">
        <f>SUM(BJ120:BJ122)</f>
        <v>142103704</v>
      </c>
      <c r="BK119" s="540">
        <f t="shared" ref="BK119:BK125" si="253">SUM(AH119:AK119)</f>
        <v>0</v>
      </c>
      <c r="BL119" s="539">
        <f t="shared" si="212"/>
        <v>0</v>
      </c>
      <c r="BM119" s="540">
        <f t="shared" ref="BM119:BM123" si="254">SUM(AP119:AS119)+BA119+BC119+BE119</f>
        <v>0</v>
      </c>
      <c r="BN119" s="539">
        <f t="shared" si="213"/>
        <v>0</v>
      </c>
      <c r="BO119" s="538"/>
      <c r="BP119" s="537" t="s">
        <v>10</v>
      </c>
      <c r="BQ119" s="536"/>
      <c r="BR119" s="535"/>
      <c r="BS119" s="492"/>
    </row>
    <row r="120" spans="1:71" ht="50.1" customHeight="1" x14ac:dyDescent="0.25">
      <c r="A120" s="533" t="s">
        <v>1577</v>
      </c>
      <c r="B120" s="526" t="s">
        <v>1518</v>
      </c>
      <c r="C120" s="548" t="s">
        <v>1504</v>
      </c>
      <c r="D120" s="552"/>
      <c r="E120" s="616">
        <v>1</v>
      </c>
      <c r="F120" s="616">
        <v>1</v>
      </c>
      <c r="G120" s="616">
        <v>1</v>
      </c>
      <c r="H120" s="526"/>
      <c r="I120" s="526">
        <v>1</v>
      </c>
      <c r="J120" s="526"/>
      <c r="K120" s="526"/>
      <c r="L120" s="526"/>
      <c r="M120" s="526"/>
      <c r="N120" s="526"/>
      <c r="O120" s="526"/>
      <c r="P120" s="532">
        <f>+IFERROR(IF((H120+L120)/D120&gt;=100%,100%,(H120+L120)/D120),0)</f>
        <v>0</v>
      </c>
      <c r="Q120" s="532">
        <f t="shared" ref="Q120:R122" si="255">+IFERROR(IF((I120+N120)/E120&gt;=100%,100%,(I120+N120)/E120),0)</f>
        <v>1</v>
      </c>
      <c r="R120" s="532">
        <f t="shared" si="255"/>
        <v>0</v>
      </c>
      <c r="S120" s="532">
        <f>+IFERROR(IF(K120/G120&gt;=100%,100%,K120/G120),0)</f>
        <v>0</v>
      </c>
      <c r="T120" s="530" t="s">
        <v>1872</v>
      </c>
      <c r="U120" s="531">
        <v>46022</v>
      </c>
      <c r="V120" s="616">
        <f>SUM(D120:G120)</f>
        <v>3</v>
      </c>
      <c r="W120" s="616">
        <f>SUM(H120:O120)</f>
        <v>1</v>
      </c>
      <c r="X120" s="525">
        <f>+IFERROR(IF(W120/V120&gt;=100%,100%,W120/V120),0)</f>
        <v>0.33333333333333331</v>
      </c>
      <c r="Y120" s="527">
        <v>0.33</v>
      </c>
      <c r="Z120" s="532"/>
      <c r="AA120" s="527">
        <v>0.5</v>
      </c>
      <c r="AB120" s="527">
        <v>0.3</v>
      </c>
      <c r="AC120" s="527">
        <v>0.5</v>
      </c>
      <c r="AD120" s="528">
        <v>0</v>
      </c>
      <c r="AE120" s="528">
        <v>40000000</v>
      </c>
      <c r="AF120" s="528">
        <v>100000000</v>
      </c>
      <c r="AG120" s="528"/>
      <c r="AH120" s="528"/>
      <c r="AI120" s="528"/>
      <c r="AJ120" s="528"/>
      <c r="AK120" s="528"/>
      <c r="AL120" s="527" t="e">
        <f t="shared" si="152"/>
        <v>#DIV/0!</v>
      </c>
      <c r="AM120" s="527">
        <f t="shared" si="153"/>
        <v>0</v>
      </c>
      <c r="AN120" s="527">
        <f t="shared" si="154"/>
        <v>0</v>
      </c>
      <c r="AO120" s="527" t="e">
        <f t="shared" si="155"/>
        <v>#DIV/0!</v>
      </c>
      <c r="AP120" s="631"/>
      <c r="AQ120" s="631"/>
      <c r="AR120" s="631"/>
      <c r="AS120" s="631"/>
      <c r="AT120" s="527" t="e">
        <f t="shared" si="215"/>
        <v>#DIV/0!</v>
      </c>
      <c r="AU120" s="527">
        <f t="shared" si="215"/>
        <v>0</v>
      </c>
      <c r="AV120" s="527">
        <f t="shared" si="215"/>
        <v>0</v>
      </c>
      <c r="AW120" s="527" t="e">
        <f t="shared" si="215"/>
        <v>#DIV/0!</v>
      </c>
      <c r="AX120" s="547">
        <f t="shared" ref="AX120:AX122" si="256">AH120-AP120</f>
        <v>0</v>
      </c>
      <c r="AY120" s="528">
        <f t="shared" ref="AY120:AY122" si="257">AI120-AQ120</f>
        <v>0</v>
      </c>
      <c r="AZ120" s="528">
        <f t="shared" ref="AZ120:AZ122" si="258">AJ120-AR120</f>
        <v>0</v>
      </c>
      <c r="BA120" s="528">
        <f t="shared" ref="BA120:BA122" si="259">AK120-AS120</f>
        <v>0</v>
      </c>
      <c r="BB120" s="528"/>
      <c r="BC120" s="528"/>
      <c r="BD120" s="528">
        <f>AJ120-AR120</f>
        <v>0</v>
      </c>
      <c r="BE120" s="528"/>
      <c r="BF120" s="529" t="e">
        <f t="shared" si="173"/>
        <v>#DIV/0!</v>
      </c>
      <c r="BG120" s="529" t="e">
        <f t="shared" si="174"/>
        <v>#DIV/0!</v>
      </c>
      <c r="BH120" s="529" t="e">
        <f t="shared" si="175"/>
        <v>#DIV/0!</v>
      </c>
      <c r="BI120" s="529" t="e">
        <f t="shared" si="176"/>
        <v>#DIV/0!</v>
      </c>
      <c r="BJ120" s="528">
        <f t="shared" ref="BJ120:BJ122" si="260">SUM(AD120:AG120)</f>
        <v>140000000</v>
      </c>
      <c r="BK120" s="528">
        <f t="shared" si="253"/>
        <v>0</v>
      </c>
      <c r="BL120" s="527">
        <f t="shared" si="212"/>
        <v>0</v>
      </c>
      <c r="BM120" s="528">
        <f t="shared" ref="BM120:BM122" si="261">SUM(AP120:AS120)</f>
        <v>0</v>
      </c>
      <c r="BN120" s="527">
        <f t="shared" si="213"/>
        <v>0</v>
      </c>
      <c r="BO120" s="511"/>
      <c r="BP120" s="510"/>
      <c r="BQ120" s="509"/>
      <c r="BR120" s="508"/>
      <c r="BS120" s="492"/>
    </row>
    <row r="121" spans="1:71" ht="50.1" customHeight="1" x14ac:dyDescent="0.25">
      <c r="A121" s="533" t="s">
        <v>1576</v>
      </c>
      <c r="B121" s="526" t="s">
        <v>1575</v>
      </c>
      <c r="C121" s="548" t="s">
        <v>1567</v>
      </c>
      <c r="D121" s="616">
        <v>5</v>
      </c>
      <c r="E121" s="616">
        <v>5</v>
      </c>
      <c r="F121" s="616">
        <v>5</v>
      </c>
      <c r="G121" s="616">
        <v>5</v>
      </c>
      <c r="H121" s="526">
        <v>5</v>
      </c>
      <c r="I121" s="526">
        <v>11</v>
      </c>
      <c r="J121" s="526"/>
      <c r="K121" s="526"/>
      <c r="L121" s="526"/>
      <c r="M121" s="526"/>
      <c r="N121" s="526"/>
      <c r="O121" s="526"/>
      <c r="P121" s="532">
        <f>+IFERROR(IF((H121+L121)/D121&gt;=100%,100%,(H121+L121)/D121),0)</f>
        <v>1</v>
      </c>
      <c r="Q121" s="532">
        <f t="shared" si="255"/>
        <v>1</v>
      </c>
      <c r="R121" s="532">
        <f t="shared" si="255"/>
        <v>0</v>
      </c>
      <c r="S121" s="532">
        <f>+IFERROR(IF(K121/G121&gt;=100%,100%,K121/G121),0)</f>
        <v>0</v>
      </c>
      <c r="T121" s="530" t="s">
        <v>1958</v>
      </c>
      <c r="U121" s="531">
        <v>46022</v>
      </c>
      <c r="V121" s="616">
        <f>SUM(D121:G121)</f>
        <v>20</v>
      </c>
      <c r="W121" s="616">
        <f>SUM(H121:O121)</f>
        <v>16</v>
      </c>
      <c r="X121" s="525">
        <f>+IFERROR(IF(W121/V121&gt;=100%,100%,W121/V121),0)</f>
        <v>0.8</v>
      </c>
      <c r="Y121" s="527">
        <v>0.33</v>
      </c>
      <c r="Z121" s="532">
        <v>1</v>
      </c>
      <c r="AA121" s="527">
        <v>0.5</v>
      </c>
      <c r="AB121" s="527">
        <v>0.3</v>
      </c>
      <c r="AC121" s="527">
        <v>0.5</v>
      </c>
      <c r="AD121" s="528">
        <v>2103704</v>
      </c>
      <c r="AE121" s="528"/>
      <c r="AF121" s="528"/>
      <c r="AG121" s="528"/>
      <c r="AH121" s="528"/>
      <c r="AI121" s="528"/>
      <c r="AJ121" s="528"/>
      <c r="AK121" s="528"/>
      <c r="AL121" s="527">
        <f t="shared" si="152"/>
        <v>0</v>
      </c>
      <c r="AM121" s="527" t="e">
        <f t="shared" si="153"/>
        <v>#DIV/0!</v>
      </c>
      <c r="AN121" s="527" t="e">
        <f t="shared" si="154"/>
        <v>#DIV/0!</v>
      </c>
      <c r="AO121" s="527" t="e">
        <f t="shared" si="155"/>
        <v>#DIV/0!</v>
      </c>
      <c r="AP121" s="631"/>
      <c r="AQ121" s="631"/>
      <c r="AR121" s="631"/>
      <c r="AS121" s="631"/>
      <c r="AT121" s="527">
        <f t="shared" si="215"/>
        <v>0</v>
      </c>
      <c r="AU121" s="527" t="e">
        <f t="shared" si="215"/>
        <v>#DIV/0!</v>
      </c>
      <c r="AV121" s="527" t="e">
        <f t="shared" si="215"/>
        <v>#DIV/0!</v>
      </c>
      <c r="AW121" s="527" t="e">
        <f t="shared" si="215"/>
        <v>#DIV/0!</v>
      </c>
      <c r="AX121" s="547">
        <f t="shared" si="256"/>
        <v>0</v>
      </c>
      <c r="AY121" s="528">
        <f t="shared" si="257"/>
        <v>0</v>
      </c>
      <c r="AZ121" s="528">
        <f t="shared" si="258"/>
        <v>0</v>
      </c>
      <c r="BA121" s="528">
        <f t="shared" si="259"/>
        <v>0</v>
      </c>
      <c r="BB121" s="528"/>
      <c r="BC121" s="528"/>
      <c r="BD121" s="528">
        <f>AJ121-AR121</f>
        <v>0</v>
      </c>
      <c r="BE121" s="528"/>
      <c r="BF121" s="529" t="e">
        <f t="shared" si="173"/>
        <v>#DIV/0!</v>
      </c>
      <c r="BG121" s="529" t="e">
        <f t="shared" si="174"/>
        <v>#DIV/0!</v>
      </c>
      <c r="BH121" s="529" t="e">
        <f t="shared" si="175"/>
        <v>#DIV/0!</v>
      </c>
      <c r="BI121" s="529" t="e">
        <f t="shared" si="176"/>
        <v>#DIV/0!</v>
      </c>
      <c r="BJ121" s="528">
        <f t="shared" si="260"/>
        <v>2103704</v>
      </c>
      <c r="BK121" s="528">
        <f t="shared" si="253"/>
        <v>0</v>
      </c>
      <c r="BL121" s="527">
        <f t="shared" si="212"/>
        <v>0</v>
      </c>
      <c r="BM121" s="528">
        <f t="shared" si="261"/>
        <v>0</v>
      </c>
      <c r="BN121" s="527">
        <f t="shared" si="213"/>
        <v>0</v>
      </c>
      <c r="BO121" s="511"/>
      <c r="BP121" s="510"/>
      <c r="BQ121" s="509" t="s">
        <v>13</v>
      </c>
      <c r="BR121" s="508"/>
      <c r="BS121" s="492"/>
    </row>
    <row r="122" spans="1:71" ht="50.1" customHeight="1" x14ac:dyDescent="0.25">
      <c r="A122" s="533" t="s">
        <v>1574</v>
      </c>
      <c r="B122" s="526" t="s">
        <v>1573</v>
      </c>
      <c r="C122" s="548" t="s">
        <v>1567</v>
      </c>
      <c r="D122" s="616"/>
      <c r="E122" s="616"/>
      <c r="F122" s="616">
        <v>1</v>
      </c>
      <c r="G122" s="616"/>
      <c r="H122" s="526"/>
      <c r="I122" s="526"/>
      <c r="J122" s="552"/>
      <c r="K122" s="552"/>
      <c r="L122" s="526"/>
      <c r="M122" s="526"/>
      <c r="N122" s="526"/>
      <c r="O122" s="526"/>
      <c r="P122" s="532">
        <f>+IFERROR(IF((H122+L122)/D122&gt;=100%,100%,(H122+L122)/D122),0)</f>
        <v>0</v>
      </c>
      <c r="Q122" s="532">
        <f t="shared" si="255"/>
        <v>0</v>
      </c>
      <c r="R122" s="532">
        <f t="shared" si="255"/>
        <v>0</v>
      </c>
      <c r="S122" s="532">
        <f>+IFERROR(IF(K122/G122&gt;=100%,100%,K122/G122),0)</f>
        <v>0</v>
      </c>
      <c r="T122" s="530"/>
      <c r="U122" s="531"/>
      <c r="V122" s="616">
        <f>SUM(D122:G122)</f>
        <v>1</v>
      </c>
      <c r="W122" s="616">
        <f>SUM(H122:O122)</f>
        <v>0</v>
      </c>
      <c r="X122" s="525">
        <f>+IFERROR(IF(W122/V122&gt;=100%,100%,W122/V122),0)</f>
        <v>0</v>
      </c>
      <c r="Y122" s="527">
        <v>0.34</v>
      </c>
      <c r="Z122" s="532"/>
      <c r="AA122" s="527"/>
      <c r="AB122" s="527">
        <v>0.4</v>
      </c>
      <c r="AC122" s="527"/>
      <c r="AD122" s="528">
        <v>0</v>
      </c>
      <c r="AE122" s="528"/>
      <c r="AF122" s="528"/>
      <c r="AG122" s="528"/>
      <c r="AH122" s="528"/>
      <c r="AI122" s="528"/>
      <c r="AJ122" s="528"/>
      <c r="AK122" s="528"/>
      <c r="AL122" s="527" t="e">
        <f t="shared" si="152"/>
        <v>#DIV/0!</v>
      </c>
      <c r="AM122" s="527" t="e">
        <f t="shared" si="153"/>
        <v>#DIV/0!</v>
      </c>
      <c r="AN122" s="527" t="e">
        <f t="shared" si="154"/>
        <v>#DIV/0!</v>
      </c>
      <c r="AO122" s="527" t="e">
        <f t="shared" si="155"/>
        <v>#DIV/0!</v>
      </c>
      <c r="AP122" s="631"/>
      <c r="AQ122" s="631"/>
      <c r="AR122" s="631"/>
      <c r="AS122" s="631"/>
      <c r="AT122" s="527" t="e">
        <f t="shared" si="215"/>
        <v>#DIV/0!</v>
      </c>
      <c r="AU122" s="527" t="e">
        <f t="shared" si="215"/>
        <v>#DIV/0!</v>
      </c>
      <c r="AV122" s="527" t="e">
        <f t="shared" si="215"/>
        <v>#DIV/0!</v>
      </c>
      <c r="AW122" s="527" t="e">
        <f t="shared" si="215"/>
        <v>#DIV/0!</v>
      </c>
      <c r="AX122" s="547">
        <f t="shared" si="256"/>
        <v>0</v>
      </c>
      <c r="AY122" s="547">
        <f t="shared" si="257"/>
        <v>0</v>
      </c>
      <c r="AZ122" s="547">
        <f t="shared" si="258"/>
        <v>0</v>
      </c>
      <c r="BA122" s="547">
        <f t="shared" si="259"/>
        <v>0</v>
      </c>
      <c r="BB122" s="547"/>
      <c r="BC122" s="547"/>
      <c r="BD122" s="547">
        <f>AJ122-AR122</f>
        <v>0</v>
      </c>
      <c r="BE122" s="528"/>
      <c r="BF122" s="529" t="e">
        <f t="shared" si="173"/>
        <v>#DIV/0!</v>
      </c>
      <c r="BG122" s="529" t="e">
        <f t="shared" si="174"/>
        <v>#DIV/0!</v>
      </c>
      <c r="BH122" s="529" t="e">
        <f t="shared" si="175"/>
        <v>#DIV/0!</v>
      </c>
      <c r="BI122" s="529" t="e">
        <f t="shared" si="176"/>
        <v>#DIV/0!</v>
      </c>
      <c r="BJ122" s="528">
        <f t="shared" si="260"/>
        <v>0</v>
      </c>
      <c r="BK122" s="528">
        <f t="shared" si="253"/>
        <v>0</v>
      </c>
      <c r="BL122" s="527" t="e">
        <f t="shared" si="212"/>
        <v>#DIV/0!</v>
      </c>
      <c r="BM122" s="528">
        <f t="shared" si="261"/>
        <v>0</v>
      </c>
      <c r="BN122" s="527" t="e">
        <f t="shared" si="213"/>
        <v>#DIV/0!</v>
      </c>
      <c r="BO122" s="682"/>
      <c r="BP122" s="510"/>
      <c r="BQ122" s="509"/>
      <c r="BR122" s="508"/>
      <c r="BS122" s="492"/>
    </row>
    <row r="123" spans="1:71" ht="31.5" customHeight="1" x14ac:dyDescent="0.25">
      <c r="A123" s="546" t="s">
        <v>1572</v>
      </c>
      <c r="B123" s="545" t="s">
        <v>1516</v>
      </c>
      <c r="C123" s="545" t="s">
        <v>1516</v>
      </c>
      <c r="D123" s="544"/>
      <c r="E123" s="544"/>
      <c r="F123" s="544"/>
      <c r="G123" s="544"/>
      <c r="H123" s="544"/>
      <c r="I123" s="544"/>
      <c r="J123" s="544"/>
      <c r="K123" s="544"/>
      <c r="L123" s="544"/>
      <c r="M123" s="544"/>
      <c r="N123" s="544"/>
      <c r="O123" s="544"/>
      <c r="P123" s="539">
        <f>+SUMPRODUCT(P124:P125,Z124:Z125)</f>
        <v>1</v>
      </c>
      <c r="Q123" s="539">
        <f>+SUMPRODUCT(Q124:Q125,AA124:AA125)</f>
        <v>1</v>
      </c>
      <c r="R123" s="539">
        <f>+(R125*AA125)</f>
        <v>0</v>
      </c>
      <c r="S123" s="539">
        <f>+(S124*AC124)+(S125*AC125)</f>
        <v>0</v>
      </c>
      <c r="T123" s="541"/>
      <c r="U123" s="541"/>
      <c r="V123" s="544">
        <v>1</v>
      </c>
      <c r="W123" s="544"/>
      <c r="X123" s="539">
        <f>+SUMPRODUCT(X124:X125,Y124:Y125)</f>
        <v>0.5</v>
      </c>
      <c r="Y123" s="539">
        <v>0.5</v>
      </c>
      <c r="Z123" s="539">
        <v>0.5</v>
      </c>
      <c r="AA123" s="539">
        <v>0.5</v>
      </c>
      <c r="AB123" s="539">
        <v>0.5</v>
      </c>
      <c r="AC123" s="539">
        <v>0.5</v>
      </c>
      <c r="AD123" s="540">
        <f t="shared" ref="AD123:AK123" si="262">SUM(AD124:AD125)</f>
        <v>394000000</v>
      </c>
      <c r="AE123" s="540">
        <f t="shared" si="262"/>
        <v>490585500</v>
      </c>
      <c r="AF123" s="540">
        <f t="shared" si="262"/>
        <v>366372000</v>
      </c>
      <c r="AG123" s="540">
        <f t="shared" si="262"/>
        <v>25787700</v>
      </c>
      <c r="AH123" s="540">
        <f t="shared" si="262"/>
        <v>364000000</v>
      </c>
      <c r="AI123" s="540">
        <f t="shared" si="262"/>
        <v>0</v>
      </c>
      <c r="AJ123" s="540">
        <f t="shared" si="262"/>
        <v>0</v>
      </c>
      <c r="AK123" s="540">
        <f t="shared" si="262"/>
        <v>0</v>
      </c>
      <c r="AL123" s="544">
        <f t="shared" si="152"/>
        <v>0.92385786802030456</v>
      </c>
      <c r="AM123" s="544">
        <f t="shared" si="153"/>
        <v>0</v>
      </c>
      <c r="AN123" s="544">
        <f t="shared" si="154"/>
        <v>0</v>
      </c>
      <c r="AO123" s="544">
        <f t="shared" si="155"/>
        <v>0</v>
      </c>
      <c r="AP123" s="633">
        <f>SUM(AP124:AP125)</f>
        <v>182000000</v>
      </c>
      <c r="AQ123" s="633">
        <f>SUM(AQ124:AQ125)</f>
        <v>0</v>
      </c>
      <c r="AR123" s="633">
        <f>SUM(AR124:AR125)</f>
        <v>0</v>
      </c>
      <c r="AS123" s="633">
        <f>SUM(AS124:AS125)</f>
        <v>0</v>
      </c>
      <c r="AT123" s="544">
        <f t="shared" si="215"/>
        <v>0.46192893401015228</v>
      </c>
      <c r="AU123" s="544">
        <f t="shared" si="215"/>
        <v>0</v>
      </c>
      <c r="AV123" s="544">
        <f t="shared" si="215"/>
        <v>0</v>
      </c>
      <c r="AW123" s="544">
        <f t="shared" si="215"/>
        <v>0</v>
      </c>
      <c r="AX123" s="543">
        <f t="shared" ref="AX123:BE123" si="263">SUM(AX124:AX125)</f>
        <v>182000000</v>
      </c>
      <c r="AY123" s="543">
        <f t="shared" si="263"/>
        <v>0</v>
      </c>
      <c r="AZ123" s="543">
        <f t="shared" si="263"/>
        <v>0</v>
      </c>
      <c r="BA123" s="543">
        <f t="shared" si="263"/>
        <v>0</v>
      </c>
      <c r="BB123" s="543">
        <f t="shared" si="263"/>
        <v>182000000</v>
      </c>
      <c r="BC123" s="543">
        <f t="shared" si="263"/>
        <v>0</v>
      </c>
      <c r="BD123" s="543">
        <f t="shared" si="263"/>
        <v>0</v>
      </c>
      <c r="BE123" s="542">
        <f t="shared" si="263"/>
        <v>0</v>
      </c>
      <c r="BF123" s="554">
        <f t="shared" si="173"/>
        <v>1</v>
      </c>
      <c r="BG123" s="554" t="e">
        <f t="shared" si="174"/>
        <v>#DIV/0!</v>
      </c>
      <c r="BH123" s="554" t="e">
        <f t="shared" si="175"/>
        <v>#DIV/0!</v>
      </c>
      <c r="BI123" s="554" t="e">
        <f t="shared" si="176"/>
        <v>#DIV/0!</v>
      </c>
      <c r="BJ123" s="541">
        <f>SUM(BJ124:BJ125)</f>
        <v>1276745200</v>
      </c>
      <c r="BK123" s="540">
        <f t="shared" si="253"/>
        <v>364000000</v>
      </c>
      <c r="BL123" s="539">
        <f t="shared" si="212"/>
        <v>0.28509995573118269</v>
      </c>
      <c r="BM123" s="540">
        <f t="shared" si="254"/>
        <v>182000000</v>
      </c>
      <c r="BN123" s="539">
        <f t="shared" si="213"/>
        <v>0.14254997786559134</v>
      </c>
      <c r="BO123" s="538"/>
      <c r="BP123" s="537" t="s">
        <v>10</v>
      </c>
      <c r="BQ123" s="536"/>
      <c r="BR123" s="535"/>
      <c r="BS123" s="492"/>
    </row>
    <row r="124" spans="1:71" ht="30" customHeight="1" x14ac:dyDescent="0.25">
      <c r="A124" s="533" t="s">
        <v>1571</v>
      </c>
      <c r="B124" s="526" t="s">
        <v>1570</v>
      </c>
      <c r="C124" s="548" t="s">
        <v>1567</v>
      </c>
      <c r="D124" s="526"/>
      <c r="E124" s="526">
        <v>1</v>
      </c>
      <c r="F124" s="526"/>
      <c r="G124" s="526">
        <v>1</v>
      </c>
      <c r="H124" s="526"/>
      <c r="I124" s="526">
        <v>1</v>
      </c>
      <c r="J124" s="526"/>
      <c r="K124" s="526"/>
      <c r="L124" s="526"/>
      <c r="M124" s="526"/>
      <c r="N124" s="526"/>
      <c r="O124" s="526"/>
      <c r="P124" s="532">
        <f>+IFERROR(IF((H124+L124)/D124&gt;=100%,100%,(H124+L124)/D124),0)</f>
        <v>0</v>
      </c>
      <c r="Q124" s="532">
        <f>+IFERROR(IF((I124+N124)/E124&gt;=100%,100%,(I124+N124)/E124),0)</f>
        <v>1</v>
      </c>
      <c r="R124" s="532">
        <f>+IFERROR(IF((J124+O124)/F124&gt;=100%,100%,(J124+O124)/F124),0)</f>
        <v>0</v>
      </c>
      <c r="S124" s="532">
        <f>+IFERROR(IF(K124/G124&gt;=100%,100%,K124/G124),0)</f>
        <v>0</v>
      </c>
      <c r="T124" s="530" t="s">
        <v>1959</v>
      </c>
      <c r="U124" s="531">
        <v>46022</v>
      </c>
      <c r="V124" s="526">
        <f>SUM(D124:G124)</f>
        <v>2</v>
      </c>
      <c r="W124" s="526">
        <f>SUM(H124:O124)</f>
        <v>1</v>
      </c>
      <c r="X124" s="525">
        <f>+IFERROR(IF(W124/V124&gt;=100%,100%,W124/V124),0)</f>
        <v>0.5</v>
      </c>
      <c r="Y124" s="527">
        <v>0.5</v>
      </c>
      <c r="Z124" s="532"/>
      <c r="AA124" s="527">
        <v>1</v>
      </c>
      <c r="AB124" s="527"/>
      <c r="AC124" s="527">
        <v>1</v>
      </c>
      <c r="AD124" s="528"/>
      <c r="AE124" s="528">
        <v>490585500</v>
      </c>
      <c r="AF124" s="528"/>
      <c r="AG124" s="528">
        <v>25787700</v>
      </c>
      <c r="AH124" s="528"/>
      <c r="AI124" s="528"/>
      <c r="AJ124" s="528">
        <v>0</v>
      </c>
      <c r="AK124" s="528"/>
      <c r="AL124" s="527" t="e">
        <f t="shared" si="152"/>
        <v>#DIV/0!</v>
      </c>
      <c r="AM124" s="527">
        <f t="shared" si="153"/>
        <v>0</v>
      </c>
      <c r="AN124" s="527" t="e">
        <f t="shared" si="154"/>
        <v>#DIV/0!</v>
      </c>
      <c r="AO124" s="527">
        <f t="shared" si="155"/>
        <v>0</v>
      </c>
      <c r="AP124" s="631"/>
      <c r="AQ124" s="631"/>
      <c r="AR124" s="631"/>
      <c r="AS124" s="631"/>
      <c r="AT124" s="527" t="e">
        <f t="shared" si="215"/>
        <v>#DIV/0!</v>
      </c>
      <c r="AU124" s="527">
        <f t="shared" si="215"/>
        <v>0</v>
      </c>
      <c r="AV124" s="527" t="e">
        <f t="shared" si="215"/>
        <v>#DIV/0!</v>
      </c>
      <c r="AW124" s="527">
        <f t="shared" si="215"/>
        <v>0</v>
      </c>
      <c r="AX124" s="547">
        <f t="shared" ref="AX124:AX125" si="264">AH124-AP124</f>
        <v>0</v>
      </c>
      <c r="AY124" s="528">
        <f t="shared" ref="AY124:AY125" si="265">AI124-AQ124</f>
        <v>0</v>
      </c>
      <c r="AZ124" s="528">
        <f t="shared" ref="AZ124:AZ125" si="266">AJ124-AR124</f>
        <v>0</v>
      </c>
      <c r="BA124" s="528">
        <f t="shared" ref="BA124:BA125" si="267">AK124-AS124</f>
        <v>0</v>
      </c>
      <c r="BB124" s="528"/>
      <c r="BC124" s="528"/>
      <c r="BD124" s="528">
        <f>AJ124-AR124</f>
        <v>0</v>
      </c>
      <c r="BE124" s="528"/>
      <c r="BF124" s="529" t="e">
        <f t="shared" si="173"/>
        <v>#DIV/0!</v>
      </c>
      <c r="BG124" s="529" t="e">
        <f t="shared" si="174"/>
        <v>#DIV/0!</v>
      </c>
      <c r="BH124" s="529" t="e">
        <f t="shared" si="175"/>
        <v>#DIV/0!</v>
      </c>
      <c r="BI124" s="529" t="e">
        <f t="shared" si="176"/>
        <v>#DIV/0!</v>
      </c>
      <c r="BJ124" s="528">
        <f t="shared" ref="BJ124:BJ125" si="268">SUM(AD124:AG124)</f>
        <v>516373200</v>
      </c>
      <c r="BK124" s="528">
        <f t="shared" si="253"/>
        <v>0</v>
      </c>
      <c r="BL124" s="527">
        <f t="shared" si="212"/>
        <v>0</v>
      </c>
      <c r="BM124" s="528">
        <f t="shared" ref="BM124:BM125" si="269">SUM(AP124:AS124)</f>
        <v>0</v>
      </c>
      <c r="BN124" s="527">
        <f t="shared" si="213"/>
        <v>0</v>
      </c>
      <c r="BO124" s="511"/>
      <c r="BP124" s="510"/>
      <c r="BQ124" s="509"/>
      <c r="BR124" s="508"/>
      <c r="BS124" s="492"/>
    </row>
    <row r="125" spans="1:71" ht="27.75" customHeight="1" thickBot="1" x14ac:dyDescent="0.3">
      <c r="A125" s="615" t="s">
        <v>1569</v>
      </c>
      <c r="B125" s="612" t="s">
        <v>1568</v>
      </c>
      <c r="C125" s="548" t="s">
        <v>1567</v>
      </c>
      <c r="D125" s="612">
        <v>1</v>
      </c>
      <c r="E125" s="612"/>
      <c r="F125" s="612">
        <v>1</v>
      </c>
      <c r="G125" s="612"/>
      <c r="H125" s="612">
        <v>1</v>
      </c>
      <c r="I125" s="612"/>
      <c r="J125" s="612"/>
      <c r="K125" s="612"/>
      <c r="L125" s="612"/>
      <c r="M125" s="612"/>
      <c r="N125" s="612"/>
      <c r="O125" s="612"/>
      <c r="P125" s="532">
        <f>+IFERROR(IF((H125+L125)/D125&gt;=100%,100%,(H125+L125)/D125),0)</f>
        <v>1</v>
      </c>
      <c r="Q125" s="532">
        <f>+IFERROR(IF((I125+N125)/E125&gt;=100%,100%,(I125+N125)/E125),0)</f>
        <v>0</v>
      </c>
      <c r="R125" s="532">
        <f>+IFERROR(IF((J125+O125)/F125&gt;=100%,100%,(J125+O125)/F125),0)</f>
        <v>0</v>
      </c>
      <c r="S125" s="532">
        <f>+IFERROR(IF(K125/G125&gt;=100%,100%,K125/G125),0)</f>
        <v>0</v>
      </c>
      <c r="T125" s="613"/>
      <c r="U125" s="614"/>
      <c r="V125" s="612">
        <f>SUM(D125:G125)</f>
        <v>2</v>
      </c>
      <c r="W125" s="612">
        <f>SUM(H125:O125)</f>
        <v>1</v>
      </c>
      <c r="X125" s="611">
        <f>+IFERROR(IF(W125/V125&gt;=100%,100%,W125/V125),0)</f>
        <v>0.5</v>
      </c>
      <c r="Y125" s="608">
        <v>0.5</v>
      </c>
      <c r="Z125" s="608">
        <v>1</v>
      </c>
      <c r="AA125" s="608"/>
      <c r="AB125" s="608">
        <v>1</v>
      </c>
      <c r="AC125" s="608"/>
      <c r="AD125" s="609">
        <v>394000000</v>
      </c>
      <c r="AE125" s="609"/>
      <c r="AF125" s="609">
        <v>366372000</v>
      </c>
      <c r="AG125" s="609"/>
      <c r="AH125" s="609">
        <v>364000000</v>
      </c>
      <c r="AI125" s="609"/>
      <c r="AJ125" s="609"/>
      <c r="AK125" s="609"/>
      <c r="AL125" s="608">
        <f t="shared" si="152"/>
        <v>0.92385786802030456</v>
      </c>
      <c r="AM125" s="608" t="e">
        <f t="shared" si="153"/>
        <v>#DIV/0!</v>
      </c>
      <c r="AN125" s="608">
        <f t="shared" si="154"/>
        <v>0</v>
      </c>
      <c r="AO125" s="608" t="e">
        <f t="shared" si="155"/>
        <v>#DIV/0!</v>
      </c>
      <c r="AP125" s="629">
        <v>182000000</v>
      </c>
      <c r="AQ125" s="629"/>
      <c r="AR125" s="629"/>
      <c r="AS125" s="629"/>
      <c r="AT125" s="608">
        <f t="shared" si="215"/>
        <v>0.46192893401015228</v>
      </c>
      <c r="AU125" s="608" t="e">
        <f t="shared" si="215"/>
        <v>#DIV/0!</v>
      </c>
      <c r="AV125" s="608">
        <f t="shared" si="215"/>
        <v>0</v>
      </c>
      <c r="AW125" s="608" t="e">
        <f t="shared" si="215"/>
        <v>#DIV/0!</v>
      </c>
      <c r="AX125" s="547">
        <f t="shared" si="264"/>
        <v>182000000</v>
      </c>
      <c r="AY125" s="609">
        <f t="shared" si="265"/>
        <v>0</v>
      </c>
      <c r="AZ125" s="609">
        <f t="shared" si="266"/>
        <v>0</v>
      </c>
      <c r="BA125" s="609">
        <f t="shared" si="267"/>
        <v>0</v>
      </c>
      <c r="BB125" s="609">
        <v>182000000</v>
      </c>
      <c r="BC125" s="609"/>
      <c r="BD125" s="609">
        <f>AJ125-AR125</f>
        <v>0</v>
      </c>
      <c r="BE125" s="609"/>
      <c r="BF125" s="610">
        <f t="shared" si="173"/>
        <v>1</v>
      </c>
      <c r="BG125" s="610" t="e">
        <f t="shared" si="174"/>
        <v>#DIV/0!</v>
      </c>
      <c r="BH125" s="610" t="e">
        <f t="shared" si="175"/>
        <v>#DIV/0!</v>
      </c>
      <c r="BI125" s="610" t="e">
        <f t="shared" si="176"/>
        <v>#DIV/0!</v>
      </c>
      <c r="BJ125" s="609">
        <f t="shared" si="268"/>
        <v>760372000</v>
      </c>
      <c r="BK125" s="609">
        <f t="shared" si="253"/>
        <v>364000000</v>
      </c>
      <c r="BL125" s="608">
        <f t="shared" si="212"/>
        <v>0.47871305098030964</v>
      </c>
      <c r="BM125" s="609">
        <f t="shared" si="269"/>
        <v>182000000</v>
      </c>
      <c r="BN125" s="608">
        <f t="shared" si="213"/>
        <v>0.23935652549015482</v>
      </c>
      <c r="BO125" s="607"/>
      <c r="BP125" s="606"/>
      <c r="BQ125" s="605"/>
      <c r="BR125" s="604"/>
      <c r="BS125" s="492"/>
    </row>
    <row r="126" spans="1:71" ht="30.75" customHeight="1" x14ac:dyDescent="0.25">
      <c r="A126" s="603" t="s">
        <v>1566</v>
      </c>
      <c r="B126" s="566"/>
      <c r="C126" s="566"/>
      <c r="D126" s="602"/>
      <c r="E126" s="602"/>
      <c r="F126" s="602"/>
      <c r="G126" s="602"/>
      <c r="H126" s="602"/>
      <c r="I126" s="602"/>
      <c r="J126" s="602"/>
      <c r="K126" s="602"/>
      <c r="L126" s="602"/>
      <c r="M126" s="602"/>
      <c r="N126" s="602"/>
      <c r="O126" s="602"/>
      <c r="P126" s="602">
        <f>(P127*Z127)+(P130*Z130)</f>
        <v>1</v>
      </c>
      <c r="Q126" s="602">
        <f>(Q127*AA127)+(Q130*AA130)</f>
        <v>1</v>
      </c>
      <c r="R126" s="602">
        <f>(R127*AB127)+(R130*AB130)</f>
        <v>0</v>
      </c>
      <c r="S126" s="602">
        <f>(S127*AC127)+(S130*AC130)</f>
        <v>0</v>
      </c>
      <c r="T126" s="565"/>
      <c r="U126" s="565"/>
      <c r="V126" s="602">
        <v>1</v>
      </c>
      <c r="W126" s="602"/>
      <c r="X126" s="602">
        <f>+(X127*Y127)+(X130*Y130)</f>
        <v>0.33333333333333331</v>
      </c>
      <c r="Y126" s="601">
        <v>0.14000000000000001</v>
      </c>
      <c r="Z126" s="601">
        <v>0.14000000000000001</v>
      </c>
      <c r="AA126" s="601">
        <v>0.14000000000000001</v>
      </c>
      <c r="AB126" s="601">
        <v>0.14000000000000001</v>
      </c>
      <c r="AC126" s="601">
        <v>0.14000000000000001</v>
      </c>
      <c r="AD126" s="599">
        <f t="shared" ref="AD126:AK126" si="270">+AD127+AD130</f>
        <v>571995885</v>
      </c>
      <c r="AE126" s="599">
        <f t="shared" si="270"/>
        <v>975000000</v>
      </c>
      <c r="AF126" s="599">
        <f t="shared" si="270"/>
        <v>800000000</v>
      </c>
      <c r="AG126" s="599">
        <f t="shared" si="270"/>
        <v>0</v>
      </c>
      <c r="AH126" s="599">
        <f t="shared" si="270"/>
        <v>0</v>
      </c>
      <c r="AI126" s="599">
        <f t="shared" si="270"/>
        <v>705000000</v>
      </c>
      <c r="AJ126" s="599">
        <f t="shared" si="270"/>
        <v>0</v>
      </c>
      <c r="AK126" s="599">
        <f t="shared" si="270"/>
        <v>0</v>
      </c>
      <c r="AL126" s="600">
        <f t="shared" si="152"/>
        <v>0</v>
      </c>
      <c r="AM126" s="600">
        <f t="shared" si="153"/>
        <v>0.72307692307692306</v>
      </c>
      <c r="AN126" s="600">
        <f t="shared" si="154"/>
        <v>0</v>
      </c>
      <c r="AO126" s="600" t="e">
        <f t="shared" si="155"/>
        <v>#DIV/0!</v>
      </c>
      <c r="AP126" s="687">
        <f>+AP127+AP130</f>
        <v>0</v>
      </c>
      <c r="AQ126" s="687">
        <f>+AQ127+AQ130</f>
        <v>352500000</v>
      </c>
      <c r="AR126" s="687">
        <f>+AR127+AR130</f>
        <v>0</v>
      </c>
      <c r="AS126" s="687">
        <f>+AS127+AS130</f>
        <v>0</v>
      </c>
      <c r="AT126" s="600">
        <f t="shared" si="215"/>
        <v>0</v>
      </c>
      <c r="AU126" s="600">
        <f t="shared" si="215"/>
        <v>0.36153846153846153</v>
      </c>
      <c r="AV126" s="600">
        <f t="shared" si="215"/>
        <v>0</v>
      </c>
      <c r="AW126" s="600" t="e">
        <f t="shared" si="215"/>
        <v>#DIV/0!</v>
      </c>
      <c r="AX126" s="599">
        <f>+AX127+AX130</f>
        <v>0</v>
      </c>
      <c r="AY126" s="599">
        <f>+AY127+AY130</f>
        <v>352500000</v>
      </c>
      <c r="AZ126" s="599">
        <f>+AZ127+AZ1330</f>
        <v>0</v>
      </c>
      <c r="BA126" s="599">
        <f>+BA127+BA1330</f>
        <v>0</v>
      </c>
      <c r="BB126" s="599">
        <f>+BB127+BB1330</f>
        <v>0</v>
      </c>
      <c r="BC126" s="599">
        <f>+BC127+BC1330</f>
        <v>0</v>
      </c>
      <c r="BD126" s="599">
        <f>+BD127+BD130</f>
        <v>0</v>
      </c>
      <c r="BE126" s="599">
        <f>+BE127+BE130</f>
        <v>0</v>
      </c>
      <c r="BF126" s="598" t="e">
        <f t="shared" si="173"/>
        <v>#DIV/0!</v>
      </c>
      <c r="BG126" s="598">
        <f t="shared" si="174"/>
        <v>0</v>
      </c>
      <c r="BH126" s="598" t="e">
        <f t="shared" si="175"/>
        <v>#DIV/0!</v>
      </c>
      <c r="BI126" s="598" t="e">
        <f t="shared" si="176"/>
        <v>#DIV/0!</v>
      </c>
      <c r="BJ126" s="599">
        <f>+BJ127+BJ130</f>
        <v>2346995885</v>
      </c>
      <c r="BK126" s="599">
        <f>+BK127+BK130</f>
        <v>705000000</v>
      </c>
      <c r="BL126" s="598">
        <f t="shared" si="212"/>
        <v>0.30038399492123524</v>
      </c>
      <c r="BM126" s="599">
        <f>+BM127+BM130</f>
        <v>352500000</v>
      </c>
      <c r="BN126" s="598">
        <f t="shared" si="213"/>
        <v>0.15019199746061762</v>
      </c>
      <c r="BO126" s="557"/>
      <c r="BP126" s="559" t="s">
        <v>12</v>
      </c>
      <c r="BQ126" s="558"/>
      <c r="BR126" s="557" t="s">
        <v>1565</v>
      </c>
      <c r="BS126" s="492"/>
    </row>
    <row r="127" spans="1:71" ht="35.25" customHeight="1" x14ac:dyDescent="0.25">
      <c r="A127" s="546" t="s">
        <v>1564</v>
      </c>
      <c r="B127" s="545" t="s">
        <v>1516</v>
      </c>
      <c r="C127" s="545" t="s">
        <v>1516</v>
      </c>
      <c r="D127" s="544"/>
      <c r="E127" s="544"/>
      <c r="F127" s="544"/>
      <c r="G127" s="544"/>
      <c r="H127" s="544"/>
      <c r="I127" s="544"/>
      <c r="J127" s="544"/>
      <c r="K127" s="544"/>
      <c r="L127" s="544"/>
      <c r="M127" s="544"/>
      <c r="N127" s="544"/>
      <c r="O127" s="544"/>
      <c r="P127" s="539">
        <f>+SUMPRODUCT(P128:P129,Z128:Z129)</f>
        <v>0</v>
      </c>
      <c r="Q127" s="539">
        <f>+SUMPRODUCT(Q128:Q129,AA128:AA129)</f>
        <v>1</v>
      </c>
      <c r="R127" s="539">
        <f>+SUMPRODUCT(R128:R129,AB128:AB129)</f>
        <v>0</v>
      </c>
      <c r="S127" s="539">
        <f>+SUMPRODUCT(S128:S129,AC128:AC129)</f>
        <v>0</v>
      </c>
      <c r="T127" s="541"/>
      <c r="U127" s="541"/>
      <c r="V127" s="544">
        <v>1</v>
      </c>
      <c r="W127" s="544"/>
      <c r="X127" s="539">
        <f>+SUMPRODUCT(X128:X129,Y128:Y129)</f>
        <v>0.16666666666666666</v>
      </c>
      <c r="Y127" s="539">
        <v>0.5</v>
      </c>
      <c r="Z127" s="539">
        <v>0</v>
      </c>
      <c r="AA127" s="539">
        <v>0.5</v>
      </c>
      <c r="AB127" s="539">
        <v>0.5</v>
      </c>
      <c r="AC127" s="539">
        <v>0.5</v>
      </c>
      <c r="AD127" s="540">
        <f t="shared" ref="AD127:AK127" si="271">SUM(AD128:AD129)</f>
        <v>0</v>
      </c>
      <c r="AE127" s="540">
        <f t="shared" si="271"/>
        <v>275000000</v>
      </c>
      <c r="AF127" s="540">
        <f t="shared" si="271"/>
        <v>150000000</v>
      </c>
      <c r="AG127" s="540">
        <f t="shared" si="271"/>
        <v>0</v>
      </c>
      <c r="AH127" s="540">
        <f t="shared" si="271"/>
        <v>0</v>
      </c>
      <c r="AI127" s="540">
        <f t="shared" si="271"/>
        <v>75000000</v>
      </c>
      <c r="AJ127" s="540">
        <f t="shared" si="271"/>
        <v>0</v>
      </c>
      <c r="AK127" s="540">
        <f t="shared" si="271"/>
        <v>0</v>
      </c>
      <c r="AL127" s="544" t="e">
        <f t="shared" si="152"/>
        <v>#DIV/0!</v>
      </c>
      <c r="AM127" s="544">
        <f t="shared" si="153"/>
        <v>0.27272727272727271</v>
      </c>
      <c r="AN127" s="544">
        <f t="shared" si="154"/>
        <v>0</v>
      </c>
      <c r="AO127" s="544" t="e">
        <f t="shared" si="155"/>
        <v>#DIV/0!</v>
      </c>
      <c r="AP127" s="633">
        <f>SUM(AP128:AP129)</f>
        <v>0</v>
      </c>
      <c r="AQ127" s="633">
        <f>SUM(AQ128:AQ129)</f>
        <v>37500000</v>
      </c>
      <c r="AR127" s="633">
        <f>SUM(AR128:AR129)</f>
        <v>0</v>
      </c>
      <c r="AS127" s="633">
        <f>SUM(AS128:AS129)</f>
        <v>0</v>
      </c>
      <c r="AT127" s="544" t="e">
        <f t="shared" si="215"/>
        <v>#DIV/0!</v>
      </c>
      <c r="AU127" s="544">
        <f t="shared" si="215"/>
        <v>0.13636363636363635</v>
      </c>
      <c r="AV127" s="544">
        <f t="shared" si="215"/>
        <v>0</v>
      </c>
      <c r="AW127" s="544" t="e">
        <f t="shared" si="215"/>
        <v>#DIV/0!</v>
      </c>
      <c r="AX127" s="543">
        <f>SUM(AX128:AX129)</f>
        <v>0</v>
      </c>
      <c r="AY127" s="543">
        <f>SUM(AY128:AY129)</f>
        <v>37500000</v>
      </c>
      <c r="AZ127" s="543">
        <v>0</v>
      </c>
      <c r="BA127" s="543">
        <v>0</v>
      </c>
      <c r="BB127" s="543">
        <v>0</v>
      </c>
      <c r="BC127" s="543">
        <v>0</v>
      </c>
      <c r="BD127" s="543">
        <f>SUM(BD128:BD129)</f>
        <v>0</v>
      </c>
      <c r="BE127" s="543">
        <f>SUM(BE128:BE129)</f>
        <v>0</v>
      </c>
      <c r="BF127" s="554" t="e">
        <f t="shared" si="173"/>
        <v>#DIV/0!</v>
      </c>
      <c r="BG127" s="554">
        <f t="shared" si="174"/>
        <v>0</v>
      </c>
      <c r="BH127" s="554" t="e">
        <f t="shared" si="175"/>
        <v>#DIV/0!</v>
      </c>
      <c r="BI127" s="554" t="e">
        <f t="shared" si="176"/>
        <v>#DIV/0!</v>
      </c>
      <c r="BJ127" s="541">
        <f>SUM(BJ128:BJ129)</f>
        <v>425000000</v>
      </c>
      <c r="BK127" s="540">
        <f t="shared" ref="BK127:BK132" si="272">SUM(AH127:AK127)</f>
        <v>75000000</v>
      </c>
      <c r="BL127" s="539">
        <f t="shared" si="212"/>
        <v>0.17647058823529413</v>
      </c>
      <c r="BM127" s="540">
        <f>SUM(AP127:AS127)+BA127+BC127+BE127</f>
        <v>37500000</v>
      </c>
      <c r="BN127" s="539">
        <f t="shared" si="213"/>
        <v>8.8235294117647065E-2</v>
      </c>
      <c r="BO127" s="538"/>
      <c r="BP127" s="537" t="s">
        <v>12</v>
      </c>
      <c r="BQ127" s="536"/>
      <c r="BR127" s="535"/>
      <c r="BS127" s="492"/>
    </row>
    <row r="128" spans="1:71" ht="42.75" customHeight="1" x14ac:dyDescent="0.25">
      <c r="A128" s="534" t="s">
        <v>1563</v>
      </c>
      <c r="B128" s="526" t="s">
        <v>1518</v>
      </c>
      <c r="C128" s="548" t="s">
        <v>1504</v>
      </c>
      <c r="D128" s="526"/>
      <c r="E128" s="526">
        <v>1</v>
      </c>
      <c r="F128" s="526">
        <v>1</v>
      </c>
      <c r="G128" s="526">
        <v>1</v>
      </c>
      <c r="H128" s="526"/>
      <c r="I128" s="526">
        <v>1</v>
      </c>
      <c r="J128" s="526"/>
      <c r="K128" s="526"/>
      <c r="L128" s="526"/>
      <c r="M128" s="526"/>
      <c r="N128" s="526"/>
      <c r="O128" s="526"/>
      <c r="P128" s="532">
        <f>+IFERROR(IF((H128+L128)/D128&gt;=100%,100%,(H128+L128)/D128),0)</f>
        <v>0</v>
      </c>
      <c r="Q128" s="532">
        <f>+IFERROR(IF((I128+N128)/E128&gt;=100%,100%,(I128+N128)/E128),0)</f>
        <v>1</v>
      </c>
      <c r="R128" s="532">
        <f>+IFERROR(IF((J128+O128)/F128&gt;=100%,100%,(J128+O128)/F128),0)</f>
        <v>0</v>
      </c>
      <c r="S128" s="532">
        <f>+IFERROR(IF(K128/G128&gt;=100%,100%,K128/G128),0)</f>
        <v>0</v>
      </c>
      <c r="T128" s="530" t="s">
        <v>1960</v>
      </c>
      <c r="U128" s="531">
        <v>46022</v>
      </c>
      <c r="V128" s="526">
        <f>SUM(D128:G128)</f>
        <v>3</v>
      </c>
      <c r="W128" s="526">
        <f>SUM(H128:O128)</f>
        <v>1</v>
      </c>
      <c r="X128" s="525">
        <f>+IFERROR(IF(W128/V128&gt;=100%,100%,W128/V128),0)</f>
        <v>0.33333333333333331</v>
      </c>
      <c r="Y128" s="527">
        <v>0.5</v>
      </c>
      <c r="Z128" s="527"/>
      <c r="AA128" s="527">
        <v>1</v>
      </c>
      <c r="AB128" s="527">
        <v>0.5</v>
      </c>
      <c r="AC128" s="527">
        <v>1</v>
      </c>
      <c r="AD128" s="528"/>
      <c r="AE128" s="528">
        <v>275000000</v>
      </c>
      <c r="AF128" s="528">
        <v>150000000</v>
      </c>
      <c r="AG128" s="528"/>
      <c r="AH128" s="528"/>
      <c r="AI128" s="528">
        <v>75000000</v>
      </c>
      <c r="AJ128" s="528"/>
      <c r="AK128" s="528"/>
      <c r="AL128" s="527" t="e">
        <f t="shared" si="152"/>
        <v>#DIV/0!</v>
      </c>
      <c r="AM128" s="527">
        <f t="shared" si="153"/>
        <v>0.27272727272727271</v>
      </c>
      <c r="AN128" s="527">
        <f t="shared" si="154"/>
        <v>0</v>
      </c>
      <c r="AO128" s="527" t="e">
        <f t="shared" si="155"/>
        <v>#DIV/0!</v>
      </c>
      <c r="AP128" s="631"/>
      <c r="AQ128" s="631">
        <v>37500000</v>
      </c>
      <c r="AR128" s="631"/>
      <c r="AS128" s="631"/>
      <c r="AT128" s="527" t="e">
        <f t="shared" si="215"/>
        <v>#DIV/0!</v>
      </c>
      <c r="AU128" s="527">
        <f t="shared" si="215"/>
        <v>0.13636363636363635</v>
      </c>
      <c r="AV128" s="527">
        <f t="shared" si="215"/>
        <v>0</v>
      </c>
      <c r="AW128" s="527" t="e">
        <f t="shared" si="215"/>
        <v>#DIV/0!</v>
      </c>
      <c r="AX128" s="547">
        <f t="shared" ref="AX128:AX129" si="273">AH128-AP128</f>
        <v>0</v>
      </c>
      <c r="AY128" s="528">
        <f t="shared" ref="AY128:AY129" si="274">AI128-AQ128</f>
        <v>37500000</v>
      </c>
      <c r="AZ128" s="528">
        <f t="shared" ref="AZ128:AZ129" si="275">AJ128-AR128</f>
        <v>0</v>
      </c>
      <c r="BA128" s="528">
        <f t="shared" ref="BA128:BA129" si="276">AK128-AS128</f>
        <v>0</v>
      </c>
      <c r="BB128" s="528"/>
      <c r="BC128" s="528"/>
      <c r="BD128" s="528">
        <f>AJ128-AR128</f>
        <v>0</v>
      </c>
      <c r="BE128" s="528"/>
      <c r="BF128" s="529" t="e">
        <f t="shared" si="173"/>
        <v>#DIV/0!</v>
      </c>
      <c r="BG128" s="529">
        <f t="shared" si="174"/>
        <v>0</v>
      </c>
      <c r="BH128" s="529" t="e">
        <f t="shared" si="175"/>
        <v>#DIV/0!</v>
      </c>
      <c r="BI128" s="529" t="e">
        <f t="shared" si="176"/>
        <v>#DIV/0!</v>
      </c>
      <c r="BJ128" s="528">
        <f t="shared" ref="BJ128:BJ132" si="277">SUM(AD128:AG128)</f>
        <v>425000000</v>
      </c>
      <c r="BK128" s="528">
        <f t="shared" si="272"/>
        <v>75000000</v>
      </c>
      <c r="BL128" s="527">
        <f t="shared" si="212"/>
        <v>0.17647058823529413</v>
      </c>
      <c r="BM128" s="528">
        <f t="shared" ref="BM128:BM129" si="278">SUM(AP128:AS128)</f>
        <v>37500000</v>
      </c>
      <c r="BN128" s="527">
        <f t="shared" si="213"/>
        <v>8.8235294117647065E-2</v>
      </c>
      <c r="BO128" s="511"/>
      <c r="BP128" s="510"/>
      <c r="BQ128" s="509" t="s">
        <v>25</v>
      </c>
      <c r="BR128" s="508"/>
      <c r="BS128" s="492"/>
    </row>
    <row r="129" spans="1:71" ht="39" customHeight="1" x14ac:dyDescent="0.25">
      <c r="A129" s="533" t="s">
        <v>1562</v>
      </c>
      <c r="B129" s="526" t="s">
        <v>1518</v>
      </c>
      <c r="C129" s="526" t="s">
        <v>1504</v>
      </c>
      <c r="D129" s="551"/>
      <c r="E129" s="551"/>
      <c r="F129" s="526">
        <v>1</v>
      </c>
      <c r="G129" s="551"/>
      <c r="H129" s="526"/>
      <c r="I129" s="526"/>
      <c r="J129" s="526"/>
      <c r="K129" s="526"/>
      <c r="L129" s="551"/>
      <c r="M129" s="551"/>
      <c r="N129" s="551"/>
      <c r="O129" s="551"/>
      <c r="P129" s="532">
        <f>+IFERROR(IF((H129+L129)/D129&gt;=100%,100%,(H129+L129)/D129),0)</f>
        <v>0</v>
      </c>
      <c r="Q129" s="532">
        <f>+IFERROR(IF((I129+N129)/E129&gt;=100%,100%,(I129+N129)/E129),0)</f>
        <v>0</v>
      </c>
      <c r="R129" s="532">
        <f>+IFERROR(IF((J129+O129)/F129&gt;=100%,100%,(J129+O129)/F129),0)</f>
        <v>0</v>
      </c>
      <c r="S129" s="532">
        <f>+IFERROR(IF(K129/G129&gt;=100%,100%,K129/G129),0)</f>
        <v>0</v>
      </c>
      <c r="T129" s="530"/>
      <c r="U129" s="531"/>
      <c r="V129" s="526">
        <f>SUM(D129:G129)</f>
        <v>1</v>
      </c>
      <c r="W129" s="526">
        <f>SUM(H129:O129)</f>
        <v>0</v>
      </c>
      <c r="X129" s="525">
        <f>+IFERROR(IF(W129/V129&gt;=100%,100%,W129/V129),0)</f>
        <v>0</v>
      </c>
      <c r="Y129" s="527">
        <v>0.5</v>
      </c>
      <c r="Z129" s="527"/>
      <c r="AA129" s="527"/>
      <c r="AB129" s="527">
        <v>0.5</v>
      </c>
      <c r="AC129" s="527"/>
      <c r="AD129" s="528"/>
      <c r="AE129" s="528"/>
      <c r="AF129" s="528"/>
      <c r="AG129" s="528"/>
      <c r="AH129" s="528"/>
      <c r="AI129" s="528"/>
      <c r="AJ129" s="528"/>
      <c r="AK129" s="528"/>
      <c r="AL129" s="527" t="e">
        <f t="shared" si="152"/>
        <v>#DIV/0!</v>
      </c>
      <c r="AM129" s="527" t="e">
        <f t="shared" si="153"/>
        <v>#DIV/0!</v>
      </c>
      <c r="AN129" s="527" t="e">
        <f t="shared" si="154"/>
        <v>#DIV/0!</v>
      </c>
      <c r="AO129" s="527" t="e">
        <f t="shared" si="155"/>
        <v>#DIV/0!</v>
      </c>
      <c r="AP129" s="631"/>
      <c r="AQ129" s="631"/>
      <c r="AR129" s="631"/>
      <c r="AS129" s="631"/>
      <c r="AT129" s="527" t="e">
        <f t="shared" si="215"/>
        <v>#DIV/0!</v>
      </c>
      <c r="AU129" s="527" t="e">
        <f t="shared" si="215"/>
        <v>#DIV/0!</v>
      </c>
      <c r="AV129" s="527" t="e">
        <f t="shared" si="215"/>
        <v>#DIV/0!</v>
      </c>
      <c r="AW129" s="527" t="e">
        <f t="shared" si="215"/>
        <v>#DIV/0!</v>
      </c>
      <c r="AX129" s="547">
        <f t="shared" si="273"/>
        <v>0</v>
      </c>
      <c r="AY129" s="547">
        <f t="shared" si="274"/>
        <v>0</v>
      </c>
      <c r="AZ129" s="547">
        <f t="shared" si="275"/>
        <v>0</v>
      </c>
      <c r="BA129" s="547">
        <f t="shared" si="276"/>
        <v>0</v>
      </c>
      <c r="BB129" s="547"/>
      <c r="BC129" s="547"/>
      <c r="BD129" s="547">
        <f>AJ129-AR129</f>
        <v>0</v>
      </c>
      <c r="BE129" s="547"/>
      <c r="BF129" s="529" t="e">
        <f t="shared" si="173"/>
        <v>#DIV/0!</v>
      </c>
      <c r="BG129" s="529" t="e">
        <f t="shared" si="174"/>
        <v>#DIV/0!</v>
      </c>
      <c r="BH129" s="529" t="e">
        <f t="shared" si="175"/>
        <v>#DIV/0!</v>
      </c>
      <c r="BI129" s="529" t="e">
        <f t="shared" si="176"/>
        <v>#DIV/0!</v>
      </c>
      <c r="BJ129" s="528">
        <f t="shared" si="277"/>
        <v>0</v>
      </c>
      <c r="BK129" s="528">
        <f t="shared" si="272"/>
        <v>0</v>
      </c>
      <c r="BL129" s="527" t="e">
        <f t="shared" si="212"/>
        <v>#DIV/0!</v>
      </c>
      <c r="BM129" s="528">
        <f t="shared" si="278"/>
        <v>0</v>
      </c>
      <c r="BN129" s="527" t="e">
        <f t="shared" si="213"/>
        <v>#DIV/0!</v>
      </c>
      <c r="BO129" s="595"/>
      <c r="BP129" s="510"/>
      <c r="BQ129" s="509" t="s">
        <v>25</v>
      </c>
      <c r="BR129" s="508"/>
      <c r="BS129" s="492"/>
    </row>
    <row r="130" spans="1:71" ht="31.5" customHeight="1" x14ac:dyDescent="0.25">
      <c r="A130" s="546" t="s">
        <v>1561</v>
      </c>
      <c r="B130" s="545" t="s">
        <v>1516</v>
      </c>
      <c r="C130" s="545" t="s">
        <v>1516</v>
      </c>
      <c r="D130" s="544"/>
      <c r="E130" s="544"/>
      <c r="F130" s="544"/>
      <c r="G130" s="544"/>
      <c r="H130" s="544"/>
      <c r="I130" s="544"/>
      <c r="J130" s="544"/>
      <c r="K130" s="544"/>
      <c r="L130" s="544"/>
      <c r="M130" s="544"/>
      <c r="N130" s="544"/>
      <c r="O130" s="544"/>
      <c r="P130" s="539">
        <f>+SUMPRODUCT(P131:P132,Z131:Z132)</f>
        <v>1</v>
      </c>
      <c r="Q130" s="539">
        <f>+SUMPRODUCT(Q131:Q132,AA131:AA132)</f>
        <v>1</v>
      </c>
      <c r="R130" s="539">
        <f>+SUMPRODUCT(R131:R132,AB131:AB132)</f>
        <v>0</v>
      </c>
      <c r="S130" s="539">
        <f>+SUMPRODUCT(S131:S132,AC131:AC132)</f>
        <v>0</v>
      </c>
      <c r="T130" s="541"/>
      <c r="U130" s="541"/>
      <c r="V130" s="544">
        <v>1</v>
      </c>
      <c r="W130" s="544"/>
      <c r="X130" s="539">
        <f>+SUMPRODUCT(X131:X132*Y131:Y132)</f>
        <v>0.5</v>
      </c>
      <c r="Y130" s="539">
        <v>0.5</v>
      </c>
      <c r="Z130" s="539">
        <v>1</v>
      </c>
      <c r="AA130" s="539">
        <v>0.5</v>
      </c>
      <c r="AB130" s="539">
        <v>0.5</v>
      </c>
      <c r="AC130" s="539">
        <v>0.5</v>
      </c>
      <c r="AD130" s="540">
        <f t="shared" ref="AD130:AK130" si="279">SUM(AD131:AD132)</f>
        <v>571995885</v>
      </c>
      <c r="AE130" s="540">
        <f t="shared" si="279"/>
        <v>700000000</v>
      </c>
      <c r="AF130" s="540">
        <f t="shared" si="279"/>
        <v>650000000</v>
      </c>
      <c r="AG130" s="540">
        <f t="shared" si="279"/>
        <v>0</v>
      </c>
      <c r="AH130" s="540">
        <f t="shared" si="279"/>
        <v>0</v>
      </c>
      <c r="AI130" s="540">
        <f t="shared" si="279"/>
        <v>630000000</v>
      </c>
      <c r="AJ130" s="540">
        <f t="shared" si="279"/>
        <v>0</v>
      </c>
      <c r="AK130" s="540">
        <f t="shared" si="279"/>
        <v>0</v>
      </c>
      <c r="AL130" s="544">
        <f t="shared" si="152"/>
        <v>0</v>
      </c>
      <c r="AM130" s="544">
        <f t="shared" si="153"/>
        <v>0.9</v>
      </c>
      <c r="AN130" s="544">
        <f t="shared" si="154"/>
        <v>0</v>
      </c>
      <c r="AO130" s="544" t="e">
        <f t="shared" si="155"/>
        <v>#DIV/0!</v>
      </c>
      <c r="AP130" s="633">
        <f>SUM(AP131:AP132)</f>
        <v>0</v>
      </c>
      <c r="AQ130" s="633">
        <f>SUM(AQ131:AQ132)</f>
        <v>315000000</v>
      </c>
      <c r="AR130" s="633">
        <f>SUM(AR131:AR132)</f>
        <v>0</v>
      </c>
      <c r="AS130" s="633">
        <f>SUM(AS131:AS132)</f>
        <v>0</v>
      </c>
      <c r="AT130" s="544">
        <f t="shared" si="215"/>
        <v>0</v>
      </c>
      <c r="AU130" s="544">
        <f t="shared" si="215"/>
        <v>0.45</v>
      </c>
      <c r="AV130" s="544">
        <f t="shared" si="215"/>
        <v>0</v>
      </c>
      <c r="AW130" s="544" t="e">
        <f t="shared" si="215"/>
        <v>#DIV/0!</v>
      </c>
      <c r="AX130" s="543">
        <f t="shared" ref="AX130:BE130" si="280">SUM(AX131:AX132)</f>
        <v>0</v>
      </c>
      <c r="AY130" s="543">
        <f t="shared" si="280"/>
        <v>315000000</v>
      </c>
      <c r="AZ130" s="543">
        <f t="shared" si="280"/>
        <v>0</v>
      </c>
      <c r="BA130" s="543">
        <f t="shared" si="280"/>
        <v>0</v>
      </c>
      <c r="BB130" s="543">
        <f t="shared" si="280"/>
        <v>0</v>
      </c>
      <c r="BC130" s="543">
        <f t="shared" si="280"/>
        <v>0</v>
      </c>
      <c r="BD130" s="543">
        <f t="shared" si="280"/>
        <v>0</v>
      </c>
      <c r="BE130" s="543">
        <f t="shared" si="280"/>
        <v>0</v>
      </c>
      <c r="BF130" s="539" t="e">
        <f t="shared" si="173"/>
        <v>#DIV/0!</v>
      </c>
      <c r="BG130" s="539">
        <f t="shared" si="174"/>
        <v>0</v>
      </c>
      <c r="BH130" s="539" t="e">
        <f t="shared" si="175"/>
        <v>#DIV/0!</v>
      </c>
      <c r="BI130" s="539" t="e">
        <f t="shared" si="176"/>
        <v>#DIV/0!</v>
      </c>
      <c r="BJ130" s="541">
        <f>SUM(BJ131:BJ132)</f>
        <v>1921995885</v>
      </c>
      <c r="BK130" s="540">
        <f t="shared" si="272"/>
        <v>630000000</v>
      </c>
      <c r="BL130" s="539">
        <f t="shared" si="212"/>
        <v>0.32778426057868487</v>
      </c>
      <c r="BM130" s="540">
        <f>SUM(AP130:AS130)+BA130+BC130+BE130</f>
        <v>315000000</v>
      </c>
      <c r="BN130" s="539">
        <f t="shared" si="213"/>
        <v>0.16389213028934244</v>
      </c>
      <c r="BO130" s="538"/>
      <c r="BP130" s="537" t="s">
        <v>12</v>
      </c>
      <c r="BQ130" s="536"/>
      <c r="BR130" s="535"/>
      <c r="BS130" s="492"/>
    </row>
    <row r="131" spans="1:71" ht="50.1" customHeight="1" x14ac:dyDescent="0.25">
      <c r="A131" s="534" t="s">
        <v>1560</v>
      </c>
      <c r="B131" s="548" t="s">
        <v>1518</v>
      </c>
      <c r="C131" s="548" t="s">
        <v>1504</v>
      </c>
      <c r="D131" s="526">
        <v>1</v>
      </c>
      <c r="E131" s="526">
        <v>1</v>
      </c>
      <c r="F131" s="526">
        <v>1</v>
      </c>
      <c r="G131" s="526">
        <v>1</v>
      </c>
      <c r="H131" s="526">
        <v>1</v>
      </c>
      <c r="I131" s="526">
        <v>1</v>
      </c>
      <c r="J131" s="526"/>
      <c r="K131" s="526"/>
      <c r="L131" s="548"/>
      <c r="M131" s="548"/>
      <c r="N131" s="548"/>
      <c r="O131" s="548"/>
      <c r="P131" s="532">
        <f>+IFERROR(IF((H131+L131)/D131&gt;=100%,100%,(H131+L131)/D131),0)</f>
        <v>1</v>
      </c>
      <c r="Q131" s="532">
        <f>+IFERROR(IF((I131+N131)/E131&gt;=100%,100%,(I131+N131)/E131),0)</f>
        <v>1</v>
      </c>
      <c r="R131" s="532">
        <f>+IFERROR(IF((J131+O131)/F131&gt;=100%,100%,(J131+O131)/F131),0)</f>
        <v>0</v>
      </c>
      <c r="S131" s="532">
        <f>+IFERROR(IF(K131/G131&gt;=100%,100%,K131/G131),0)</f>
        <v>0</v>
      </c>
      <c r="T131" s="530" t="s">
        <v>1873</v>
      </c>
      <c r="U131" s="531">
        <v>46022</v>
      </c>
      <c r="V131" s="526">
        <f>SUM(D131:G131)</f>
        <v>4</v>
      </c>
      <c r="W131" s="526">
        <f>SUM(H131:O131)</f>
        <v>2</v>
      </c>
      <c r="X131" s="596">
        <f>+IFERROR(IF(W131/V131&gt;=100%,100%,W131/V131),0)</f>
        <v>0.5</v>
      </c>
      <c r="Y131" s="532">
        <v>0.5</v>
      </c>
      <c r="Z131" s="532">
        <v>0.5</v>
      </c>
      <c r="AA131" s="532">
        <v>0.5</v>
      </c>
      <c r="AB131" s="532">
        <v>0.5</v>
      </c>
      <c r="AC131" s="532">
        <v>0.5</v>
      </c>
      <c r="AD131" s="586">
        <v>511995885</v>
      </c>
      <c r="AE131" s="586">
        <v>630000000</v>
      </c>
      <c r="AF131" s="586">
        <v>580000000</v>
      </c>
      <c r="AG131" s="586"/>
      <c r="AH131" s="586"/>
      <c r="AI131" s="586">
        <v>630000000</v>
      </c>
      <c r="AJ131" s="586"/>
      <c r="AK131" s="586"/>
      <c r="AL131" s="682">
        <f t="shared" si="152"/>
        <v>0</v>
      </c>
      <c r="AM131" s="682">
        <f t="shared" si="153"/>
        <v>1</v>
      </c>
      <c r="AN131" s="682">
        <f t="shared" si="154"/>
        <v>0</v>
      </c>
      <c r="AO131" s="532" t="e">
        <f t="shared" si="155"/>
        <v>#DIV/0!</v>
      </c>
      <c r="AP131" s="630"/>
      <c r="AQ131" s="630">
        <v>315000000</v>
      </c>
      <c r="AR131" s="630"/>
      <c r="AS131" s="630"/>
      <c r="AT131" s="532">
        <f t="shared" si="215"/>
        <v>0</v>
      </c>
      <c r="AU131" s="682">
        <f t="shared" si="215"/>
        <v>0.5</v>
      </c>
      <c r="AV131" s="682">
        <f t="shared" si="215"/>
        <v>0</v>
      </c>
      <c r="AW131" s="682" t="e">
        <f t="shared" si="215"/>
        <v>#DIV/0!</v>
      </c>
      <c r="AX131" s="547">
        <f t="shared" ref="AX131:AX132" si="281">AH131-AP131</f>
        <v>0</v>
      </c>
      <c r="AY131" s="586">
        <f t="shared" ref="AY131:AY132" si="282">AI131-AQ131</f>
        <v>315000000</v>
      </c>
      <c r="AZ131" s="586">
        <f t="shared" ref="AZ131:AZ132" si="283">AJ131-AR131</f>
        <v>0</v>
      </c>
      <c r="BA131" s="586">
        <f t="shared" ref="BA131:BA132" si="284">AK131-AS131</f>
        <v>0</v>
      </c>
      <c r="BB131" s="586"/>
      <c r="BC131" s="586"/>
      <c r="BD131" s="586">
        <f>AJ131-AR131</f>
        <v>0</v>
      </c>
      <c r="BE131" s="586"/>
      <c r="BF131" s="587" t="e">
        <f t="shared" si="173"/>
        <v>#DIV/0!</v>
      </c>
      <c r="BG131" s="587">
        <f t="shared" si="174"/>
        <v>0</v>
      </c>
      <c r="BH131" s="587" t="e">
        <f t="shared" si="175"/>
        <v>#DIV/0!</v>
      </c>
      <c r="BI131" s="587" t="e">
        <f t="shared" si="176"/>
        <v>#DIV/0!</v>
      </c>
      <c r="BJ131" s="586">
        <f t="shared" si="277"/>
        <v>1721995885</v>
      </c>
      <c r="BK131" s="586">
        <f t="shared" si="272"/>
        <v>630000000</v>
      </c>
      <c r="BL131" s="532">
        <f t="shared" si="212"/>
        <v>0.36585453280569252</v>
      </c>
      <c r="BM131" s="586">
        <f t="shared" ref="BM131:BM132" si="285">SUM(AP131:AS131)</f>
        <v>315000000</v>
      </c>
      <c r="BN131" s="532">
        <f t="shared" si="213"/>
        <v>0.18292726640284626</v>
      </c>
      <c r="BO131" s="595"/>
      <c r="BP131" s="510"/>
      <c r="BQ131" s="509" t="s">
        <v>25</v>
      </c>
      <c r="BR131" s="508"/>
      <c r="BS131" s="492"/>
    </row>
    <row r="132" spans="1:71" ht="50.1" customHeight="1" thickBot="1" x14ac:dyDescent="0.3">
      <c r="A132" s="594" t="s">
        <v>1559</v>
      </c>
      <c r="B132" s="593" t="s">
        <v>1518</v>
      </c>
      <c r="C132" s="593" t="s">
        <v>1504</v>
      </c>
      <c r="D132" s="526">
        <v>1</v>
      </c>
      <c r="E132" s="526">
        <v>1</v>
      </c>
      <c r="F132" s="526">
        <v>1</v>
      </c>
      <c r="G132" s="526">
        <v>1</v>
      </c>
      <c r="H132" s="526">
        <v>1</v>
      </c>
      <c r="I132" s="526">
        <v>1</v>
      </c>
      <c r="J132" s="526"/>
      <c r="K132" s="526"/>
      <c r="L132" s="593"/>
      <c r="M132" s="593"/>
      <c r="N132" s="593"/>
      <c r="O132" s="593"/>
      <c r="P132" s="589">
        <f>+IFERROR(IF((H132+L132)/D132&gt;=100%,100%,(H132+L132)/D132),0)</f>
        <v>1</v>
      </c>
      <c r="Q132" s="589">
        <f>+IFERROR(IF((I132+N132)/E132&gt;=100%,100%,(I132+N132)/E132),0)</f>
        <v>1</v>
      </c>
      <c r="R132" s="589">
        <f>+IFERROR(IF((J132+O132)/F132&gt;=100%,100%,(J132+O132)/F132),0)</f>
        <v>0</v>
      </c>
      <c r="S132" s="589">
        <f>+IFERROR(IF(K132/G132&gt;=100%,100%,K132/G132),0)</f>
        <v>0</v>
      </c>
      <c r="T132" s="530" t="s">
        <v>1961</v>
      </c>
      <c r="U132" s="592">
        <v>46022</v>
      </c>
      <c r="V132" s="526">
        <f>SUM(D132:G132)</f>
        <v>4</v>
      </c>
      <c r="W132" s="526">
        <f>SUM(H132:O132)</f>
        <v>2</v>
      </c>
      <c r="X132" s="590">
        <f>+IFERROR(IF(W132/V132&gt;=100%,100%,W132/V132),0)</f>
        <v>0.5</v>
      </c>
      <c r="Y132" s="584">
        <v>0.5</v>
      </c>
      <c r="Z132" s="589">
        <v>0.5</v>
      </c>
      <c r="AA132" s="584">
        <v>0.5</v>
      </c>
      <c r="AB132" s="584">
        <v>0.5</v>
      </c>
      <c r="AC132" s="584">
        <v>0.5</v>
      </c>
      <c r="AD132" s="585">
        <v>60000000</v>
      </c>
      <c r="AE132" s="585">
        <v>70000000</v>
      </c>
      <c r="AF132" s="585">
        <v>70000000</v>
      </c>
      <c r="AG132" s="585"/>
      <c r="AH132" s="585"/>
      <c r="AI132" s="585"/>
      <c r="AJ132" s="585"/>
      <c r="AK132" s="585"/>
      <c r="AL132" s="682">
        <f t="shared" si="152"/>
        <v>0</v>
      </c>
      <c r="AM132" s="682">
        <f t="shared" si="153"/>
        <v>0</v>
      </c>
      <c r="AN132" s="682">
        <f t="shared" si="154"/>
        <v>0</v>
      </c>
      <c r="AO132" s="532" t="e">
        <f t="shared" si="155"/>
        <v>#DIV/0!</v>
      </c>
      <c r="AP132" s="697"/>
      <c r="AQ132" s="697"/>
      <c r="AR132" s="697"/>
      <c r="AS132" s="697"/>
      <c r="AT132" s="532">
        <f t="shared" si="215"/>
        <v>0</v>
      </c>
      <c r="AU132" s="682">
        <f t="shared" si="215"/>
        <v>0</v>
      </c>
      <c r="AV132" s="682">
        <f t="shared" si="215"/>
        <v>0</v>
      </c>
      <c r="AW132" s="682" t="e">
        <f t="shared" si="215"/>
        <v>#DIV/0!</v>
      </c>
      <c r="AX132" s="588">
        <f t="shared" si="281"/>
        <v>0</v>
      </c>
      <c r="AY132" s="585">
        <f t="shared" si="282"/>
        <v>0</v>
      </c>
      <c r="AZ132" s="585">
        <f t="shared" si="283"/>
        <v>0</v>
      </c>
      <c r="BA132" s="585">
        <f t="shared" si="284"/>
        <v>0</v>
      </c>
      <c r="BB132" s="585"/>
      <c r="BC132" s="585"/>
      <c r="BD132" s="585"/>
      <c r="BE132" s="585"/>
      <c r="BF132" s="587" t="e">
        <f t="shared" si="173"/>
        <v>#DIV/0!</v>
      </c>
      <c r="BG132" s="587" t="e">
        <f t="shared" si="174"/>
        <v>#DIV/0!</v>
      </c>
      <c r="BH132" s="587" t="e">
        <f t="shared" si="175"/>
        <v>#DIV/0!</v>
      </c>
      <c r="BI132" s="587" t="e">
        <f t="shared" si="176"/>
        <v>#DIV/0!</v>
      </c>
      <c r="BJ132" s="585">
        <f t="shared" si="277"/>
        <v>200000000</v>
      </c>
      <c r="BK132" s="586">
        <f t="shared" si="272"/>
        <v>0</v>
      </c>
      <c r="BL132" s="532">
        <f t="shared" si="212"/>
        <v>0</v>
      </c>
      <c r="BM132" s="585">
        <f t="shared" si="285"/>
        <v>0</v>
      </c>
      <c r="BN132" s="584"/>
      <c r="BO132" s="583"/>
      <c r="BP132" s="582"/>
      <c r="BQ132" s="509" t="s">
        <v>25</v>
      </c>
      <c r="BR132" s="581"/>
      <c r="BS132" s="492"/>
    </row>
    <row r="133" spans="1:71" ht="40.5" x14ac:dyDescent="0.25">
      <c r="A133" s="580" t="s">
        <v>1558</v>
      </c>
      <c r="B133" s="579"/>
      <c r="C133" s="579"/>
      <c r="D133" s="577"/>
      <c r="E133" s="577"/>
      <c r="F133" s="577"/>
      <c r="G133" s="577"/>
      <c r="H133" s="577"/>
      <c r="I133" s="577"/>
      <c r="J133" s="577"/>
      <c r="K133" s="577"/>
      <c r="L133" s="577"/>
      <c r="M133" s="577"/>
      <c r="N133" s="577"/>
      <c r="O133" s="577"/>
      <c r="P133" s="577">
        <f>+(P134*Z134)</f>
        <v>0.9471633126934984</v>
      </c>
      <c r="Q133" s="577">
        <f>+(Q134*AA134)</f>
        <v>0.9056424148606812</v>
      </c>
      <c r="R133" s="577">
        <f>+(R134*AB134)</f>
        <v>0</v>
      </c>
      <c r="S133" s="577">
        <f>+(S134*AC134)</f>
        <v>0</v>
      </c>
      <c r="T133" s="578"/>
      <c r="U133" s="578"/>
      <c r="V133" s="577">
        <v>1</v>
      </c>
      <c r="W133" s="577"/>
      <c r="X133" s="576">
        <f>+(X134*Y134)</f>
        <v>0.57037061005909218</v>
      </c>
      <c r="Y133" s="575">
        <v>0.33</v>
      </c>
      <c r="Z133" s="575">
        <v>0.33</v>
      </c>
      <c r="AA133" s="575">
        <v>0.33</v>
      </c>
      <c r="AB133" s="575">
        <v>0.33</v>
      </c>
      <c r="AC133" s="575">
        <v>0.33</v>
      </c>
      <c r="AD133" s="572">
        <f t="shared" ref="AD133:AK133" si="286">+AD134</f>
        <v>394701852</v>
      </c>
      <c r="AE133" s="572">
        <f t="shared" si="286"/>
        <v>2155886957</v>
      </c>
      <c r="AF133" s="572">
        <f t="shared" si="286"/>
        <v>1400000000</v>
      </c>
      <c r="AG133" s="572">
        <f t="shared" si="286"/>
        <v>2400000000</v>
      </c>
      <c r="AH133" s="572">
        <f t="shared" si="286"/>
        <v>332159540</v>
      </c>
      <c r="AI133" s="572">
        <f t="shared" si="286"/>
        <v>1367913056</v>
      </c>
      <c r="AJ133" s="572">
        <f t="shared" si="286"/>
        <v>0</v>
      </c>
      <c r="AK133" s="572">
        <f t="shared" si="286"/>
        <v>0</v>
      </c>
      <c r="AL133" s="574">
        <f t="shared" si="152"/>
        <v>0.84154543060010778</v>
      </c>
      <c r="AM133" s="574">
        <f t="shared" si="153"/>
        <v>0.63450129031974101</v>
      </c>
      <c r="AN133" s="574">
        <f t="shared" si="154"/>
        <v>0</v>
      </c>
      <c r="AO133" s="574">
        <f t="shared" si="155"/>
        <v>0</v>
      </c>
      <c r="AP133" s="698">
        <f>+AP134</f>
        <v>332159540</v>
      </c>
      <c r="AQ133" s="698">
        <f>+AQ134</f>
        <v>1256728451</v>
      </c>
      <c r="AR133" s="698">
        <f>+AR134</f>
        <v>0</v>
      </c>
      <c r="AS133" s="698">
        <f>+AS134</f>
        <v>0</v>
      </c>
      <c r="AT133" s="574">
        <f t="shared" si="215"/>
        <v>0.84154543060010778</v>
      </c>
      <c r="AU133" s="574">
        <f t="shared" si="215"/>
        <v>0.58292873238065612</v>
      </c>
      <c r="AV133" s="574">
        <f t="shared" si="215"/>
        <v>0</v>
      </c>
      <c r="AW133" s="574">
        <f t="shared" si="215"/>
        <v>0</v>
      </c>
      <c r="AX133" s="573">
        <f t="shared" ref="AX133:BE133" si="287">+AX134</f>
        <v>0</v>
      </c>
      <c r="AY133" s="573">
        <f t="shared" si="287"/>
        <v>111184605</v>
      </c>
      <c r="AZ133" s="573">
        <f t="shared" si="287"/>
        <v>0</v>
      </c>
      <c r="BA133" s="573">
        <f t="shared" si="287"/>
        <v>0</v>
      </c>
      <c r="BB133" s="573">
        <f t="shared" si="287"/>
        <v>0</v>
      </c>
      <c r="BC133" s="573">
        <f t="shared" si="287"/>
        <v>0</v>
      </c>
      <c r="BD133" s="573">
        <f t="shared" si="287"/>
        <v>0</v>
      </c>
      <c r="BE133" s="573">
        <f t="shared" si="287"/>
        <v>0</v>
      </c>
      <c r="BF133" s="571" t="e">
        <f t="shared" si="173"/>
        <v>#DIV/0!</v>
      </c>
      <c r="BG133" s="571">
        <f t="shared" si="174"/>
        <v>0</v>
      </c>
      <c r="BH133" s="571" t="e">
        <f t="shared" si="175"/>
        <v>#DIV/0!</v>
      </c>
      <c r="BI133" s="571" t="e">
        <f t="shared" si="176"/>
        <v>#DIV/0!</v>
      </c>
      <c r="BJ133" s="572">
        <f>+BJ134</f>
        <v>6350588809</v>
      </c>
      <c r="BK133" s="572">
        <f>+BK134</f>
        <v>1700072596</v>
      </c>
      <c r="BL133" s="571">
        <f t="shared" si="212"/>
        <v>0.26770314487857749</v>
      </c>
      <c r="BM133" s="572">
        <f>+BM134</f>
        <v>1588887991</v>
      </c>
      <c r="BN133" s="571">
        <f t="shared" ref="BN133:BN149" si="288">BM133/BJ133</f>
        <v>0.25019538168622124</v>
      </c>
      <c r="BO133" s="568"/>
      <c r="BP133" s="570"/>
      <c r="BQ133" s="569"/>
      <c r="BR133" s="568"/>
      <c r="BS133" s="492"/>
    </row>
    <row r="134" spans="1:71" ht="42.75" customHeight="1" x14ac:dyDescent="0.25">
      <c r="A134" s="567" t="s">
        <v>1557</v>
      </c>
      <c r="B134" s="566"/>
      <c r="C134" s="566"/>
      <c r="D134" s="564"/>
      <c r="E134" s="564"/>
      <c r="F134" s="564"/>
      <c r="G134" s="564"/>
      <c r="H134" s="564"/>
      <c r="I134" s="564"/>
      <c r="J134" s="564"/>
      <c r="K134" s="564"/>
      <c r="L134" s="564"/>
      <c r="M134" s="564"/>
      <c r="N134" s="564"/>
      <c r="O134" s="564"/>
      <c r="P134" s="564">
        <f>+(P135*Z135)+(P141*Z141)+(P147*Z147)+(P153*Z153)</f>
        <v>0.9471633126934984</v>
      </c>
      <c r="Q134" s="564">
        <f>+(Q135*AA135)+(Q141*AA141)+(Q147*AA147)+(Q153*AA153)</f>
        <v>0.9056424148606812</v>
      </c>
      <c r="R134" s="564">
        <f>+(R135*AB135)+(R141*AB141)+(R147*AB147)+(R153*AB153)</f>
        <v>0</v>
      </c>
      <c r="S134" s="564">
        <f>+(S135*AC135)+(S141*AC141)+(S147*AC147)+(S153*AC153)</f>
        <v>0</v>
      </c>
      <c r="T134" s="565"/>
      <c r="U134" s="565"/>
      <c r="V134" s="564">
        <v>1</v>
      </c>
      <c r="W134" s="564"/>
      <c r="X134" s="564">
        <f>+(X135*Y135)+(X141*Y141)+(X147*Y147)+(X153*Y153)</f>
        <v>0.57037061005909218</v>
      </c>
      <c r="Y134" s="563">
        <v>1</v>
      </c>
      <c r="Z134" s="563">
        <v>1</v>
      </c>
      <c r="AA134" s="563">
        <v>1</v>
      </c>
      <c r="AB134" s="563">
        <v>1</v>
      </c>
      <c r="AC134" s="563">
        <v>1</v>
      </c>
      <c r="AD134" s="561">
        <f t="shared" ref="AD134:AK134" si="289">+AD135+AD141+AD147+AD153</f>
        <v>394701852</v>
      </c>
      <c r="AE134" s="561">
        <f t="shared" si="289"/>
        <v>2155886957</v>
      </c>
      <c r="AF134" s="561">
        <f t="shared" si="289"/>
        <v>1400000000</v>
      </c>
      <c r="AG134" s="561">
        <f t="shared" si="289"/>
        <v>2400000000</v>
      </c>
      <c r="AH134" s="561">
        <f t="shared" si="289"/>
        <v>332159540</v>
      </c>
      <c r="AI134" s="561">
        <f t="shared" si="289"/>
        <v>1367913056</v>
      </c>
      <c r="AJ134" s="561">
        <f t="shared" si="289"/>
        <v>0</v>
      </c>
      <c r="AK134" s="561">
        <f t="shared" si="289"/>
        <v>0</v>
      </c>
      <c r="AL134" s="562">
        <f t="shared" si="152"/>
        <v>0.84154543060010778</v>
      </c>
      <c r="AM134" s="562">
        <f t="shared" si="153"/>
        <v>0.63450129031974101</v>
      </c>
      <c r="AN134" s="562">
        <f t="shared" si="154"/>
        <v>0</v>
      </c>
      <c r="AO134" s="562">
        <f t="shared" si="155"/>
        <v>0</v>
      </c>
      <c r="AP134" s="691">
        <f>+AP135+AP141+AP147+AP153</f>
        <v>332159540</v>
      </c>
      <c r="AQ134" s="691">
        <f>+AQ135+AQ141+AQ147+AQ153</f>
        <v>1256728451</v>
      </c>
      <c r="AR134" s="691">
        <f>+AR135+AR141+AR147+AR153</f>
        <v>0</v>
      </c>
      <c r="AS134" s="691">
        <f>+AS135+AS141+AS147+AS153</f>
        <v>0</v>
      </c>
      <c r="AT134" s="562">
        <f t="shared" si="215"/>
        <v>0.84154543060010778</v>
      </c>
      <c r="AU134" s="562">
        <f t="shared" si="215"/>
        <v>0.58292873238065612</v>
      </c>
      <c r="AV134" s="562">
        <f t="shared" si="215"/>
        <v>0</v>
      </c>
      <c r="AW134" s="562">
        <f t="shared" si="215"/>
        <v>0</v>
      </c>
      <c r="AX134" s="561">
        <f t="shared" ref="AX134:BE134" si="290">+AX135+AX141+AX147+AX153</f>
        <v>0</v>
      </c>
      <c r="AY134" s="561">
        <f t="shared" si="290"/>
        <v>111184605</v>
      </c>
      <c r="AZ134" s="561">
        <f t="shared" si="290"/>
        <v>0</v>
      </c>
      <c r="BA134" s="561">
        <f t="shared" si="290"/>
        <v>0</v>
      </c>
      <c r="BB134" s="561">
        <f t="shared" si="290"/>
        <v>0</v>
      </c>
      <c r="BC134" s="561">
        <f t="shared" si="290"/>
        <v>0</v>
      </c>
      <c r="BD134" s="561">
        <f t="shared" si="290"/>
        <v>0</v>
      </c>
      <c r="BE134" s="561">
        <f t="shared" si="290"/>
        <v>0</v>
      </c>
      <c r="BF134" s="560" t="e">
        <f t="shared" si="173"/>
        <v>#DIV/0!</v>
      </c>
      <c r="BG134" s="560">
        <f t="shared" si="174"/>
        <v>0</v>
      </c>
      <c r="BH134" s="560" t="e">
        <f t="shared" si="175"/>
        <v>#DIV/0!</v>
      </c>
      <c r="BI134" s="560" t="e">
        <f t="shared" si="176"/>
        <v>#DIV/0!</v>
      </c>
      <c r="BJ134" s="561">
        <f>+BJ135+BJ141+BJ147+BJ153</f>
        <v>6350588809</v>
      </c>
      <c r="BK134" s="561">
        <f>+BK135+BK141+BK147+BK153</f>
        <v>1700072596</v>
      </c>
      <c r="BL134" s="560">
        <f t="shared" si="212"/>
        <v>0.26770314487857749</v>
      </c>
      <c r="BM134" s="561">
        <f>+BM135+BM141+BM147+BM153</f>
        <v>1588887991</v>
      </c>
      <c r="BN134" s="560">
        <f t="shared" si="288"/>
        <v>0.25019538168622124</v>
      </c>
      <c r="BO134" s="557"/>
      <c r="BP134" s="559" t="s">
        <v>16</v>
      </c>
      <c r="BQ134" s="558"/>
      <c r="BR134" s="557" t="s">
        <v>1556</v>
      </c>
      <c r="BS134" s="492"/>
    </row>
    <row r="135" spans="1:71" ht="39.75" customHeight="1" x14ac:dyDescent="0.25">
      <c r="A135" s="546" t="s">
        <v>1555</v>
      </c>
      <c r="B135" s="545" t="s">
        <v>1516</v>
      </c>
      <c r="C135" s="545" t="s">
        <v>1516</v>
      </c>
      <c r="D135" s="544"/>
      <c r="E135" s="544"/>
      <c r="F135" s="544"/>
      <c r="G135" s="544"/>
      <c r="H135" s="544"/>
      <c r="I135" s="544"/>
      <c r="J135" s="544"/>
      <c r="K135" s="544"/>
      <c r="L135" s="544"/>
      <c r="M135" s="544"/>
      <c r="N135" s="544"/>
      <c r="O135" s="544"/>
      <c r="P135" s="539">
        <f>+SUMPRODUCT(P136:P140,Z136:Z140)</f>
        <v>1</v>
      </c>
      <c r="Q135" s="539">
        <f>+SUMPRODUCT(Q136:Q140,AA136:AA140)</f>
        <v>1</v>
      </c>
      <c r="R135" s="539">
        <f>+SUMPRODUCT(R136:R140,AB136:AB140)</f>
        <v>0</v>
      </c>
      <c r="S135" s="539">
        <f>+SUMPRODUCT(S136:S140,AC136:AC140)</f>
        <v>0</v>
      </c>
      <c r="T135" s="541"/>
      <c r="U135" s="541"/>
      <c r="V135" s="556">
        <v>1</v>
      </c>
      <c r="W135" s="556"/>
      <c r="X135" s="555">
        <f>+SUMPRODUCT(X136:X140,Y136:Y140)</f>
        <v>0.54666666666666675</v>
      </c>
      <c r="Y135" s="555">
        <v>0.25</v>
      </c>
      <c r="Z135" s="555">
        <v>0.25</v>
      </c>
      <c r="AA135" s="555">
        <v>0.25</v>
      </c>
      <c r="AB135" s="555">
        <v>0.25</v>
      </c>
      <c r="AC135" s="555">
        <v>0.25</v>
      </c>
      <c r="AD135" s="540">
        <f t="shared" ref="AD135:AK135" si="291">SUM(AD136:AD140)</f>
        <v>0</v>
      </c>
      <c r="AE135" s="540">
        <f t="shared" si="291"/>
        <v>200000000</v>
      </c>
      <c r="AF135" s="540">
        <f t="shared" si="291"/>
        <v>200000000</v>
      </c>
      <c r="AG135" s="540">
        <f t="shared" si="291"/>
        <v>0</v>
      </c>
      <c r="AH135" s="540">
        <f t="shared" si="291"/>
        <v>0</v>
      </c>
      <c r="AI135" s="540">
        <f t="shared" si="291"/>
        <v>90000000</v>
      </c>
      <c r="AJ135" s="540">
        <f t="shared" si="291"/>
        <v>0</v>
      </c>
      <c r="AK135" s="540">
        <f t="shared" si="291"/>
        <v>0</v>
      </c>
      <c r="AL135" s="544" t="e">
        <f t="shared" si="152"/>
        <v>#DIV/0!</v>
      </c>
      <c r="AM135" s="544">
        <f t="shared" si="153"/>
        <v>0.45</v>
      </c>
      <c r="AN135" s="544">
        <f t="shared" si="154"/>
        <v>0</v>
      </c>
      <c r="AO135" s="544" t="e">
        <f t="shared" si="155"/>
        <v>#DIV/0!</v>
      </c>
      <c r="AP135" s="633">
        <f>SUM(AP136:AP140)</f>
        <v>0</v>
      </c>
      <c r="AQ135" s="633">
        <f>SUM(AQ136:AQ140)</f>
        <v>72000000</v>
      </c>
      <c r="AR135" s="633">
        <f>SUM(AR136:AR140)</f>
        <v>0</v>
      </c>
      <c r="AS135" s="633">
        <f>SUM(AS136:AS140)</f>
        <v>0</v>
      </c>
      <c r="AT135" s="544" t="e">
        <f t="shared" si="215"/>
        <v>#DIV/0!</v>
      </c>
      <c r="AU135" s="544">
        <f t="shared" si="215"/>
        <v>0.36</v>
      </c>
      <c r="AV135" s="544">
        <f t="shared" si="215"/>
        <v>0</v>
      </c>
      <c r="AW135" s="544" t="e">
        <f t="shared" si="215"/>
        <v>#DIV/0!</v>
      </c>
      <c r="AX135" s="543">
        <f t="shared" ref="AX135:BE135" si="292">SUM(AX136:AX140)</f>
        <v>0</v>
      </c>
      <c r="AY135" s="543">
        <f t="shared" si="292"/>
        <v>18000000</v>
      </c>
      <c r="AZ135" s="543">
        <f t="shared" si="292"/>
        <v>0</v>
      </c>
      <c r="BA135" s="543">
        <f t="shared" si="292"/>
        <v>0</v>
      </c>
      <c r="BB135" s="543">
        <f t="shared" si="292"/>
        <v>0</v>
      </c>
      <c r="BC135" s="543">
        <f t="shared" si="292"/>
        <v>0</v>
      </c>
      <c r="BD135" s="543">
        <f t="shared" si="292"/>
        <v>0</v>
      </c>
      <c r="BE135" s="543">
        <f t="shared" si="292"/>
        <v>0</v>
      </c>
      <c r="BF135" s="554" t="e">
        <f t="shared" si="173"/>
        <v>#DIV/0!</v>
      </c>
      <c r="BG135" s="554">
        <f t="shared" si="174"/>
        <v>0</v>
      </c>
      <c r="BH135" s="554" t="e">
        <f t="shared" si="175"/>
        <v>#DIV/0!</v>
      </c>
      <c r="BI135" s="554" t="e">
        <f t="shared" si="176"/>
        <v>#DIV/0!</v>
      </c>
      <c r="BJ135" s="541">
        <f>SUM(BJ136:BJ140)</f>
        <v>400000000</v>
      </c>
      <c r="BK135" s="540">
        <f t="shared" ref="BK135:BK163" si="293">SUM(AH135:AK135)</f>
        <v>90000000</v>
      </c>
      <c r="BL135" s="539">
        <f t="shared" si="212"/>
        <v>0.22500000000000001</v>
      </c>
      <c r="BM135" s="540">
        <f t="shared" ref="BM135:BM147" si="294">SUM(AP135:AS135)+BA135+BC135+BE135</f>
        <v>72000000</v>
      </c>
      <c r="BN135" s="539">
        <f t="shared" si="288"/>
        <v>0.18</v>
      </c>
      <c r="BO135" s="538"/>
      <c r="BP135" s="537" t="s">
        <v>16</v>
      </c>
      <c r="BQ135" s="536"/>
      <c r="BR135" s="535"/>
      <c r="BS135" s="492"/>
    </row>
    <row r="136" spans="1:71" ht="50.1" customHeight="1" x14ac:dyDescent="0.25">
      <c r="A136" s="553" t="s">
        <v>1554</v>
      </c>
      <c r="B136" s="526" t="s">
        <v>1553</v>
      </c>
      <c r="C136" s="548" t="s">
        <v>1504</v>
      </c>
      <c r="D136" s="526">
        <v>1</v>
      </c>
      <c r="E136" s="526"/>
      <c r="F136" s="526"/>
      <c r="G136" s="526"/>
      <c r="H136" s="526">
        <v>1</v>
      </c>
      <c r="I136" s="526"/>
      <c r="J136" s="526"/>
      <c r="K136" s="526"/>
      <c r="L136" s="526"/>
      <c r="M136" s="526"/>
      <c r="N136" s="526"/>
      <c r="O136" s="526"/>
      <c r="P136" s="532">
        <f>+IFERROR(IF((H136+L136)/D136&gt;=100%,100%,(H136+L136)/D136),0)</f>
        <v>1</v>
      </c>
      <c r="Q136" s="532">
        <f t="shared" ref="Q136:R140" si="295">+IFERROR(IF((I136+N136)/E136&gt;=100%,100%,(I136+N136)/E136),0)</f>
        <v>0</v>
      </c>
      <c r="R136" s="532">
        <f t="shared" si="295"/>
        <v>0</v>
      </c>
      <c r="S136" s="532">
        <f>+IFERROR(IF(K136/G136&gt;=100%,100%,K136/G136),0)</f>
        <v>0</v>
      </c>
      <c r="T136" s="530" t="s">
        <v>1552</v>
      </c>
      <c r="U136" s="531">
        <v>46022</v>
      </c>
      <c r="V136" s="526">
        <f>SUM(D136:G136)</f>
        <v>1</v>
      </c>
      <c r="W136" s="526">
        <f>SUM(H136:O136)</f>
        <v>1</v>
      </c>
      <c r="X136" s="525">
        <f>+IFERROR(IF(W136/V136&gt;=100%,100%,W136/V136),0)</f>
        <v>1</v>
      </c>
      <c r="Y136" s="527">
        <v>0.2</v>
      </c>
      <c r="Z136" s="527">
        <v>0.25</v>
      </c>
      <c r="AA136" s="527"/>
      <c r="AB136" s="527"/>
      <c r="AC136" s="527"/>
      <c r="AD136" s="528"/>
      <c r="AE136" s="528"/>
      <c r="AF136" s="528"/>
      <c r="AG136" s="528"/>
      <c r="AH136" s="528"/>
      <c r="AI136" s="528"/>
      <c r="AJ136" s="528"/>
      <c r="AK136" s="528"/>
      <c r="AL136" s="527" t="e">
        <f t="shared" si="152"/>
        <v>#DIV/0!</v>
      </c>
      <c r="AM136" s="527" t="e">
        <f t="shared" si="153"/>
        <v>#DIV/0!</v>
      </c>
      <c r="AN136" s="527" t="e">
        <f t="shared" si="154"/>
        <v>#DIV/0!</v>
      </c>
      <c r="AO136" s="527" t="e">
        <f t="shared" si="155"/>
        <v>#DIV/0!</v>
      </c>
      <c r="AP136" s="631"/>
      <c r="AQ136" s="631"/>
      <c r="AR136" s="631"/>
      <c r="AS136" s="631"/>
      <c r="AT136" s="527" t="e">
        <f t="shared" ref="AT136:AW160" si="296">+AP136/AD136</f>
        <v>#DIV/0!</v>
      </c>
      <c r="AU136" s="527" t="e">
        <f t="shared" si="296"/>
        <v>#DIV/0!</v>
      </c>
      <c r="AV136" s="527" t="e">
        <f t="shared" si="296"/>
        <v>#DIV/0!</v>
      </c>
      <c r="AW136" s="527" t="e">
        <f t="shared" si="296"/>
        <v>#DIV/0!</v>
      </c>
      <c r="AX136" s="547">
        <f t="shared" ref="AX136:AX140" si="297">AH136-AP136</f>
        <v>0</v>
      </c>
      <c r="AY136" s="528">
        <f t="shared" ref="AY136:AY140" si="298">AI136-AQ136</f>
        <v>0</v>
      </c>
      <c r="AZ136" s="528">
        <f t="shared" ref="AZ136:AZ140" si="299">AJ136-AR136</f>
        <v>0</v>
      </c>
      <c r="BA136" s="528">
        <f t="shared" ref="BA136:BA140" si="300">AK136-AS136</f>
        <v>0</v>
      </c>
      <c r="BB136" s="528"/>
      <c r="BC136" s="528"/>
      <c r="BD136" s="528">
        <f>AJ136-AR136</f>
        <v>0</v>
      </c>
      <c r="BE136" s="528"/>
      <c r="BF136" s="529" t="e">
        <f t="shared" si="173"/>
        <v>#DIV/0!</v>
      </c>
      <c r="BG136" s="529" t="e">
        <f t="shared" si="174"/>
        <v>#DIV/0!</v>
      </c>
      <c r="BH136" s="529" t="e">
        <f t="shared" si="175"/>
        <v>#DIV/0!</v>
      </c>
      <c r="BI136" s="529" t="e">
        <f t="shared" si="176"/>
        <v>#DIV/0!</v>
      </c>
      <c r="BJ136" s="528">
        <f t="shared" ref="BJ136:BJ140" si="301">SUM(AD136:AG136)</f>
        <v>0</v>
      </c>
      <c r="BK136" s="528">
        <f t="shared" si="293"/>
        <v>0</v>
      </c>
      <c r="BL136" s="527" t="e">
        <f t="shared" si="212"/>
        <v>#DIV/0!</v>
      </c>
      <c r="BM136" s="528">
        <f t="shared" ref="BM136:BM140" si="302">SUM(AP136:AS136)</f>
        <v>0</v>
      </c>
      <c r="BN136" s="527" t="e">
        <f t="shared" si="288"/>
        <v>#DIV/0!</v>
      </c>
      <c r="BO136" s="511"/>
      <c r="BP136" s="510"/>
      <c r="BQ136" s="509"/>
      <c r="BR136" s="508"/>
      <c r="BS136" s="492"/>
    </row>
    <row r="137" spans="1:71" ht="50.1" customHeight="1" x14ac:dyDescent="0.25">
      <c r="A137" s="553" t="s">
        <v>1551</v>
      </c>
      <c r="B137" s="526" t="s">
        <v>1550</v>
      </c>
      <c r="C137" s="526" t="s">
        <v>1250</v>
      </c>
      <c r="D137" s="552"/>
      <c r="E137" s="525">
        <v>1</v>
      </c>
      <c r="F137" s="525">
        <v>1</v>
      </c>
      <c r="G137" s="525">
        <v>1</v>
      </c>
      <c r="H137" s="526"/>
      <c r="I137" s="525">
        <v>1</v>
      </c>
      <c r="J137" s="525"/>
      <c r="K137" s="525"/>
      <c r="L137" s="526"/>
      <c r="M137" s="526"/>
      <c r="N137" s="526"/>
      <c r="O137" s="526"/>
      <c r="P137" s="532">
        <f>+IFERROR(IF((H137+L137)/D137&gt;=100%,100%,(H137+L137)/D137),0)</f>
        <v>0</v>
      </c>
      <c r="Q137" s="532">
        <f t="shared" si="295"/>
        <v>1</v>
      </c>
      <c r="R137" s="532">
        <f t="shared" si="295"/>
        <v>0</v>
      </c>
      <c r="S137" s="532">
        <f>+IFERROR(IF(K137/G137&gt;=100%,100%,K137/G137),0)</f>
        <v>0</v>
      </c>
      <c r="T137" s="530" t="s">
        <v>1874</v>
      </c>
      <c r="U137" s="531">
        <v>46022</v>
      </c>
      <c r="V137" s="525">
        <f>SUM(D137:G137)</f>
        <v>3</v>
      </c>
      <c r="W137" s="525">
        <f>SUM(H137:O137)</f>
        <v>1</v>
      </c>
      <c r="X137" s="525">
        <f>+IFERROR(IF(W137/V137&gt;=100%,100%,W137/V137),0)</f>
        <v>0.33333333333333331</v>
      </c>
      <c r="Y137" s="527">
        <v>0.2</v>
      </c>
      <c r="Z137" s="532"/>
      <c r="AA137" s="527">
        <v>0.25</v>
      </c>
      <c r="AB137" s="527">
        <v>0.25</v>
      </c>
      <c r="AC137" s="527">
        <v>0.25</v>
      </c>
      <c r="AD137" s="528"/>
      <c r="AE137" s="528">
        <v>200000000</v>
      </c>
      <c r="AF137" s="528">
        <v>200000000</v>
      </c>
      <c r="AG137" s="528"/>
      <c r="AH137" s="528"/>
      <c r="AI137" s="528">
        <v>90000000</v>
      </c>
      <c r="AJ137" s="528"/>
      <c r="AK137" s="528"/>
      <c r="AL137" s="527" t="e">
        <f t="shared" ref="AL137:AL160" si="303">AH137/AD137</f>
        <v>#DIV/0!</v>
      </c>
      <c r="AM137" s="527">
        <f t="shared" ref="AM137:AM160" si="304">AI137/AE137</f>
        <v>0.45</v>
      </c>
      <c r="AN137" s="527">
        <f t="shared" ref="AN137:AN160" si="305">AJ137/AF137</f>
        <v>0</v>
      </c>
      <c r="AO137" s="527" t="e">
        <f t="shared" ref="AO137:AO160" si="306">AK137/AG137</f>
        <v>#DIV/0!</v>
      </c>
      <c r="AP137" s="631"/>
      <c r="AQ137" s="631">
        <v>72000000</v>
      </c>
      <c r="AR137" s="631"/>
      <c r="AS137" s="631"/>
      <c r="AT137" s="527" t="e">
        <f t="shared" si="296"/>
        <v>#DIV/0!</v>
      </c>
      <c r="AU137" s="527">
        <f t="shared" si="296"/>
        <v>0.36</v>
      </c>
      <c r="AV137" s="527">
        <f t="shared" si="296"/>
        <v>0</v>
      </c>
      <c r="AW137" s="527" t="e">
        <f t="shared" si="296"/>
        <v>#DIV/0!</v>
      </c>
      <c r="AX137" s="547">
        <f t="shared" si="297"/>
        <v>0</v>
      </c>
      <c r="AY137" s="528">
        <f t="shared" si="298"/>
        <v>18000000</v>
      </c>
      <c r="AZ137" s="528">
        <f t="shared" si="299"/>
        <v>0</v>
      </c>
      <c r="BA137" s="528">
        <f t="shared" si="300"/>
        <v>0</v>
      </c>
      <c r="BB137" s="528"/>
      <c r="BC137" s="528"/>
      <c r="BD137" s="528">
        <f>AJ137-AR137</f>
        <v>0</v>
      </c>
      <c r="BE137" s="528"/>
      <c r="BF137" s="529" t="e">
        <f t="shared" si="173"/>
        <v>#DIV/0!</v>
      </c>
      <c r="BG137" s="529">
        <f t="shared" si="174"/>
        <v>0</v>
      </c>
      <c r="BH137" s="529" t="e">
        <f t="shared" si="175"/>
        <v>#DIV/0!</v>
      </c>
      <c r="BI137" s="529" t="e">
        <f t="shared" si="176"/>
        <v>#DIV/0!</v>
      </c>
      <c r="BJ137" s="528">
        <f t="shared" si="301"/>
        <v>400000000</v>
      </c>
      <c r="BK137" s="528">
        <f t="shared" si="293"/>
        <v>90000000</v>
      </c>
      <c r="BL137" s="527">
        <f t="shared" si="212"/>
        <v>0.22500000000000001</v>
      </c>
      <c r="BM137" s="528">
        <f t="shared" si="302"/>
        <v>72000000</v>
      </c>
      <c r="BN137" s="527">
        <f t="shared" si="288"/>
        <v>0.18</v>
      </c>
      <c r="BO137" s="511"/>
      <c r="BP137" s="510"/>
      <c r="BQ137" s="509"/>
      <c r="BR137" s="508"/>
      <c r="BS137" s="492"/>
    </row>
    <row r="138" spans="1:71" ht="50.1" customHeight="1" x14ac:dyDescent="0.25">
      <c r="A138" s="533" t="s">
        <v>1549</v>
      </c>
      <c r="B138" s="526" t="s">
        <v>1548</v>
      </c>
      <c r="C138" s="526" t="s">
        <v>1250</v>
      </c>
      <c r="D138" s="525">
        <v>1</v>
      </c>
      <c r="E138" s="525">
        <v>1</v>
      </c>
      <c r="F138" s="525">
        <v>1</v>
      </c>
      <c r="G138" s="525">
        <v>1</v>
      </c>
      <c r="H138" s="551">
        <v>1</v>
      </c>
      <c r="I138" s="551">
        <v>1</v>
      </c>
      <c r="J138" s="525"/>
      <c r="K138" s="525"/>
      <c r="L138" s="551"/>
      <c r="M138" s="551"/>
      <c r="N138" s="551"/>
      <c r="O138" s="551"/>
      <c r="P138" s="532">
        <f>+IFERROR(IF((H138+L138)/D138&gt;=100%,100%,(H138+L138)/D138),0)</f>
        <v>1</v>
      </c>
      <c r="Q138" s="532">
        <f t="shared" si="295"/>
        <v>1</v>
      </c>
      <c r="R138" s="532">
        <f t="shared" si="295"/>
        <v>0</v>
      </c>
      <c r="S138" s="532">
        <f>+IFERROR(IF(K138/G138&gt;=100%,100%,K138/G138),0)</f>
        <v>0</v>
      </c>
      <c r="T138" s="530" t="s">
        <v>1875</v>
      </c>
      <c r="U138" s="531">
        <v>46022</v>
      </c>
      <c r="V138" s="525">
        <f>SUM(D138:G138)</f>
        <v>4</v>
      </c>
      <c r="W138" s="525">
        <f>SUM(H138:O138)</f>
        <v>2</v>
      </c>
      <c r="X138" s="525">
        <f>+IFERROR(IF(W138/V138&gt;=100%,100%,W138/V138),0)</f>
        <v>0.5</v>
      </c>
      <c r="Y138" s="527">
        <v>0.2</v>
      </c>
      <c r="Z138" s="527">
        <v>0.25</v>
      </c>
      <c r="AA138" s="527">
        <v>0.25</v>
      </c>
      <c r="AB138" s="527">
        <v>0.25</v>
      </c>
      <c r="AC138" s="527">
        <v>0.25</v>
      </c>
      <c r="AD138" s="528"/>
      <c r="AE138" s="528"/>
      <c r="AF138" s="528"/>
      <c r="AG138" s="528"/>
      <c r="AH138" s="528"/>
      <c r="AI138" s="528"/>
      <c r="AJ138" s="528"/>
      <c r="AK138" s="528"/>
      <c r="AL138" s="527" t="e">
        <f t="shared" si="303"/>
        <v>#DIV/0!</v>
      </c>
      <c r="AM138" s="527" t="e">
        <f t="shared" si="304"/>
        <v>#DIV/0!</v>
      </c>
      <c r="AN138" s="527" t="e">
        <f t="shared" si="305"/>
        <v>#DIV/0!</v>
      </c>
      <c r="AO138" s="527" t="e">
        <f t="shared" si="306"/>
        <v>#DIV/0!</v>
      </c>
      <c r="AP138" s="631"/>
      <c r="AQ138" s="631"/>
      <c r="AR138" s="631"/>
      <c r="AS138" s="631"/>
      <c r="AT138" s="527" t="e">
        <f t="shared" si="296"/>
        <v>#DIV/0!</v>
      </c>
      <c r="AU138" s="527" t="e">
        <f t="shared" si="296"/>
        <v>#DIV/0!</v>
      </c>
      <c r="AV138" s="527" t="e">
        <f t="shared" si="296"/>
        <v>#DIV/0!</v>
      </c>
      <c r="AW138" s="527" t="e">
        <f t="shared" si="296"/>
        <v>#DIV/0!</v>
      </c>
      <c r="AX138" s="547">
        <f t="shared" si="297"/>
        <v>0</v>
      </c>
      <c r="AY138" s="528">
        <f t="shared" si="298"/>
        <v>0</v>
      </c>
      <c r="AZ138" s="528">
        <f t="shared" si="299"/>
        <v>0</v>
      </c>
      <c r="BA138" s="528">
        <f t="shared" si="300"/>
        <v>0</v>
      </c>
      <c r="BB138" s="528"/>
      <c r="BC138" s="528"/>
      <c r="BD138" s="528">
        <f>AJ138-AR138</f>
        <v>0</v>
      </c>
      <c r="BE138" s="528"/>
      <c r="BF138" s="529" t="e">
        <f t="shared" si="173"/>
        <v>#DIV/0!</v>
      </c>
      <c r="BG138" s="529" t="e">
        <f t="shared" si="174"/>
        <v>#DIV/0!</v>
      </c>
      <c r="BH138" s="529" t="e">
        <f t="shared" si="175"/>
        <v>#DIV/0!</v>
      </c>
      <c r="BI138" s="529" t="e">
        <f t="shared" si="176"/>
        <v>#DIV/0!</v>
      </c>
      <c r="BJ138" s="528">
        <f t="shared" si="301"/>
        <v>0</v>
      </c>
      <c r="BK138" s="528">
        <f t="shared" si="293"/>
        <v>0</v>
      </c>
      <c r="BL138" s="527" t="e">
        <f t="shared" si="212"/>
        <v>#DIV/0!</v>
      </c>
      <c r="BM138" s="528">
        <f t="shared" si="302"/>
        <v>0</v>
      </c>
      <c r="BN138" s="527" t="e">
        <f t="shared" si="288"/>
        <v>#DIV/0!</v>
      </c>
      <c r="BO138" s="511"/>
      <c r="BP138" s="510"/>
      <c r="BQ138" s="509"/>
      <c r="BR138" s="508"/>
      <c r="BS138" s="492"/>
    </row>
    <row r="139" spans="1:71" ht="50.1" customHeight="1" x14ac:dyDescent="0.25">
      <c r="A139" s="533" t="s">
        <v>1547</v>
      </c>
      <c r="B139" s="526" t="s">
        <v>1518</v>
      </c>
      <c r="C139" s="548" t="s">
        <v>1504</v>
      </c>
      <c r="D139" s="526">
        <v>1</v>
      </c>
      <c r="E139" s="526">
        <v>3</v>
      </c>
      <c r="F139" s="526">
        <v>3</v>
      </c>
      <c r="G139" s="526">
        <v>3</v>
      </c>
      <c r="H139" s="526">
        <v>1</v>
      </c>
      <c r="I139" s="526">
        <v>3</v>
      </c>
      <c r="J139" s="526"/>
      <c r="K139" s="526"/>
      <c r="L139" s="526"/>
      <c r="M139" s="526"/>
      <c r="N139" s="526"/>
      <c r="O139" s="526"/>
      <c r="P139" s="532">
        <f>+IFERROR(IF((H139+L139)/D139&gt;=100%,100%,(H139+L139)/D139),0)</f>
        <v>1</v>
      </c>
      <c r="Q139" s="532">
        <f t="shared" si="295"/>
        <v>1</v>
      </c>
      <c r="R139" s="532">
        <f t="shared" si="295"/>
        <v>0</v>
      </c>
      <c r="S139" s="532">
        <f>+IFERROR(IF(K139/G139&gt;=100%,100%,K139/G139),0)</f>
        <v>0</v>
      </c>
      <c r="T139" s="530" t="s">
        <v>1546</v>
      </c>
      <c r="U139" s="531">
        <v>46022</v>
      </c>
      <c r="V139" s="526">
        <f>SUM(D139:G139)</f>
        <v>10</v>
      </c>
      <c r="W139" s="526">
        <f>SUM(H139:O139)</f>
        <v>4</v>
      </c>
      <c r="X139" s="525">
        <f>+IFERROR(IF(W139/V139&gt;=100%,100%,W139/V139),0)</f>
        <v>0.4</v>
      </c>
      <c r="Y139" s="527">
        <v>0.2</v>
      </c>
      <c r="Z139" s="527">
        <v>0.25</v>
      </c>
      <c r="AA139" s="527">
        <v>0.25</v>
      </c>
      <c r="AB139" s="527">
        <v>0.25</v>
      </c>
      <c r="AC139" s="527">
        <v>0.25</v>
      </c>
      <c r="AD139" s="528"/>
      <c r="AE139" s="528"/>
      <c r="AF139" s="528"/>
      <c r="AG139" s="528"/>
      <c r="AH139" s="528"/>
      <c r="AI139" s="528"/>
      <c r="AJ139" s="528"/>
      <c r="AK139" s="528"/>
      <c r="AL139" s="527" t="e">
        <f t="shared" si="303"/>
        <v>#DIV/0!</v>
      </c>
      <c r="AM139" s="527" t="e">
        <f t="shared" si="304"/>
        <v>#DIV/0!</v>
      </c>
      <c r="AN139" s="527" t="e">
        <f t="shared" si="305"/>
        <v>#DIV/0!</v>
      </c>
      <c r="AO139" s="527" t="e">
        <f t="shared" si="306"/>
        <v>#DIV/0!</v>
      </c>
      <c r="AP139" s="631"/>
      <c r="AQ139" s="631"/>
      <c r="AR139" s="631"/>
      <c r="AS139" s="631"/>
      <c r="AT139" s="527" t="e">
        <f t="shared" si="296"/>
        <v>#DIV/0!</v>
      </c>
      <c r="AU139" s="527" t="e">
        <f t="shared" si="296"/>
        <v>#DIV/0!</v>
      </c>
      <c r="AV139" s="527" t="e">
        <f t="shared" si="296"/>
        <v>#DIV/0!</v>
      </c>
      <c r="AW139" s="527" t="e">
        <f t="shared" si="296"/>
        <v>#DIV/0!</v>
      </c>
      <c r="AX139" s="547">
        <f t="shared" si="297"/>
        <v>0</v>
      </c>
      <c r="AY139" s="528">
        <f t="shared" si="298"/>
        <v>0</v>
      </c>
      <c r="AZ139" s="528">
        <f t="shared" si="299"/>
        <v>0</v>
      </c>
      <c r="BA139" s="528">
        <f t="shared" si="300"/>
        <v>0</v>
      </c>
      <c r="BB139" s="528"/>
      <c r="BC139" s="528"/>
      <c r="BD139" s="528">
        <f>AJ139-AR139</f>
        <v>0</v>
      </c>
      <c r="BE139" s="528"/>
      <c r="BF139" s="529" t="e">
        <f t="shared" si="173"/>
        <v>#DIV/0!</v>
      </c>
      <c r="BG139" s="529" t="e">
        <f t="shared" si="174"/>
        <v>#DIV/0!</v>
      </c>
      <c r="BH139" s="529" t="e">
        <f t="shared" si="175"/>
        <v>#DIV/0!</v>
      </c>
      <c r="BI139" s="529" t="e">
        <f t="shared" si="176"/>
        <v>#DIV/0!</v>
      </c>
      <c r="BJ139" s="528">
        <f t="shared" si="301"/>
        <v>0</v>
      </c>
      <c r="BK139" s="528">
        <f t="shared" si="293"/>
        <v>0</v>
      </c>
      <c r="BL139" s="527" t="e">
        <f t="shared" si="212"/>
        <v>#DIV/0!</v>
      </c>
      <c r="BM139" s="528">
        <f t="shared" si="302"/>
        <v>0</v>
      </c>
      <c r="BN139" s="527" t="e">
        <f t="shared" si="288"/>
        <v>#DIV/0!</v>
      </c>
      <c r="BO139" s="511"/>
      <c r="BP139" s="510"/>
      <c r="BQ139" s="509"/>
      <c r="BR139" s="508"/>
      <c r="BS139" s="492"/>
    </row>
    <row r="140" spans="1:71" ht="50.1" customHeight="1" x14ac:dyDescent="0.25">
      <c r="A140" s="533" t="s">
        <v>1545</v>
      </c>
      <c r="B140" s="526" t="s">
        <v>1518</v>
      </c>
      <c r="C140" s="526" t="s">
        <v>1250</v>
      </c>
      <c r="D140" s="525">
        <v>0.25</v>
      </c>
      <c r="E140" s="525">
        <v>0.25</v>
      </c>
      <c r="F140" s="525">
        <v>0.25</v>
      </c>
      <c r="G140" s="525">
        <v>0.25</v>
      </c>
      <c r="H140" s="525">
        <v>0.25</v>
      </c>
      <c r="I140" s="525">
        <v>0.25</v>
      </c>
      <c r="J140" s="525"/>
      <c r="K140" s="525"/>
      <c r="L140" s="525"/>
      <c r="M140" s="525"/>
      <c r="N140" s="525"/>
      <c r="O140" s="525"/>
      <c r="P140" s="532">
        <f>+IFERROR(IF((H140+L140)/D140&gt;=100%,100%,(H140+L140)/D140),0)</f>
        <v>1</v>
      </c>
      <c r="Q140" s="532">
        <f t="shared" si="295"/>
        <v>1</v>
      </c>
      <c r="R140" s="532">
        <f t="shared" si="295"/>
        <v>0</v>
      </c>
      <c r="S140" s="532">
        <f>+IFERROR(IF(K140/G140&gt;=100%,100%,K140/G140),0)</f>
        <v>0</v>
      </c>
      <c r="T140" s="530" t="s">
        <v>1876</v>
      </c>
      <c r="U140" s="531">
        <v>46022</v>
      </c>
      <c r="V140" s="525">
        <f>SUM(D140:G140)</f>
        <v>1</v>
      </c>
      <c r="W140" s="525">
        <f>SUM(H140:O140)</f>
        <v>0.5</v>
      </c>
      <c r="X140" s="525">
        <f>+IFERROR(IF(W140/V140&gt;=100%,100%,W140/V140),0)</f>
        <v>0.5</v>
      </c>
      <c r="Y140" s="527">
        <v>0.2</v>
      </c>
      <c r="Z140" s="527">
        <v>0.25</v>
      </c>
      <c r="AA140" s="527">
        <v>0.25</v>
      </c>
      <c r="AB140" s="527">
        <v>0.25</v>
      </c>
      <c r="AC140" s="527">
        <v>0.25</v>
      </c>
      <c r="AD140" s="528"/>
      <c r="AE140" s="528"/>
      <c r="AF140" s="528"/>
      <c r="AG140" s="528"/>
      <c r="AH140" s="528"/>
      <c r="AI140" s="528"/>
      <c r="AJ140" s="528"/>
      <c r="AK140" s="528"/>
      <c r="AL140" s="527" t="e">
        <f t="shared" si="303"/>
        <v>#DIV/0!</v>
      </c>
      <c r="AM140" s="527" t="e">
        <f t="shared" si="304"/>
        <v>#DIV/0!</v>
      </c>
      <c r="AN140" s="527" t="e">
        <f t="shared" si="305"/>
        <v>#DIV/0!</v>
      </c>
      <c r="AO140" s="527" t="e">
        <f t="shared" si="306"/>
        <v>#DIV/0!</v>
      </c>
      <c r="AP140" s="631"/>
      <c r="AQ140" s="631"/>
      <c r="AR140" s="631"/>
      <c r="AS140" s="631"/>
      <c r="AT140" s="527" t="e">
        <f t="shared" si="296"/>
        <v>#DIV/0!</v>
      </c>
      <c r="AU140" s="527" t="e">
        <f t="shared" si="296"/>
        <v>#DIV/0!</v>
      </c>
      <c r="AV140" s="527" t="e">
        <f t="shared" si="296"/>
        <v>#DIV/0!</v>
      </c>
      <c r="AW140" s="527" t="e">
        <f t="shared" si="296"/>
        <v>#DIV/0!</v>
      </c>
      <c r="AX140" s="547">
        <f t="shared" si="297"/>
        <v>0</v>
      </c>
      <c r="AY140" s="586">
        <f t="shared" si="298"/>
        <v>0</v>
      </c>
      <c r="AZ140" s="586">
        <f t="shared" si="299"/>
        <v>0</v>
      </c>
      <c r="BA140" s="586">
        <f t="shared" si="300"/>
        <v>0</v>
      </c>
      <c r="BB140" s="586"/>
      <c r="BC140" s="586"/>
      <c r="BD140" s="586">
        <f>AJ140-AR140</f>
        <v>0</v>
      </c>
      <c r="BE140" s="528"/>
      <c r="BF140" s="529" t="e">
        <f t="shared" ref="BF140:BF164" si="307">BB140/AX140</f>
        <v>#DIV/0!</v>
      </c>
      <c r="BG140" s="529" t="e">
        <f t="shared" ref="BG140:BG164" si="308">BC140/AY140</f>
        <v>#DIV/0!</v>
      </c>
      <c r="BH140" s="529" t="e">
        <f t="shared" ref="BH140:BH164" si="309">BD140/AZ140</f>
        <v>#DIV/0!</v>
      </c>
      <c r="BI140" s="529" t="e">
        <f t="shared" ref="BI140:BI164" si="310">BE140/BA140</f>
        <v>#DIV/0!</v>
      </c>
      <c r="BJ140" s="528">
        <f t="shared" si="301"/>
        <v>0</v>
      </c>
      <c r="BK140" s="528">
        <f t="shared" si="293"/>
        <v>0</v>
      </c>
      <c r="BL140" s="527" t="e">
        <f t="shared" si="212"/>
        <v>#DIV/0!</v>
      </c>
      <c r="BM140" s="528">
        <f t="shared" si="302"/>
        <v>0</v>
      </c>
      <c r="BN140" s="527" t="e">
        <f t="shared" si="288"/>
        <v>#DIV/0!</v>
      </c>
      <c r="BO140" s="511"/>
      <c r="BP140" s="510"/>
      <c r="BQ140" s="509"/>
      <c r="BR140" s="508"/>
      <c r="BS140" s="492"/>
    </row>
    <row r="141" spans="1:71" ht="32.25" customHeight="1" x14ac:dyDescent="0.25">
      <c r="A141" s="546" t="s">
        <v>1544</v>
      </c>
      <c r="B141" s="545" t="s">
        <v>1516</v>
      </c>
      <c r="C141" s="545" t="s">
        <v>1516</v>
      </c>
      <c r="D141" s="544"/>
      <c r="E141" s="544"/>
      <c r="F141" s="544"/>
      <c r="G141" s="544"/>
      <c r="H141" s="544"/>
      <c r="I141" s="544"/>
      <c r="J141" s="544"/>
      <c r="K141" s="544"/>
      <c r="L141" s="544"/>
      <c r="M141" s="544"/>
      <c r="N141" s="544"/>
      <c r="O141" s="544"/>
      <c r="P141" s="539">
        <f>+SUMPRODUCT(P142:P146,Z142:Z146)</f>
        <v>0.98499999999999999</v>
      </c>
      <c r="Q141" s="539">
        <f>+SUMPRODUCT(Q142:Q146,AA142:AA146)</f>
        <v>0.68</v>
      </c>
      <c r="R141" s="539">
        <f>+SUMPRODUCT(R142:R146,AB142:AB146)</f>
        <v>0</v>
      </c>
      <c r="S141" s="539">
        <f>+SUMPRODUCT(S142:S146,AC142:AC146)</f>
        <v>0</v>
      </c>
      <c r="T141" s="541"/>
      <c r="U141" s="541"/>
      <c r="V141" s="544">
        <v>1</v>
      </c>
      <c r="W141" s="544"/>
      <c r="X141" s="539">
        <f>+SUMPRODUCT(X142:X146,Y142:Y146)</f>
        <v>0.41700000000000004</v>
      </c>
      <c r="Y141" s="539">
        <v>0.25</v>
      </c>
      <c r="Z141" s="539">
        <v>0.25</v>
      </c>
      <c r="AA141" s="539">
        <v>0.25</v>
      </c>
      <c r="AB141" s="539">
        <v>0.25</v>
      </c>
      <c r="AC141" s="539">
        <v>0.25</v>
      </c>
      <c r="AD141" s="540">
        <f t="shared" ref="AD141:AK141" si="311">SUM(AD142:AD146)</f>
        <v>27107312</v>
      </c>
      <c r="AE141" s="540">
        <f t="shared" si="311"/>
        <v>605184732</v>
      </c>
      <c r="AF141" s="540">
        <f t="shared" si="311"/>
        <v>200000000</v>
      </c>
      <c r="AG141" s="540">
        <f t="shared" si="311"/>
        <v>800000000</v>
      </c>
      <c r="AH141" s="540">
        <f t="shared" si="311"/>
        <v>0</v>
      </c>
      <c r="AI141" s="540">
        <f t="shared" si="311"/>
        <v>38290557</v>
      </c>
      <c r="AJ141" s="540">
        <f t="shared" si="311"/>
        <v>0</v>
      </c>
      <c r="AK141" s="540">
        <f t="shared" si="311"/>
        <v>0</v>
      </c>
      <c r="AL141" s="544">
        <f t="shared" si="303"/>
        <v>0</v>
      </c>
      <c r="AM141" s="544">
        <f t="shared" si="304"/>
        <v>6.3270857599890679E-2</v>
      </c>
      <c r="AN141" s="544">
        <f t="shared" si="305"/>
        <v>0</v>
      </c>
      <c r="AO141" s="544">
        <f t="shared" si="306"/>
        <v>0</v>
      </c>
      <c r="AP141" s="633">
        <f>SUM(AP142:AP146)</f>
        <v>0</v>
      </c>
      <c r="AQ141" s="633">
        <f>SUM(AQ142:AQ146)</f>
        <v>38290557</v>
      </c>
      <c r="AR141" s="633">
        <f>SUM(AR142:AR146)</f>
        <v>0</v>
      </c>
      <c r="AS141" s="633">
        <f>SUM(AS142:AS146)</f>
        <v>0</v>
      </c>
      <c r="AT141" s="544">
        <f t="shared" si="296"/>
        <v>0</v>
      </c>
      <c r="AU141" s="544">
        <f t="shared" si="296"/>
        <v>6.3270857599890679E-2</v>
      </c>
      <c r="AV141" s="544">
        <f t="shared" si="296"/>
        <v>0</v>
      </c>
      <c r="AW141" s="544">
        <f t="shared" si="296"/>
        <v>0</v>
      </c>
      <c r="AX141" s="543">
        <f t="shared" ref="AX141:BE141" si="312">SUM(AX142:AX146)</f>
        <v>0</v>
      </c>
      <c r="AY141" s="543">
        <f t="shared" si="312"/>
        <v>0</v>
      </c>
      <c r="AZ141" s="543">
        <f t="shared" si="312"/>
        <v>0</v>
      </c>
      <c r="BA141" s="543">
        <f t="shared" si="312"/>
        <v>0</v>
      </c>
      <c r="BB141" s="543">
        <f t="shared" si="312"/>
        <v>0</v>
      </c>
      <c r="BC141" s="543">
        <f t="shared" si="312"/>
        <v>0</v>
      </c>
      <c r="BD141" s="543">
        <f t="shared" si="312"/>
        <v>0</v>
      </c>
      <c r="BE141" s="541">
        <f t="shared" si="312"/>
        <v>0</v>
      </c>
      <c r="BF141" s="539" t="e">
        <f t="shared" si="307"/>
        <v>#DIV/0!</v>
      </c>
      <c r="BG141" s="539" t="e">
        <f t="shared" si="308"/>
        <v>#DIV/0!</v>
      </c>
      <c r="BH141" s="539" t="e">
        <f t="shared" si="309"/>
        <v>#DIV/0!</v>
      </c>
      <c r="BI141" s="539" t="e">
        <f t="shared" si="310"/>
        <v>#DIV/0!</v>
      </c>
      <c r="BJ141" s="541">
        <f>SUM(BJ142:BJ146)</f>
        <v>1632292044</v>
      </c>
      <c r="BK141" s="540">
        <f t="shared" si="293"/>
        <v>38290557</v>
      </c>
      <c r="BL141" s="539">
        <f t="shared" si="212"/>
        <v>2.3458153300905265E-2</v>
      </c>
      <c r="BM141" s="540">
        <f t="shared" si="294"/>
        <v>38290557</v>
      </c>
      <c r="BN141" s="539">
        <f t="shared" si="288"/>
        <v>2.3458153300905265E-2</v>
      </c>
      <c r="BO141" s="538"/>
      <c r="BP141" s="537" t="s">
        <v>16</v>
      </c>
      <c r="BQ141" s="536"/>
      <c r="BR141" s="535"/>
      <c r="BS141" s="492"/>
    </row>
    <row r="142" spans="1:71" ht="50.1" customHeight="1" x14ac:dyDescent="0.25">
      <c r="A142" s="533" t="s">
        <v>1543</v>
      </c>
      <c r="B142" s="526" t="s">
        <v>1518</v>
      </c>
      <c r="C142" s="526" t="s">
        <v>1504</v>
      </c>
      <c r="D142" s="526">
        <v>1</v>
      </c>
      <c r="E142" s="526">
        <v>3</v>
      </c>
      <c r="F142" s="526">
        <v>3</v>
      </c>
      <c r="G142" s="526">
        <v>3</v>
      </c>
      <c r="H142" s="526">
        <v>1</v>
      </c>
      <c r="I142" s="526">
        <v>3</v>
      </c>
      <c r="J142" s="526"/>
      <c r="K142" s="526"/>
      <c r="L142" s="551"/>
      <c r="M142" s="551"/>
      <c r="N142" s="551"/>
      <c r="O142" s="551"/>
      <c r="P142" s="532">
        <f>+IFERROR(IF((H142+L142)/D142&gt;=100%,100%,(H142+L142)/D142),0)</f>
        <v>1</v>
      </c>
      <c r="Q142" s="532">
        <f t="shared" ref="Q142:R146" si="313">+IFERROR(IF((I142+N142)/E142&gt;=100%,100%,(I142+N142)/E142),0)</f>
        <v>1</v>
      </c>
      <c r="R142" s="532">
        <f t="shared" si="313"/>
        <v>0</v>
      </c>
      <c r="S142" s="532">
        <f>+IFERROR(IF(K142/G142&gt;=100%,100%,K142/G142),0)</f>
        <v>0</v>
      </c>
      <c r="T142" s="530" t="s">
        <v>1542</v>
      </c>
      <c r="U142" s="531">
        <v>46022</v>
      </c>
      <c r="V142" s="526">
        <f>SUM(D142:G142)</f>
        <v>10</v>
      </c>
      <c r="W142" s="525">
        <f>SUM(H142:O142)</f>
        <v>4</v>
      </c>
      <c r="X142" s="525">
        <f>+IFERROR(IF(W142/V142&gt;=100%,100%,W142/V142),0)</f>
        <v>0.4</v>
      </c>
      <c r="Y142" s="527">
        <v>0.2</v>
      </c>
      <c r="Z142" s="527">
        <v>0.25</v>
      </c>
      <c r="AA142" s="527">
        <v>0.2</v>
      </c>
      <c r="AB142" s="527">
        <v>0.3</v>
      </c>
      <c r="AC142" s="527">
        <v>0.3</v>
      </c>
      <c r="AD142" s="528"/>
      <c r="AE142" s="528"/>
      <c r="AF142" s="528"/>
      <c r="AG142" s="528"/>
      <c r="AH142" s="528"/>
      <c r="AI142" s="528"/>
      <c r="AJ142" s="528"/>
      <c r="AK142" s="528"/>
      <c r="AL142" s="527" t="e">
        <f t="shared" si="303"/>
        <v>#DIV/0!</v>
      </c>
      <c r="AM142" s="527" t="e">
        <f t="shared" si="304"/>
        <v>#DIV/0!</v>
      </c>
      <c r="AN142" s="527" t="e">
        <f t="shared" si="305"/>
        <v>#DIV/0!</v>
      </c>
      <c r="AO142" s="527" t="e">
        <f t="shared" si="306"/>
        <v>#DIV/0!</v>
      </c>
      <c r="AP142" s="631"/>
      <c r="AQ142" s="631"/>
      <c r="AR142" s="631"/>
      <c r="AS142" s="631"/>
      <c r="AT142" s="527" t="e">
        <f t="shared" si="296"/>
        <v>#DIV/0!</v>
      </c>
      <c r="AU142" s="527" t="e">
        <f t="shared" si="296"/>
        <v>#DIV/0!</v>
      </c>
      <c r="AV142" s="527" t="e">
        <f t="shared" si="296"/>
        <v>#DIV/0!</v>
      </c>
      <c r="AW142" s="527" t="e">
        <f t="shared" si="296"/>
        <v>#DIV/0!</v>
      </c>
      <c r="AX142" s="547">
        <f t="shared" ref="AX142:AX146" si="314">AH142-AP142</f>
        <v>0</v>
      </c>
      <c r="AY142" s="528">
        <f t="shared" ref="AY142:AY146" si="315">AI142-AQ142</f>
        <v>0</v>
      </c>
      <c r="AZ142" s="528">
        <f t="shared" ref="AZ142:AZ146" si="316">AJ142-AR142</f>
        <v>0</v>
      </c>
      <c r="BA142" s="528">
        <f t="shared" ref="BA142:BA146" si="317">AK142-AS142</f>
        <v>0</v>
      </c>
      <c r="BB142" s="528"/>
      <c r="BC142" s="528"/>
      <c r="BD142" s="528">
        <f>AJ142-AR142</f>
        <v>0</v>
      </c>
      <c r="BE142" s="528"/>
      <c r="BF142" s="529" t="e">
        <f t="shared" si="307"/>
        <v>#DIV/0!</v>
      </c>
      <c r="BG142" s="529" t="e">
        <f t="shared" si="308"/>
        <v>#DIV/0!</v>
      </c>
      <c r="BH142" s="529" t="e">
        <f t="shared" si="309"/>
        <v>#DIV/0!</v>
      </c>
      <c r="BI142" s="529" t="e">
        <f t="shared" si="310"/>
        <v>#DIV/0!</v>
      </c>
      <c r="BJ142" s="528">
        <f t="shared" ref="BJ142:BJ146" si="318">SUM(AD142:AG142)</f>
        <v>0</v>
      </c>
      <c r="BK142" s="528">
        <f t="shared" si="293"/>
        <v>0</v>
      </c>
      <c r="BL142" s="527" t="e">
        <f t="shared" si="212"/>
        <v>#DIV/0!</v>
      </c>
      <c r="BM142" s="528">
        <f t="shared" ref="BM142:BM146" si="319">SUM(AP142:AS142)</f>
        <v>0</v>
      </c>
      <c r="BN142" s="527" t="e">
        <f t="shared" si="288"/>
        <v>#DIV/0!</v>
      </c>
      <c r="BO142" s="511"/>
      <c r="BP142" s="510"/>
      <c r="BQ142" s="509"/>
      <c r="BR142" s="508"/>
      <c r="BS142" s="492"/>
    </row>
    <row r="143" spans="1:71" ht="50.1" customHeight="1" x14ac:dyDescent="0.25">
      <c r="A143" s="533" t="s">
        <v>1856</v>
      </c>
      <c r="B143" s="526" t="s">
        <v>1541</v>
      </c>
      <c r="C143" s="548" t="s">
        <v>1250</v>
      </c>
      <c r="D143" s="549">
        <v>1</v>
      </c>
      <c r="E143" s="549">
        <v>1</v>
      </c>
      <c r="F143" s="549">
        <v>1</v>
      </c>
      <c r="G143" s="549">
        <v>1</v>
      </c>
      <c r="H143" s="549">
        <v>0.94</v>
      </c>
      <c r="I143" s="549">
        <v>1</v>
      </c>
      <c r="J143" s="549"/>
      <c r="K143" s="549"/>
      <c r="L143" s="526"/>
      <c r="M143" s="526"/>
      <c r="N143" s="526"/>
      <c r="O143" s="526"/>
      <c r="P143" s="532">
        <f>+IFERROR(IF((H143+L143)/D143&gt;=100%,100%,(H143+L143)/D143),0)</f>
        <v>0.94</v>
      </c>
      <c r="Q143" s="532">
        <f t="shared" si="313"/>
        <v>1</v>
      </c>
      <c r="R143" s="532">
        <f t="shared" si="313"/>
        <v>0</v>
      </c>
      <c r="S143" s="532">
        <f>+IFERROR(IF(K143/G143&gt;=100%,100%,K143/G143),0)</f>
        <v>0</v>
      </c>
      <c r="T143" s="530" t="s">
        <v>1877</v>
      </c>
      <c r="U143" s="531">
        <v>46022</v>
      </c>
      <c r="V143" s="526">
        <f>SUM(D143:G143)</f>
        <v>4</v>
      </c>
      <c r="W143" s="526">
        <f>SUM(H143:O143)</f>
        <v>1.94</v>
      </c>
      <c r="X143" s="525">
        <f>+IFERROR(IF(W143/V143&gt;=100%,100%,W143/V143),0)</f>
        <v>0.48499999999999999</v>
      </c>
      <c r="Y143" s="527">
        <v>0.2</v>
      </c>
      <c r="Z143" s="532">
        <v>0.25</v>
      </c>
      <c r="AA143" s="527">
        <v>0.2</v>
      </c>
      <c r="AB143" s="527">
        <v>0.3</v>
      </c>
      <c r="AC143" s="527">
        <v>0.3</v>
      </c>
      <c r="AD143" s="528"/>
      <c r="AE143" s="528"/>
      <c r="AF143" s="528"/>
      <c r="AG143" s="528"/>
      <c r="AH143" s="528"/>
      <c r="AI143" s="528"/>
      <c r="AJ143" s="528"/>
      <c r="AK143" s="528"/>
      <c r="AL143" s="527" t="e">
        <f t="shared" si="303"/>
        <v>#DIV/0!</v>
      </c>
      <c r="AM143" s="527" t="e">
        <f t="shared" si="304"/>
        <v>#DIV/0!</v>
      </c>
      <c r="AN143" s="527" t="e">
        <f t="shared" si="305"/>
        <v>#DIV/0!</v>
      </c>
      <c r="AO143" s="527" t="e">
        <f t="shared" si="306"/>
        <v>#DIV/0!</v>
      </c>
      <c r="AP143" s="631"/>
      <c r="AQ143" s="631"/>
      <c r="AR143" s="631"/>
      <c r="AS143" s="631"/>
      <c r="AT143" s="527" t="e">
        <f t="shared" si="296"/>
        <v>#DIV/0!</v>
      </c>
      <c r="AU143" s="527" t="e">
        <f t="shared" si="296"/>
        <v>#DIV/0!</v>
      </c>
      <c r="AV143" s="527" t="e">
        <f t="shared" si="296"/>
        <v>#DIV/0!</v>
      </c>
      <c r="AW143" s="527" t="e">
        <f t="shared" si="296"/>
        <v>#DIV/0!</v>
      </c>
      <c r="AX143" s="547">
        <f t="shared" si="314"/>
        <v>0</v>
      </c>
      <c r="AY143" s="528">
        <f t="shared" si="315"/>
        <v>0</v>
      </c>
      <c r="AZ143" s="528">
        <f t="shared" si="316"/>
        <v>0</v>
      </c>
      <c r="BA143" s="528">
        <f t="shared" si="317"/>
        <v>0</v>
      </c>
      <c r="BB143" s="528"/>
      <c r="BC143" s="528"/>
      <c r="BD143" s="528">
        <f>AJ143-AR143</f>
        <v>0</v>
      </c>
      <c r="BE143" s="528"/>
      <c r="BF143" s="529" t="e">
        <f t="shared" si="307"/>
        <v>#DIV/0!</v>
      </c>
      <c r="BG143" s="529" t="e">
        <f t="shared" si="308"/>
        <v>#DIV/0!</v>
      </c>
      <c r="BH143" s="529" t="e">
        <f t="shared" si="309"/>
        <v>#DIV/0!</v>
      </c>
      <c r="BI143" s="529" t="e">
        <f t="shared" si="310"/>
        <v>#DIV/0!</v>
      </c>
      <c r="BJ143" s="528">
        <f t="shared" si="318"/>
        <v>0</v>
      </c>
      <c r="BK143" s="528">
        <f t="shared" si="293"/>
        <v>0</v>
      </c>
      <c r="BL143" s="527" t="e">
        <f t="shared" si="212"/>
        <v>#DIV/0!</v>
      </c>
      <c r="BM143" s="528">
        <f t="shared" si="319"/>
        <v>0</v>
      </c>
      <c r="BN143" s="527" t="e">
        <f t="shared" si="288"/>
        <v>#DIV/0!</v>
      </c>
      <c r="BO143" s="511"/>
      <c r="BP143" s="510"/>
      <c r="BQ143" s="509"/>
      <c r="BR143" s="508"/>
      <c r="BS143" s="492"/>
    </row>
    <row r="144" spans="1:71" ht="50.1" customHeight="1" x14ac:dyDescent="0.25">
      <c r="A144" s="533" t="s">
        <v>1540</v>
      </c>
      <c r="B144" s="526" t="s">
        <v>1539</v>
      </c>
      <c r="C144" s="526" t="s">
        <v>1250</v>
      </c>
      <c r="D144" s="550">
        <v>0.5</v>
      </c>
      <c r="E144" s="525">
        <v>0.5</v>
      </c>
      <c r="F144" s="525"/>
      <c r="G144" s="550"/>
      <c r="H144" s="549">
        <v>0.5</v>
      </c>
      <c r="I144" s="525">
        <v>0.2</v>
      </c>
      <c r="J144" s="549"/>
      <c r="K144" s="549"/>
      <c r="L144" s="526"/>
      <c r="M144" s="526"/>
      <c r="N144" s="526"/>
      <c r="O144" s="526"/>
      <c r="P144" s="532">
        <f>+IFERROR(IF((H144+L144)/D144&gt;=100%,100%,(H144+L144)/D144),0)</f>
        <v>1</v>
      </c>
      <c r="Q144" s="532">
        <f t="shared" si="313"/>
        <v>0.4</v>
      </c>
      <c r="R144" s="532">
        <f t="shared" si="313"/>
        <v>0</v>
      </c>
      <c r="S144" s="532">
        <f>+IFERROR(IF(K144/G144&gt;=100%,100%,K144/G144),0)</f>
        <v>0</v>
      </c>
      <c r="T144" s="530" t="s">
        <v>1538</v>
      </c>
      <c r="U144" s="531">
        <v>46022</v>
      </c>
      <c r="V144" s="525">
        <f>SUM(D144:G144)</f>
        <v>1</v>
      </c>
      <c r="W144" s="525">
        <f>SUM(H144:O144)</f>
        <v>0.7</v>
      </c>
      <c r="X144" s="525">
        <f>+IFERROR(IF(W144/V144&gt;=100%,100%,W144/V144),0)</f>
        <v>0.7</v>
      </c>
      <c r="Y144" s="527">
        <v>0.2</v>
      </c>
      <c r="Z144" s="532">
        <v>0.25</v>
      </c>
      <c r="AA144" s="527">
        <v>0.2</v>
      </c>
      <c r="AB144" s="527"/>
      <c r="AC144" s="527"/>
      <c r="AD144" s="528"/>
      <c r="AE144" s="528"/>
      <c r="AF144" s="528"/>
      <c r="AG144" s="528"/>
      <c r="AH144" s="528"/>
      <c r="AI144" s="528"/>
      <c r="AJ144" s="528"/>
      <c r="AK144" s="528"/>
      <c r="AL144" s="527" t="e">
        <f t="shared" si="303"/>
        <v>#DIV/0!</v>
      </c>
      <c r="AM144" s="527" t="e">
        <f t="shared" si="304"/>
        <v>#DIV/0!</v>
      </c>
      <c r="AN144" s="527" t="e">
        <f t="shared" si="305"/>
        <v>#DIV/0!</v>
      </c>
      <c r="AO144" s="527" t="e">
        <f t="shared" si="306"/>
        <v>#DIV/0!</v>
      </c>
      <c r="AP144" s="631"/>
      <c r="AQ144" s="631"/>
      <c r="AR144" s="631"/>
      <c r="AS144" s="631"/>
      <c r="AT144" s="527" t="e">
        <f t="shared" si="296"/>
        <v>#DIV/0!</v>
      </c>
      <c r="AU144" s="527" t="e">
        <f t="shared" si="296"/>
        <v>#DIV/0!</v>
      </c>
      <c r="AV144" s="527" t="e">
        <f t="shared" si="296"/>
        <v>#DIV/0!</v>
      </c>
      <c r="AW144" s="527" t="e">
        <f t="shared" si="296"/>
        <v>#DIV/0!</v>
      </c>
      <c r="AX144" s="547">
        <f t="shared" si="314"/>
        <v>0</v>
      </c>
      <c r="AY144" s="528">
        <f t="shared" si="315"/>
        <v>0</v>
      </c>
      <c r="AZ144" s="528">
        <f t="shared" si="316"/>
        <v>0</v>
      </c>
      <c r="BA144" s="528">
        <f t="shared" si="317"/>
        <v>0</v>
      </c>
      <c r="BB144" s="528"/>
      <c r="BC144" s="528"/>
      <c r="BD144" s="528">
        <f>AJ144-AR144</f>
        <v>0</v>
      </c>
      <c r="BE144" s="528"/>
      <c r="BF144" s="529" t="e">
        <f t="shared" si="307"/>
        <v>#DIV/0!</v>
      </c>
      <c r="BG144" s="529" t="e">
        <f t="shared" si="308"/>
        <v>#DIV/0!</v>
      </c>
      <c r="BH144" s="529" t="e">
        <f t="shared" si="309"/>
        <v>#DIV/0!</v>
      </c>
      <c r="BI144" s="529" t="e">
        <f t="shared" si="310"/>
        <v>#DIV/0!</v>
      </c>
      <c r="BJ144" s="528">
        <f t="shared" si="318"/>
        <v>0</v>
      </c>
      <c r="BK144" s="528">
        <f t="shared" si="293"/>
        <v>0</v>
      </c>
      <c r="BL144" s="527" t="e">
        <f t="shared" si="212"/>
        <v>#DIV/0!</v>
      </c>
      <c r="BM144" s="528">
        <f t="shared" si="319"/>
        <v>0</v>
      </c>
      <c r="BN144" s="527" t="e">
        <f t="shared" si="288"/>
        <v>#DIV/0!</v>
      </c>
      <c r="BO144" s="511"/>
      <c r="BP144" s="510"/>
      <c r="BQ144" s="509"/>
      <c r="BR144" s="508"/>
      <c r="BS144" s="492"/>
    </row>
    <row r="145" spans="1:71" ht="50.1" customHeight="1" x14ac:dyDescent="0.25">
      <c r="A145" s="533" t="s">
        <v>1537</v>
      </c>
      <c r="B145" s="526" t="s">
        <v>1536</v>
      </c>
      <c r="C145" s="526" t="s">
        <v>1504</v>
      </c>
      <c r="D145" s="525"/>
      <c r="E145" s="526">
        <v>1</v>
      </c>
      <c r="F145" s="525"/>
      <c r="G145" s="525"/>
      <c r="H145" s="525"/>
      <c r="I145" s="525">
        <v>0</v>
      </c>
      <c r="J145" s="525"/>
      <c r="K145" s="525"/>
      <c r="L145" s="525"/>
      <c r="M145" s="525"/>
      <c r="N145" s="525"/>
      <c r="O145" s="525"/>
      <c r="P145" s="532">
        <f>+IFERROR(IF((H145+L145)/D145&gt;=100%,100%,(H145+L145)/D145),0)</f>
        <v>0</v>
      </c>
      <c r="Q145" s="532">
        <f t="shared" si="313"/>
        <v>0</v>
      </c>
      <c r="R145" s="532">
        <f t="shared" si="313"/>
        <v>0</v>
      </c>
      <c r="S145" s="532">
        <f>+IFERROR(IF(K145/G145&gt;=100%,100%,K145/G145),0)</f>
        <v>0</v>
      </c>
      <c r="T145" s="530"/>
      <c r="U145" s="531">
        <v>46022</v>
      </c>
      <c r="V145" s="526">
        <f>SUM(D145:G145)</f>
        <v>1</v>
      </c>
      <c r="W145" s="525">
        <f>SUM(H145:O145)</f>
        <v>0</v>
      </c>
      <c r="X145" s="525">
        <f>+IFERROR(IF(W145/V145&gt;=100%,100%,W145/V145),0)</f>
        <v>0</v>
      </c>
      <c r="Y145" s="527">
        <v>0.2</v>
      </c>
      <c r="Z145" s="527"/>
      <c r="AA145" s="527">
        <v>0.2</v>
      </c>
      <c r="AB145" s="527"/>
      <c r="AC145" s="527"/>
      <c r="AD145" s="528"/>
      <c r="AE145" s="528"/>
      <c r="AF145" s="528"/>
      <c r="AG145" s="528"/>
      <c r="AH145" s="528"/>
      <c r="AI145" s="528"/>
      <c r="AJ145" s="528"/>
      <c r="AK145" s="528"/>
      <c r="AL145" s="527" t="e">
        <f t="shared" si="303"/>
        <v>#DIV/0!</v>
      </c>
      <c r="AM145" s="527" t="e">
        <f t="shared" si="304"/>
        <v>#DIV/0!</v>
      </c>
      <c r="AN145" s="527" t="e">
        <f t="shared" si="305"/>
        <v>#DIV/0!</v>
      </c>
      <c r="AO145" s="527" t="e">
        <f t="shared" si="306"/>
        <v>#DIV/0!</v>
      </c>
      <c r="AP145" s="631"/>
      <c r="AQ145" s="631"/>
      <c r="AR145" s="631"/>
      <c r="AS145" s="631"/>
      <c r="AT145" s="527" t="e">
        <f t="shared" si="296"/>
        <v>#DIV/0!</v>
      </c>
      <c r="AU145" s="527" t="e">
        <f t="shared" si="296"/>
        <v>#DIV/0!</v>
      </c>
      <c r="AV145" s="527" t="e">
        <f t="shared" si="296"/>
        <v>#DIV/0!</v>
      </c>
      <c r="AW145" s="527" t="e">
        <f t="shared" si="296"/>
        <v>#DIV/0!</v>
      </c>
      <c r="AX145" s="547">
        <f t="shared" si="314"/>
        <v>0</v>
      </c>
      <c r="AY145" s="528">
        <f t="shared" si="315"/>
        <v>0</v>
      </c>
      <c r="AZ145" s="528">
        <f t="shared" si="316"/>
        <v>0</v>
      </c>
      <c r="BA145" s="528">
        <f t="shared" si="317"/>
        <v>0</v>
      </c>
      <c r="BB145" s="528"/>
      <c r="BC145" s="528"/>
      <c r="BD145" s="528">
        <f>AJ145-AR145</f>
        <v>0</v>
      </c>
      <c r="BE145" s="528"/>
      <c r="BF145" s="529" t="e">
        <f t="shared" si="307"/>
        <v>#DIV/0!</v>
      </c>
      <c r="BG145" s="529" t="e">
        <f t="shared" si="308"/>
        <v>#DIV/0!</v>
      </c>
      <c r="BH145" s="529" t="e">
        <f t="shared" si="309"/>
        <v>#DIV/0!</v>
      </c>
      <c r="BI145" s="529" t="e">
        <f t="shared" si="310"/>
        <v>#DIV/0!</v>
      </c>
      <c r="BJ145" s="528">
        <f t="shared" si="318"/>
        <v>0</v>
      </c>
      <c r="BK145" s="528">
        <f t="shared" si="293"/>
        <v>0</v>
      </c>
      <c r="BL145" s="527" t="e">
        <f t="shared" si="212"/>
        <v>#DIV/0!</v>
      </c>
      <c r="BM145" s="528">
        <f t="shared" si="319"/>
        <v>0</v>
      </c>
      <c r="BN145" s="527" t="e">
        <f t="shared" si="288"/>
        <v>#DIV/0!</v>
      </c>
      <c r="BO145" s="511"/>
      <c r="BP145" s="510"/>
      <c r="BQ145" s="509"/>
      <c r="BR145" s="508"/>
      <c r="BS145" s="492"/>
    </row>
    <row r="146" spans="1:71" ht="50.1" customHeight="1" x14ac:dyDescent="0.25">
      <c r="A146" s="534" t="s">
        <v>1535</v>
      </c>
      <c r="B146" s="526" t="s">
        <v>1534</v>
      </c>
      <c r="C146" s="526" t="s">
        <v>1250</v>
      </c>
      <c r="D146" s="525">
        <v>1</v>
      </c>
      <c r="E146" s="525">
        <v>1</v>
      </c>
      <c r="F146" s="525">
        <v>1</v>
      </c>
      <c r="G146" s="525">
        <v>1</v>
      </c>
      <c r="H146" s="525">
        <v>1</v>
      </c>
      <c r="I146" s="525">
        <v>1</v>
      </c>
      <c r="J146" s="525"/>
      <c r="K146" s="525"/>
      <c r="L146" s="525"/>
      <c r="M146" s="525"/>
      <c r="N146" s="525"/>
      <c r="O146" s="525"/>
      <c r="P146" s="532">
        <f>+IFERROR(IF((H146+L146)/D146&gt;=100%,100%,(H146+L146)/D146),0)</f>
        <v>1</v>
      </c>
      <c r="Q146" s="532">
        <f t="shared" si="313"/>
        <v>1</v>
      </c>
      <c r="R146" s="532">
        <f t="shared" si="313"/>
        <v>0</v>
      </c>
      <c r="S146" s="532">
        <f>+IFERROR(IF(K146/G146&gt;=100%,100%,K146/G146),0)</f>
        <v>0</v>
      </c>
      <c r="T146" s="530" t="s">
        <v>1533</v>
      </c>
      <c r="U146" s="531">
        <v>46022</v>
      </c>
      <c r="V146" s="525">
        <f>SUM(D146:G146)</f>
        <v>4</v>
      </c>
      <c r="W146" s="525">
        <f>SUM(H146:O146)</f>
        <v>2</v>
      </c>
      <c r="X146" s="525">
        <f>+IFERROR(IF(W146/V146&gt;=100%,100%,W146/V146),0)</f>
        <v>0.5</v>
      </c>
      <c r="Y146" s="527">
        <v>0.2</v>
      </c>
      <c r="Z146" s="527">
        <v>0.25</v>
      </c>
      <c r="AA146" s="527">
        <v>0.2</v>
      </c>
      <c r="AB146" s="527">
        <v>0.4</v>
      </c>
      <c r="AC146" s="527">
        <v>0.4</v>
      </c>
      <c r="AD146" s="528">
        <v>27107312</v>
      </c>
      <c r="AE146" s="528">
        <v>605184732</v>
      </c>
      <c r="AF146" s="528">
        <v>200000000</v>
      </c>
      <c r="AG146" s="528">
        <v>800000000</v>
      </c>
      <c r="AH146" s="528"/>
      <c r="AI146" s="528">
        <v>38290557</v>
      </c>
      <c r="AJ146" s="528"/>
      <c r="AK146" s="528"/>
      <c r="AL146" s="527">
        <f t="shared" si="303"/>
        <v>0</v>
      </c>
      <c r="AM146" s="527">
        <f t="shared" si="304"/>
        <v>6.3270857599890679E-2</v>
      </c>
      <c r="AN146" s="527">
        <f t="shared" si="305"/>
        <v>0</v>
      </c>
      <c r="AO146" s="527">
        <f t="shared" si="306"/>
        <v>0</v>
      </c>
      <c r="AP146" s="631"/>
      <c r="AQ146" s="631">
        <v>38290557</v>
      </c>
      <c r="AR146" s="631"/>
      <c r="AS146" s="631"/>
      <c r="AT146" s="527">
        <f t="shared" si="296"/>
        <v>0</v>
      </c>
      <c r="AU146" s="527">
        <f t="shared" si="296"/>
        <v>6.3270857599890679E-2</v>
      </c>
      <c r="AV146" s="527">
        <f t="shared" si="296"/>
        <v>0</v>
      </c>
      <c r="AW146" s="527">
        <f t="shared" si="296"/>
        <v>0</v>
      </c>
      <c r="AX146" s="547">
        <f t="shared" si="314"/>
        <v>0</v>
      </c>
      <c r="AY146" s="586">
        <f t="shared" si="315"/>
        <v>0</v>
      </c>
      <c r="AZ146" s="586">
        <f t="shared" si="316"/>
        <v>0</v>
      </c>
      <c r="BA146" s="586">
        <f t="shared" si="317"/>
        <v>0</v>
      </c>
      <c r="BB146" s="586"/>
      <c r="BC146" s="586"/>
      <c r="BD146" s="586">
        <f>AJ146-AR146</f>
        <v>0</v>
      </c>
      <c r="BE146" s="528"/>
      <c r="BF146" s="529" t="e">
        <f t="shared" si="307"/>
        <v>#DIV/0!</v>
      </c>
      <c r="BG146" s="529" t="e">
        <f t="shared" si="308"/>
        <v>#DIV/0!</v>
      </c>
      <c r="BH146" s="529" t="e">
        <f t="shared" si="309"/>
        <v>#DIV/0!</v>
      </c>
      <c r="BI146" s="529" t="e">
        <f t="shared" si="310"/>
        <v>#DIV/0!</v>
      </c>
      <c r="BJ146" s="528">
        <f t="shared" si="318"/>
        <v>1632292044</v>
      </c>
      <c r="BK146" s="528">
        <f t="shared" si="293"/>
        <v>38290557</v>
      </c>
      <c r="BL146" s="527">
        <f t="shared" si="212"/>
        <v>2.3458153300905265E-2</v>
      </c>
      <c r="BM146" s="528">
        <f t="shared" si="319"/>
        <v>38290557</v>
      </c>
      <c r="BN146" s="527">
        <f t="shared" si="288"/>
        <v>2.3458153300905265E-2</v>
      </c>
      <c r="BO146" s="595"/>
      <c r="BP146" s="510"/>
      <c r="BQ146" s="509"/>
      <c r="BR146" s="508"/>
      <c r="BS146" s="492"/>
    </row>
    <row r="147" spans="1:71" ht="27.75" customHeight="1" x14ac:dyDescent="0.25">
      <c r="A147" s="546" t="s">
        <v>1532</v>
      </c>
      <c r="B147" s="545" t="s">
        <v>1516</v>
      </c>
      <c r="C147" s="545" t="s">
        <v>1516</v>
      </c>
      <c r="D147" s="544"/>
      <c r="E147" s="544"/>
      <c r="F147" s="544"/>
      <c r="G147" s="544"/>
      <c r="H147" s="544"/>
      <c r="I147" s="544"/>
      <c r="J147" s="544"/>
      <c r="K147" s="544"/>
      <c r="L147" s="544"/>
      <c r="M147" s="544"/>
      <c r="N147" s="544"/>
      <c r="O147" s="544"/>
      <c r="P147" s="539">
        <f>+SUMPRODUCT(P148:P152,Z148:Z152)</f>
        <v>1</v>
      </c>
      <c r="Q147" s="539">
        <f>+SUMPRODUCT(Q148:Q152,AA148:AA152)</f>
        <v>1</v>
      </c>
      <c r="R147" s="539">
        <f>+SUMPRODUCT(R148:R152,AB148:AB152)</f>
        <v>0</v>
      </c>
      <c r="S147" s="539">
        <f>+SUMPRODUCT(S148:S152,AC148:AC152)</f>
        <v>0</v>
      </c>
      <c r="T147" s="541"/>
      <c r="U147" s="541"/>
      <c r="V147" s="544">
        <v>1</v>
      </c>
      <c r="W147" s="544"/>
      <c r="X147" s="539">
        <f>+SUMPRODUCT(X148:X152,Y148:Y152)</f>
        <v>0.79</v>
      </c>
      <c r="Y147" s="539">
        <v>0.25</v>
      </c>
      <c r="Z147" s="539">
        <v>0.25</v>
      </c>
      <c r="AA147" s="539">
        <v>0.25</v>
      </c>
      <c r="AB147" s="539">
        <v>0.25</v>
      </c>
      <c r="AC147" s="539">
        <v>0.25</v>
      </c>
      <c r="AD147" s="540">
        <f t="shared" ref="AD147:AK147" si="320">SUM(AD148:AD152)</f>
        <v>167594540</v>
      </c>
      <c r="AE147" s="540">
        <f t="shared" si="320"/>
        <v>925000000</v>
      </c>
      <c r="AF147" s="540">
        <f t="shared" si="320"/>
        <v>700000000</v>
      </c>
      <c r="AG147" s="540">
        <f t="shared" si="320"/>
        <v>900000000</v>
      </c>
      <c r="AH147" s="540">
        <f t="shared" si="320"/>
        <v>167594540</v>
      </c>
      <c r="AI147" s="540">
        <f t="shared" si="320"/>
        <v>840685874</v>
      </c>
      <c r="AJ147" s="540">
        <f t="shared" si="320"/>
        <v>0</v>
      </c>
      <c r="AK147" s="540">
        <f t="shared" si="320"/>
        <v>0</v>
      </c>
      <c r="AL147" s="544">
        <f t="shared" si="303"/>
        <v>1</v>
      </c>
      <c r="AM147" s="544">
        <f t="shared" si="304"/>
        <v>0.90884959351351347</v>
      </c>
      <c r="AN147" s="544">
        <f t="shared" si="305"/>
        <v>0</v>
      </c>
      <c r="AO147" s="544">
        <f t="shared" si="306"/>
        <v>0</v>
      </c>
      <c r="AP147" s="633">
        <f>SUM(AP148:AP152)</f>
        <v>167594540</v>
      </c>
      <c r="AQ147" s="633">
        <f>SUM(AQ148:AQ152)</f>
        <v>747501269</v>
      </c>
      <c r="AR147" s="633">
        <f>SUM(AR148:AR152)</f>
        <v>0</v>
      </c>
      <c r="AS147" s="633">
        <f>SUM(AS148:AS152)</f>
        <v>0</v>
      </c>
      <c r="AT147" s="544">
        <f t="shared" si="296"/>
        <v>1</v>
      </c>
      <c r="AU147" s="544">
        <f t="shared" si="296"/>
        <v>0.80810948000000005</v>
      </c>
      <c r="AV147" s="544">
        <f t="shared" si="296"/>
        <v>0</v>
      </c>
      <c r="AW147" s="544">
        <f t="shared" si="296"/>
        <v>0</v>
      </c>
      <c r="AX147" s="543">
        <f t="shared" ref="AX147:BE147" si="321">SUM(AX148:AX152)</f>
        <v>0</v>
      </c>
      <c r="AY147" s="543">
        <f t="shared" si="321"/>
        <v>93184605</v>
      </c>
      <c r="AZ147" s="543">
        <f t="shared" si="321"/>
        <v>0</v>
      </c>
      <c r="BA147" s="543">
        <f t="shared" si="321"/>
        <v>0</v>
      </c>
      <c r="BB147" s="543">
        <f t="shared" si="321"/>
        <v>0</v>
      </c>
      <c r="BC147" s="543">
        <f t="shared" si="321"/>
        <v>0</v>
      </c>
      <c r="BD147" s="543">
        <f t="shared" si="321"/>
        <v>0</v>
      </c>
      <c r="BE147" s="542">
        <f t="shared" si="321"/>
        <v>0</v>
      </c>
      <c r="BF147" s="539" t="e">
        <f t="shared" si="307"/>
        <v>#DIV/0!</v>
      </c>
      <c r="BG147" s="539">
        <f t="shared" si="308"/>
        <v>0</v>
      </c>
      <c r="BH147" s="539" t="e">
        <f t="shared" si="309"/>
        <v>#DIV/0!</v>
      </c>
      <c r="BI147" s="539" t="e">
        <f t="shared" si="310"/>
        <v>#DIV/0!</v>
      </c>
      <c r="BJ147" s="541">
        <f>SUM(BJ148:BJ152)</f>
        <v>2692594540</v>
      </c>
      <c r="BK147" s="540">
        <f t="shared" si="293"/>
        <v>1008280414</v>
      </c>
      <c r="BL147" s="539">
        <f t="shared" si="212"/>
        <v>0.37446425706560332</v>
      </c>
      <c r="BM147" s="540">
        <f t="shared" si="294"/>
        <v>915095809</v>
      </c>
      <c r="BN147" s="539">
        <f t="shared" si="288"/>
        <v>0.33985651957832463</v>
      </c>
      <c r="BO147" s="538"/>
      <c r="BP147" s="537" t="s">
        <v>16</v>
      </c>
      <c r="BQ147" s="536"/>
      <c r="BR147" s="535"/>
      <c r="BS147" s="492"/>
    </row>
    <row r="148" spans="1:71" ht="50.1" customHeight="1" x14ac:dyDescent="0.25">
      <c r="A148" s="533" t="s">
        <v>1531</v>
      </c>
      <c r="B148" s="526" t="s">
        <v>1530</v>
      </c>
      <c r="C148" s="526" t="s">
        <v>1504</v>
      </c>
      <c r="D148" s="526">
        <v>2</v>
      </c>
      <c r="E148" s="526">
        <v>1</v>
      </c>
      <c r="F148" s="525"/>
      <c r="G148" s="525"/>
      <c r="H148" s="526">
        <v>2</v>
      </c>
      <c r="I148" s="526">
        <v>1</v>
      </c>
      <c r="J148" s="526"/>
      <c r="K148" s="526"/>
      <c r="L148" s="525"/>
      <c r="M148" s="525"/>
      <c r="N148" s="525"/>
      <c r="O148" s="525"/>
      <c r="P148" s="532">
        <f>+IFERROR(IF((H148+L148)/D148&gt;=100%,100%,(H148+L148)/D148),0)</f>
        <v>1</v>
      </c>
      <c r="Q148" s="532">
        <f t="shared" ref="Q148:R152" si="322">+IFERROR(IF((I148+N148)/E148&gt;=100%,100%,(I148+N148)/E148),0)</f>
        <v>1</v>
      </c>
      <c r="R148" s="532">
        <f t="shared" si="322"/>
        <v>0</v>
      </c>
      <c r="S148" s="532">
        <f>+IFERROR(IF(K148/G148&gt;=100%,100%,K148/G148),0)</f>
        <v>0</v>
      </c>
      <c r="T148" s="530" t="s">
        <v>1529</v>
      </c>
      <c r="U148" s="531">
        <v>46022</v>
      </c>
      <c r="V148" s="526">
        <f>SUM(D148:G148)</f>
        <v>3</v>
      </c>
      <c r="W148" s="525">
        <f>SUM(H148:O148)</f>
        <v>3</v>
      </c>
      <c r="X148" s="525">
        <f>+IFERROR(IF(W148/V148&gt;=100%,100%,W148/V148),0)</f>
        <v>1</v>
      </c>
      <c r="Y148" s="527">
        <v>0.2</v>
      </c>
      <c r="Z148" s="527">
        <v>0.25</v>
      </c>
      <c r="AA148" s="527">
        <v>0.2</v>
      </c>
      <c r="AB148" s="527"/>
      <c r="AC148" s="527"/>
      <c r="AD148" s="528">
        <v>10594540</v>
      </c>
      <c r="AE148" s="528">
        <v>50000000</v>
      </c>
      <c r="AF148" s="528">
        <v>0</v>
      </c>
      <c r="AG148" s="528">
        <v>50000000</v>
      </c>
      <c r="AH148" s="528">
        <v>10594540</v>
      </c>
      <c r="AI148" s="528">
        <v>2247849</v>
      </c>
      <c r="AJ148" s="528"/>
      <c r="AK148" s="528"/>
      <c r="AL148" s="527">
        <f t="shared" si="303"/>
        <v>1</v>
      </c>
      <c r="AM148" s="527">
        <f t="shared" si="304"/>
        <v>4.4956980000000001E-2</v>
      </c>
      <c r="AN148" s="527" t="e">
        <f t="shared" si="305"/>
        <v>#DIV/0!</v>
      </c>
      <c r="AO148" s="527">
        <f t="shared" si="306"/>
        <v>0</v>
      </c>
      <c r="AP148" s="631">
        <v>10594540</v>
      </c>
      <c r="AQ148" s="631">
        <v>2247849</v>
      </c>
      <c r="AR148" s="631"/>
      <c r="AS148" s="631"/>
      <c r="AT148" s="527">
        <f t="shared" si="296"/>
        <v>1</v>
      </c>
      <c r="AU148" s="527">
        <f t="shared" si="296"/>
        <v>4.4956980000000001E-2</v>
      </c>
      <c r="AV148" s="527" t="e">
        <f t="shared" si="296"/>
        <v>#DIV/0!</v>
      </c>
      <c r="AW148" s="527">
        <f t="shared" si="296"/>
        <v>0</v>
      </c>
      <c r="AX148" s="547">
        <f t="shared" ref="AX148:AX152" si="323">AH148-AP148</f>
        <v>0</v>
      </c>
      <c r="AY148" s="528">
        <f t="shared" ref="AY148:AY152" si="324">AI148-AQ148</f>
        <v>0</v>
      </c>
      <c r="AZ148" s="528">
        <f t="shared" ref="AZ148:AZ152" si="325">AJ148-AR148</f>
        <v>0</v>
      </c>
      <c r="BA148" s="528">
        <f t="shared" ref="BA148:BA152" si="326">AK148-AS148</f>
        <v>0</v>
      </c>
      <c r="BB148" s="528"/>
      <c r="BC148" s="528"/>
      <c r="BD148" s="528">
        <f>AJ148-AR148</f>
        <v>0</v>
      </c>
      <c r="BE148" s="528"/>
      <c r="BF148" s="529" t="e">
        <f t="shared" si="307"/>
        <v>#DIV/0!</v>
      </c>
      <c r="BG148" s="529" t="e">
        <f t="shared" si="308"/>
        <v>#DIV/0!</v>
      </c>
      <c r="BH148" s="529" t="e">
        <f t="shared" si="309"/>
        <v>#DIV/0!</v>
      </c>
      <c r="BI148" s="529" t="e">
        <f t="shared" si="310"/>
        <v>#DIV/0!</v>
      </c>
      <c r="BJ148" s="528">
        <f t="shared" ref="BJ148:BJ152" si="327">SUM(AD148:AG148)</f>
        <v>110594540</v>
      </c>
      <c r="BK148" s="528">
        <f t="shared" si="293"/>
        <v>12842389</v>
      </c>
      <c r="BL148" s="527">
        <f t="shared" si="212"/>
        <v>0.11612136548513155</v>
      </c>
      <c r="BM148" s="528">
        <f t="shared" ref="BM148:BM152" si="328">SUM(AP148:AS148)</f>
        <v>12842389</v>
      </c>
      <c r="BN148" s="527">
        <f t="shared" si="288"/>
        <v>0.11612136548513155</v>
      </c>
      <c r="BO148" s="511"/>
      <c r="BP148" s="510"/>
      <c r="BQ148" s="509"/>
      <c r="BR148" s="508"/>
      <c r="BS148" s="492"/>
    </row>
    <row r="149" spans="1:71" ht="50.1" customHeight="1" x14ac:dyDescent="0.25">
      <c r="A149" s="533" t="s">
        <v>1528</v>
      </c>
      <c r="B149" s="526" t="s">
        <v>1527</v>
      </c>
      <c r="C149" s="548" t="s">
        <v>1504</v>
      </c>
      <c r="D149" s="526">
        <v>3</v>
      </c>
      <c r="E149" s="526">
        <v>3</v>
      </c>
      <c r="F149" s="526">
        <v>3</v>
      </c>
      <c r="G149" s="526">
        <v>3</v>
      </c>
      <c r="H149" s="526">
        <v>8</v>
      </c>
      <c r="I149" s="526">
        <v>3</v>
      </c>
      <c r="J149" s="526"/>
      <c r="K149" s="526"/>
      <c r="L149" s="526"/>
      <c r="M149" s="526"/>
      <c r="N149" s="526"/>
      <c r="O149" s="526"/>
      <c r="P149" s="532">
        <f>+IFERROR(IF((H149+L149)/D149&gt;=100%,100%,(H149+L149)/D149),0)</f>
        <v>1</v>
      </c>
      <c r="Q149" s="532">
        <f t="shared" si="322"/>
        <v>1</v>
      </c>
      <c r="R149" s="532">
        <f t="shared" si="322"/>
        <v>0</v>
      </c>
      <c r="S149" s="532">
        <f>+IFERROR(IF(K149/G149&gt;=100%,100%,K149/G149),0)</f>
        <v>0</v>
      </c>
      <c r="T149" s="530" t="s">
        <v>1526</v>
      </c>
      <c r="U149" s="531">
        <v>46022</v>
      </c>
      <c r="V149" s="526">
        <f>SUM(D149:G149)</f>
        <v>12</v>
      </c>
      <c r="W149" s="526">
        <f>SUM(H149:O149)</f>
        <v>11</v>
      </c>
      <c r="X149" s="525">
        <f>+IFERROR(IF(W149/V149&gt;=100%,100%,W149/V149),0)</f>
        <v>0.91666666666666663</v>
      </c>
      <c r="Y149" s="527">
        <v>0.2</v>
      </c>
      <c r="Z149" s="527">
        <v>0.25</v>
      </c>
      <c r="AA149" s="527">
        <v>0.2</v>
      </c>
      <c r="AB149" s="527">
        <v>0.25</v>
      </c>
      <c r="AC149" s="527">
        <v>0.25</v>
      </c>
      <c r="AD149" s="528">
        <v>0</v>
      </c>
      <c r="AE149" s="528"/>
      <c r="AF149" s="528"/>
      <c r="AG149" s="528"/>
      <c r="AH149" s="528">
        <v>0</v>
      </c>
      <c r="AI149" s="528"/>
      <c r="AJ149" s="528"/>
      <c r="AK149" s="528"/>
      <c r="AL149" s="527" t="e">
        <f t="shared" si="303"/>
        <v>#DIV/0!</v>
      </c>
      <c r="AM149" s="527" t="e">
        <f t="shared" si="304"/>
        <v>#DIV/0!</v>
      </c>
      <c r="AN149" s="527" t="e">
        <f t="shared" si="305"/>
        <v>#DIV/0!</v>
      </c>
      <c r="AO149" s="527" t="e">
        <f t="shared" si="306"/>
        <v>#DIV/0!</v>
      </c>
      <c r="AP149" s="631"/>
      <c r="AQ149" s="631">
        <v>0</v>
      </c>
      <c r="AR149" s="631"/>
      <c r="AS149" s="631"/>
      <c r="AT149" s="527" t="e">
        <f t="shared" si="296"/>
        <v>#DIV/0!</v>
      </c>
      <c r="AU149" s="527" t="e">
        <f t="shared" si="296"/>
        <v>#DIV/0!</v>
      </c>
      <c r="AV149" s="527" t="e">
        <f t="shared" si="296"/>
        <v>#DIV/0!</v>
      </c>
      <c r="AW149" s="527" t="e">
        <f t="shared" si="296"/>
        <v>#DIV/0!</v>
      </c>
      <c r="AX149" s="547">
        <f t="shared" si="323"/>
        <v>0</v>
      </c>
      <c r="AY149" s="528">
        <f t="shared" si="324"/>
        <v>0</v>
      </c>
      <c r="AZ149" s="528">
        <f t="shared" si="325"/>
        <v>0</v>
      </c>
      <c r="BA149" s="528">
        <f t="shared" si="326"/>
        <v>0</v>
      </c>
      <c r="BB149" s="528"/>
      <c r="BC149" s="528"/>
      <c r="BD149" s="528">
        <f>AJ149-AR149</f>
        <v>0</v>
      </c>
      <c r="BE149" s="528"/>
      <c r="BF149" s="529" t="e">
        <f t="shared" si="307"/>
        <v>#DIV/0!</v>
      </c>
      <c r="BG149" s="529" t="e">
        <f t="shared" si="308"/>
        <v>#DIV/0!</v>
      </c>
      <c r="BH149" s="529" t="e">
        <f t="shared" si="309"/>
        <v>#DIV/0!</v>
      </c>
      <c r="BI149" s="529" t="e">
        <f t="shared" si="310"/>
        <v>#DIV/0!</v>
      </c>
      <c r="BJ149" s="528">
        <f t="shared" si="327"/>
        <v>0</v>
      </c>
      <c r="BK149" s="528">
        <f t="shared" si="293"/>
        <v>0</v>
      </c>
      <c r="BL149" s="527" t="e">
        <f t="shared" si="212"/>
        <v>#DIV/0!</v>
      </c>
      <c r="BM149" s="528">
        <f t="shared" si="328"/>
        <v>0</v>
      </c>
      <c r="BN149" s="527" t="e">
        <f t="shared" si="288"/>
        <v>#DIV/0!</v>
      </c>
      <c r="BO149" s="511"/>
      <c r="BP149" s="510"/>
      <c r="BQ149" s="509"/>
      <c r="BR149" s="508"/>
      <c r="BS149" s="492"/>
    </row>
    <row r="150" spans="1:71" ht="50.1" customHeight="1" x14ac:dyDescent="0.25">
      <c r="A150" s="533" t="s">
        <v>1525</v>
      </c>
      <c r="B150" s="526" t="s">
        <v>1524</v>
      </c>
      <c r="C150" s="548" t="s">
        <v>1504</v>
      </c>
      <c r="D150" s="526">
        <v>1</v>
      </c>
      <c r="E150" s="526">
        <v>2</v>
      </c>
      <c r="F150" s="526">
        <v>2</v>
      </c>
      <c r="G150" s="526">
        <v>2</v>
      </c>
      <c r="H150" s="526">
        <v>8</v>
      </c>
      <c r="I150" s="526">
        <v>2</v>
      </c>
      <c r="J150" s="526"/>
      <c r="K150" s="526"/>
      <c r="L150" s="526"/>
      <c r="M150" s="526"/>
      <c r="N150" s="526"/>
      <c r="O150" s="526"/>
      <c r="P150" s="532">
        <f>+IFERROR(IF((H150+L150)/D150&gt;=100%,100%,(H150+L150)/D150),0)</f>
        <v>1</v>
      </c>
      <c r="Q150" s="532">
        <f t="shared" si="322"/>
        <v>1</v>
      </c>
      <c r="R150" s="532">
        <f t="shared" si="322"/>
        <v>0</v>
      </c>
      <c r="S150" s="532">
        <f>+IFERROR(IF(K150/G150&gt;=100%,100%,K150/G150),0)</f>
        <v>0</v>
      </c>
      <c r="T150" s="530" t="s">
        <v>1523</v>
      </c>
      <c r="U150" s="531">
        <v>46022</v>
      </c>
      <c r="V150" s="526">
        <f>SUM(D150:G150)</f>
        <v>7</v>
      </c>
      <c r="W150" s="526">
        <f>SUM(H150:O150)</f>
        <v>10</v>
      </c>
      <c r="X150" s="525">
        <f>+IFERROR(IF(W150/V150&gt;=100%,100%,W150/V150),0)</f>
        <v>1</v>
      </c>
      <c r="Y150" s="527">
        <v>0.2</v>
      </c>
      <c r="Z150" s="527">
        <v>0.25</v>
      </c>
      <c r="AA150" s="527">
        <v>0.2</v>
      </c>
      <c r="AB150" s="527">
        <v>0.25</v>
      </c>
      <c r="AC150" s="527">
        <v>0.25</v>
      </c>
      <c r="AD150" s="528">
        <v>0</v>
      </c>
      <c r="AE150" s="528"/>
      <c r="AF150" s="528"/>
      <c r="AG150" s="528"/>
      <c r="AH150" s="528">
        <v>0</v>
      </c>
      <c r="AI150" s="528"/>
      <c r="AJ150" s="528"/>
      <c r="AK150" s="528"/>
      <c r="AL150" s="527" t="e">
        <f t="shared" si="303"/>
        <v>#DIV/0!</v>
      </c>
      <c r="AM150" s="527" t="e">
        <f t="shared" si="304"/>
        <v>#DIV/0!</v>
      </c>
      <c r="AN150" s="527" t="e">
        <f t="shared" si="305"/>
        <v>#DIV/0!</v>
      </c>
      <c r="AO150" s="527" t="e">
        <f t="shared" si="306"/>
        <v>#DIV/0!</v>
      </c>
      <c r="AP150" s="631"/>
      <c r="AQ150" s="631">
        <v>0</v>
      </c>
      <c r="AR150" s="631"/>
      <c r="AS150" s="631"/>
      <c r="AT150" s="527" t="e">
        <f t="shared" si="296"/>
        <v>#DIV/0!</v>
      </c>
      <c r="AU150" s="527" t="e">
        <f t="shared" si="296"/>
        <v>#DIV/0!</v>
      </c>
      <c r="AV150" s="527" t="e">
        <f t="shared" si="296"/>
        <v>#DIV/0!</v>
      </c>
      <c r="AW150" s="527" t="e">
        <f t="shared" si="296"/>
        <v>#DIV/0!</v>
      </c>
      <c r="AX150" s="547">
        <f t="shared" si="323"/>
        <v>0</v>
      </c>
      <c r="AY150" s="528">
        <f t="shared" si="324"/>
        <v>0</v>
      </c>
      <c r="AZ150" s="528">
        <f t="shared" si="325"/>
        <v>0</v>
      </c>
      <c r="BA150" s="528">
        <f t="shared" si="326"/>
        <v>0</v>
      </c>
      <c r="BB150" s="528"/>
      <c r="BC150" s="528"/>
      <c r="BD150" s="528"/>
      <c r="BE150" s="528"/>
      <c r="BF150" s="529" t="e">
        <f t="shared" si="307"/>
        <v>#DIV/0!</v>
      </c>
      <c r="BG150" s="529" t="e">
        <f t="shared" si="308"/>
        <v>#DIV/0!</v>
      </c>
      <c r="BH150" s="529" t="e">
        <f t="shared" si="309"/>
        <v>#DIV/0!</v>
      </c>
      <c r="BI150" s="529" t="e">
        <f t="shared" si="310"/>
        <v>#DIV/0!</v>
      </c>
      <c r="BJ150" s="528">
        <f t="shared" si="327"/>
        <v>0</v>
      </c>
      <c r="BK150" s="528">
        <f t="shared" si="293"/>
        <v>0</v>
      </c>
      <c r="BL150" s="527"/>
      <c r="BM150" s="528">
        <f t="shared" si="328"/>
        <v>0</v>
      </c>
      <c r="BN150" s="527"/>
      <c r="BO150" s="511"/>
      <c r="BP150" s="510"/>
      <c r="BQ150" s="509"/>
      <c r="BR150" s="508"/>
      <c r="BS150" s="492"/>
    </row>
    <row r="151" spans="1:71" ht="50.1" customHeight="1" x14ac:dyDescent="0.25">
      <c r="A151" s="533" t="s">
        <v>1522</v>
      </c>
      <c r="B151" s="526" t="s">
        <v>1521</v>
      </c>
      <c r="C151" s="548" t="s">
        <v>1504</v>
      </c>
      <c r="D151" s="526">
        <v>5</v>
      </c>
      <c r="E151" s="526">
        <v>5</v>
      </c>
      <c r="F151" s="526">
        <v>5</v>
      </c>
      <c r="G151" s="526">
        <v>5</v>
      </c>
      <c r="H151" s="526">
        <v>5</v>
      </c>
      <c r="I151" s="526">
        <v>9</v>
      </c>
      <c r="J151" s="526"/>
      <c r="K151" s="526"/>
      <c r="L151" s="526"/>
      <c r="M151" s="526"/>
      <c r="N151" s="526"/>
      <c r="O151" s="526"/>
      <c r="P151" s="532">
        <f>+IFERROR(IF((H151+L151)/D151&gt;=100%,100%,(H151+L151)/D151),0)</f>
        <v>1</v>
      </c>
      <c r="Q151" s="532">
        <f t="shared" si="322"/>
        <v>1</v>
      </c>
      <c r="R151" s="532">
        <f t="shared" si="322"/>
        <v>0</v>
      </c>
      <c r="S151" s="532">
        <f>+IFERROR(IF(K151/G151&gt;=100%,100%,K151/G151),0)</f>
        <v>0</v>
      </c>
      <c r="T151" s="530" t="s">
        <v>1520</v>
      </c>
      <c r="U151" s="531">
        <v>46022</v>
      </c>
      <c r="V151" s="526">
        <f>SUM(D151:G151)</f>
        <v>20</v>
      </c>
      <c r="W151" s="526">
        <f>SUM(H151:O151)</f>
        <v>14</v>
      </c>
      <c r="X151" s="525">
        <f>+IFERROR(IF(W151/V151&gt;=100%,100%,W151/V151),0)</f>
        <v>0.7</v>
      </c>
      <c r="Y151" s="527">
        <v>0.2</v>
      </c>
      <c r="Z151" s="527">
        <v>0.25</v>
      </c>
      <c r="AA151" s="527">
        <v>0.2</v>
      </c>
      <c r="AB151" s="527">
        <v>0.25</v>
      </c>
      <c r="AC151" s="527">
        <v>0.25</v>
      </c>
      <c r="AD151" s="528">
        <v>157000000</v>
      </c>
      <c r="AE151" s="528">
        <v>875000000</v>
      </c>
      <c r="AF151" s="528">
        <v>700000000</v>
      </c>
      <c r="AG151" s="528">
        <v>850000000</v>
      </c>
      <c r="AH151" s="528">
        <v>157000000</v>
      </c>
      <c r="AI151" s="528">
        <v>838438025</v>
      </c>
      <c r="AJ151" s="528"/>
      <c r="AK151" s="528"/>
      <c r="AL151" s="527">
        <f t="shared" si="303"/>
        <v>1</v>
      </c>
      <c r="AM151" s="527">
        <f t="shared" si="304"/>
        <v>0.9582148857142857</v>
      </c>
      <c r="AN151" s="527">
        <f t="shared" si="305"/>
        <v>0</v>
      </c>
      <c r="AO151" s="527">
        <f t="shared" si="306"/>
        <v>0</v>
      </c>
      <c r="AP151" s="631">
        <v>157000000</v>
      </c>
      <c r="AQ151" s="631">
        <v>745253420</v>
      </c>
      <c r="AR151" s="631"/>
      <c r="AS151" s="631"/>
      <c r="AT151" s="527">
        <f t="shared" si="296"/>
        <v>1</v>
      </c>
      <c r="AU151" s="527">
        <f t="shared" si="296"/>
        <v>0.85171819428571427</v>
      </c>
      <c r="AV151" s="527">
        <f t="shared" si="296"/>
        <v>0</v>
      </c>
      <c r="AW151" s="527">
        <f t="shared" si="296"/>
        <v>0</v>
      </c>
      <c r="AX151" s="547">
        <f t="shared" si="323"/>
        <v>0</v>
      </c>
      <c r="AY151" s="528">
        <f t="shared" si="324"/>
        <v>93184605</v>
      </c>
      <c r="AZ151" s="528">
        <f t="shared" si="325"/>
        <v>0</v>
      </c>
      <c r="BA151" s="528">
        <f t="shared" si="326"/>
        <v>0</v>
      </c>
      <c r="BB151" s="528"/>
      <c r="BC151" s="528"/>
      <c r="BD151" s="528">
        <f>AJ151-AR151</f>
        <v>0</v>
      </c>
      <c r="BE151" s="528"/>
      <c r="BF151" s="529" t="e">
        <f t="shared" si="307"/>
        <v>#DIV/0!</v>
      </c>
      <c r="BG151" s="529">
        <f t="shared" si="308"/>
        <v>0</v>
      </c>
      <c r="BH151" s="529" t="e">
        <f t="shared" si="309"/>
        <v>#DIV/0!</v>
      </c>
      <c r="BI151" s="529" t="e">
        <f t="shared" si="310"/>
        <v>#DIV/0!</v>
      </c>
      <c r="BJ151" s="528">
        <f t="shared" si="327"/>
        <v>2582000000</v>
      </c>
      <c r="BK151" s="528">
        <f t="shared" si="293"/>
        <v>995438025</v>
      </c>
      <c r="BL151" s="527">
        <f t="shared" ref="BL151:BL164" si="329">BK151/BJ151</f>
        <v>0.38552983152594889</v>
      </c>
      <c r="BM151" s="528">
        <f t="shared" si="328"/>
        <v>902253420</v>
      </c>
      <c r="BN151" s="527">
        <f t="shared" ref="BN151:BN164" si="330">BM151/BJ151</f>
        <v>0.34943974438419828</v>
      </c>
      <c r="BO151" s="511"/>
      <c r="BP151" s="510"/>
      <c r="BQ151" s="509"/>
      <c r="BR151" s="508"/>
      <c r="BS151" s="492"/>
    </row>
    <row r="152" spans="1:71" ht="50.1" customHeight="1" x14ac:dyDescent="0.25">
      <c r="A152" s="534" t="s">
        <v>1519</v>
      </c>
      <c r="B152" s="526" t="s">
        <v>1518</v>
      </c>
      <c r="C152" s="548" t="s">
        <v>1504</v>
      </c>
      <c r="D152" s="526"/>
      <c r="E152" s="526">
        <v>1</v>
      </c>
      <c r="F152" s="526">
        <v>1</v>
      </c>
      <c r="G152" s="526">
        <v>1</v>
      </c>
      <c r="H152" s="526"/>
      <c r="I152" s="526">
        <v>1</v>
      </c>
      <c r="J152" s="526"/>
      <c r="K152" s="526"/>
      <c r="L152" s="526"/>
      <c r="M152" s="526"/>
      <c r="N152" s="526"/>
      <c r="O152" s="526"/>
      <c r="P152" s="532">
        <f>+IFERROR(IF((H152+L152)/D152&gt;=100%,100%,(H152+L152)/D152),0)</f>
        <v>0</v>
      </c>
      <c r="Q152" s="532">
        <f t="shared" si="322"/>
        <v>1</v>
      </c>
      <c r="R152" s="532">
        <f t="shared" si="322"/>
        <v>0</v>
      </c>
      <c r="S152" s="532">
        <f>+IFERROR(IF(K152/G152&gt;=100%,100%,K152/G152),0)</f>
        <v>0</v>
      </c>
      <c r="T152" s="530" t="s">
        <v>1962</v>
      </c>
      <c r="U152" s="531">
        <v>46022</v>
      </c>
      <c r="V152" s="526">
        <f>SUM(D152:G152)</f>
        <v>3</v>
      </c>
      <c r="W152" s="526">
        <f>SUM(H152:O152)</f>
        <v>1</v>
      </c>
      <c r="X152" s="525">
        <f>+IFERROR(IF(W152/V152&gt;=100%,100%,W152/V152),0)</f>
        <v>0.33333333333333331</v>
      </c>
      <c r="Y152" s="527">
        <v>0.2</v>
      </c>
      <c r="Z152" s="527"/>
      <c r="AA152" s="527">
        <v>0.2</v>
      </c>
      <c r="AB152" s="527">
        <v>0.25</v>
      </c>
      <c r="AC152" s="527">
        <v>0.25</v>
      </c>
      <c r="AD152" s="528">
        <v>0</v>
      </c>
      <c r="AE152" s="528">
        <v>0</v>
      </c>
      <c r="AF152" s="528">
        <v>0</v>
      </c>
      <c r="AG152" s="528">
        <v>0</v>
      </c>
      <c r="AH152" s="528">
        <v>0</v>
      </c>
      <c r="AI152" s="528"/>
      <c r="AJ152" s="528"/>
      <c r="AK152" s="528"/>
      <c r="AL152" s="527" t="e">
        <f t="shared" si="303"/>
        <v>#DIV/0!</v>
      </c>
      <c r="AM152" s="527" t="e">
        <f t="shared" si="304"/>
        <v>#DIV/0!</v>
      </c>
      <c r="AN152" s="527" t="e">
        <f t="shared" si="305"/>
        <v>#DIV/0!</v>
      </c>
      <c r="AO152" s="527" t="e">
        <f t="shared" si="306"/>
        <v>#DIV/0!</v>
      </c>
      <c r="AP152" s="631"/>
      <c r="AQ152" s="631"/>
      <c r="AR152" s="631"/>
      <c r="AS152" s="631"/>
      <c r="AT152" s="527" t="e">
        <f t="shared" si="296"/>
        <v>#DIV/0!</v>
      </c>
      <c r="AU152" s="527" t="e">
        <f t="shared" si="296"/>
        <v>#DIV/0!</v>
      </c>
      <c r="AV152" s="527" t="e">
        <f t="shared" si="296"/>
        <v>#DIV/0!</v>
      </c>
      <c r="AW152" s="527" t="e">
        <f t="shared" si="296"/>
        <v>#DIV/0!</v>
      </c>
      <c r="AX152" s="547">
        <f t="shared" si="323"/>
        <v>0</v>
      </c>
      <c r="AY152" s="528">
        <f t="shared" si="324"/>
        <v>0</v>
      </c>
      <c r="AZ152" s="528">
        <f t="shared" si="325"/>
        <v>0</v>
      </c>
      <c r="BA152" s="528">
        <f t="shared" si="326"/>
        <v>0</v>
      </c>
      <c r="BB152" s="528"/>
      <c r="BC152" s="528"/>
      <c r="BD152" s="528">
        <f>AJ152-AR152</f>
        <v>0</v>
      </c>
      <c r="BE152" s="528"/>
      <c r="BF152" s="529" t="e">
        <f t="shared" si="307"/>
        <v>#DIV/0!</v>
      </c>
      <c r="BG152" s="529" t="e">
        <f t="shared" si="308"/>
        <v>#DIV/0!</v>
      </c>
      <c r="BH152" s="529" t="e">
        <f t="shared" si="309"/>
        <v>#DIV/0!</v>
      </c>
      <c r="BI152" s="529" t="e">
        <f t="shared" si="310"/>
        <v>#DIV/0!</v>
      </c>
      <c r="BJ152" s="528">
        <f t="shared" si="327"/>
        <v>0</v>
      </c>
      <c r="BK152" s="528">
        <f t="shared" si="293"/>
        <v>0</v>
      </c>
      <c r="BL152" s="527" t="e">
        <f t="shared" si="329"/>
        <v>#DIV/0!</v>
      </c>
      <c r="BM152" s="528">
        <f t="shared" si="328"/>
        <v>0</v>
      </c>
      <c r="BN152" s="527" t="e">
        <f t="shared" si="330"/>
        <v>#DIV/0!</v>
      </c>
      <c r="BO152" s="595"/>
      <c r="BP152" s="510"/>
      <c r="BQ152" s="509"/>
      <c r="BR152" s="508"/>
      <c r="BS152" s="492"/>
    </row>
    <row r="153" spans="1:71" ht="27.75" customHeight="1" x14ac:dyDescent="0.25">
      <c r="A153" s="546" t="s">
        <v>1517</v>
      </c>
      <c r="B153" s="545" t="s">
        <v>1516</v>
      </c>
      <c r="C153" s="545" t="s">
        <v>1516</v>
      </c>
      <c r="D153" s="544"/>
      <c r="E153" s="544"/>
      <c r="F153" s="544"/>
      <c r="G153" s="544"/>
      <c r="H153" s="544"/>
      <c r="I153" s="544"/>
      <c r="J153" s="544"/>
      <c r="K153" s="544"/>
      <c r="L153" s="544"/>
      <c r="M153" s="544"/>
      <c r="N153" s="544"/>
      <c r="O153" s="544"/>
      <c r="P153" s="539">
        <f>+SUMPRODUCT(P154:P160,Z154:Z160)</f>
        <v>0.80365325077399385</v>
      </c>
      <c r="Q153" s="539">
        <f>+SUMPRODUCT(Q154:Q160,AA154:AA160)</f>
        <v>0.94256965944272453</v>
      </c>
      <c r="R153" s="539">
        <f>+SUMPRODUCT(R154:R160,AB154:AB160)</f>
        <v>0</v>
      </c>
      <c r="S153" s="539">
        <f>+SUMPRODUCT(S154:S160,AC154:AC160)</f>
        <v>0</v>
      </c>
      <c r="T153" s="541"/>
      <c r="U153" s="541"/>
      <c r="V153" s="544">
        <v>1</v>
      </c>
      <c r="W153" s="544"/>
      <c r="X153" s="539">
        <f>+SUMPRODUCT(X154:X160,Y154:Y160)</f>
        <v>0.52781577356970177</v>
      </c>
      <c r="Y153" s="539">
        <v>0.25</v>
      </c>
      <c r="Z153" s="539">
        <v>0.25</v>
      </c>
      <c r="AA153" s="539">
        <v>0.25</v>
      </c>
      <c r="AB153" s="539">
        <v>0.25</v>
      </c>
      <c r="AC153" s="539">
        <v>0.25</v>
      </c>
      <c r="AD153" s="540">
        <f t="shared" ref="AD153:AK153" si="331">SUM(AD154:AD160)</f>
        <v>200000000</v>
      </c>
      <c r="AE153" s="540">
        <f t="shared" si="331"/>
        <v>425702225</v>
      </c>
      <c r="AF153" s="540">
        <f t="shared" si="331"/>
        <v>300000000</v>
      </c>
      <c r="AG153" s="540">
        <f t="shared" si="331"/>
        <v>700000000</v>
      </c>
      <c r="AH153" s="540">
        <f t="shared" si="331"/>
        <v>164565000</v>
      </c>
      <c r="AI153" s="540">
        <f t="shared" si="331"/>
        <v>398936625</v>
      </c>
      <c r="AJ153" s="540">
        <f t="shared" si="331"/>
        <v>0</v>
      </c>
      <c r="AK153" s="540">
        <f t="shared" si="331"/>
        <v>0</v>
      </c>
      <c r="AL153" s="544">
        <f t="shared" si="303"/>
        <v>0.82282500000000003</v>
      </c>
      <c r="AM153" s="544">
        <f t="shared" si="304"/>
        <v>0.93712600398083423</v>
      </c>
      <c r="AN153" s="544">
        <f t="shared" si="305"/>
        <v>0</v>
      </c>
      <c r="AO153" s="544">
        <f t="shared" si="306"/>
        <v>0</v>
      </c>
      <c r="AP153" s="692">
        <f>SUM(AP154:AP160)</f>
        <v>164565000</v>
      </c>
      <c r="AQ153" s="692">
        <f>SUM(AQ154:AQ160)</f>
        <v>398936625</v>
      </c>
      <c r="AR153" s="692">
        <f>SUM(AR154:AR160)</f>
        <v>0</v>
      </c>
      <c r="AS153" s="633">
        <f>SUM(AS154:AS160)</f>
        <v>0</v>
      </c>
      <c r="AT153" s="544">
        <f t="shared" si="296"/>
        <v>0.82282500000000003</v>
      </c>
      <c r="AU153" s="544">
        <f t="shared" si="296"/>
        <v>0.93712600398083423</v>
      </c>
      <c r="AV153" s="544">
        <f t="shared" si="296"/>
        <v>0</v>
      </c>
      <c r="AW153" s="544">
        <f t="shared" si="296"/>
        <v>0</v>
      </c>
      <c r="AX153" s="543">
        <f>SUM(AX154:AX160)</f>
        <v>0</v>
      </c>
      <c r="AY153" s="542">
        <v>0</v>
      </c>
      <c r="AZ153" s="542">
        <v>0</v>
      </c>
      <c r="BA153" s="542">
        <v>0</v>
      </c>
      <c r="BB153" s="542"/>
      <c r="BC153" s="542"/>
      <c r="BD153" s="542">
        <f>SUM(BD154:BD160)</f>
        <v>0</v>
      </c>
      <c r="BE153" s="542">
        <f>SUM(BE154:BE160)</f>
        <v>0</v>
      </c>
      <c r="BF153" s="539" t="e">
        <f t="shared" si="307"/>
        <v>#DIV/0!</v>
      </c>
      <c r="BG153" s="539" t="e">
        <f t="shared" si="308"/>
        <v>#DIV/0!</v>
      </c>
      <c r="BH153" s="539" t="e">
        <f t="shared" si="309"/>
        <v>#DIV/0!</v>
      </c>
      <c r="BI153" s="539" t="e">
        <f t="shared" si="310"/>
        <v>#DIV/0!</v>
      </c>
      <c r="BJ153" s="541">
        <f>SUM(BJ154:BJ162)</f>
        <v>1625702225</v>
      </c>
      <c r="BK153" s="540">
        <f t="shared" si="293"/>
        <v>563501625</v>
      </c>
      <c r="BL153" s="539">
        <f t="shared" si="329"/>
        <v>0.34662044274436543</v>
      </c>
      <c r="BM153" s="540">
        <f t="shared" ref="BM153:BM163" si="332">SUM(AP153:AS153)+BA153+BC153+BE153</f>
        <v>563501625</v>
      </c>
      <c r="BN153" s="539">
        <f t="shared" si="330"/>
        <v>0.34662044274436543</v>
      </c>
      <c r="BO153" s="538"/>
      <c r="BP153" s="537" t="s">
        <v>16</v>
      </c>
      <c r="BQ153" s="536"/>
      <c r="BR153" s="535"/>
      <c r="BS153" s="492"/>
    </row>
    <row r="154" spans="1:71" ht="50.1" customHeight="1" x14ac:dyDescent="0.25">
      <c r="A154" s="533" t="s">
        <v>1515</v>
      </c>
      <c r="B154" s="526" t="s">
        <v>1505</v>
      </c>
      <c r="C154" s="526" t="s">
        <v>1504</v>
      </c>
      <c r="D154" s="526">
        <v>1</v>
      </c>
      <c r="E154" s="526">
        <v>1</v>
      </c>
      <c r="F154" s="526">
        <v>1</v>
      </c>
      <c r="G154" s="526">
        <v>1</v>
      </c>
      <c r="H154" s="526">
        <v>1</v>
      </c>
      <c r="I154" s="526">
        <v>1</v>
      </c>
      <c r="J154" s="526"/>
      <c r="K154" s="526"/>
      <c r="L154" s="525"/>
      <c r="M154" s="525"/>
      <c r="N154" s="525"/>
      <c r="O154" s="525"/>
      <c r="P154" s="532">
        <f t="shared" ref="P154:P163" si="333">+IFERROR(IF((H154+L154)/D154&gt;=100%,100%,(H154+L154)/D154),0)</f>
        <v>1</v>
      </c>
      <c r="Q154" s="532">
        <f t="shared" ref="Q154:Q163" si="334">+IFERROR(IF((I154+N154)/E154&gt;=100%,100%,(I154+N154)/E154),0)</f>
        <v>1</v>
      </c>
      <c r="R154" s="532">
        <f t="shared" ref="R154:R163" si="335">+IFERROR(IF((J154+O154)/F154&gt;=100%,100%,(J154+O154)/F154),0)</f>
        <v>0</v>
      </c>
      <c r="S154" s="532">
        <f t="shared" ref="S154:S163" si="336">+IFERROR(IF(K154/G154&gt;=100%,100%,K154/G154),0)</f>
        <v>0</v>
      </c>
      <c r="T154" s="530" t="s">
        <v>1514</v>
      </c>
      <c r="U154" s="531">
        <v>46022</v>
      </c>
      <c r="V154" s="526">
        <f t="shared" ref="V154:V162" si="337">SUM(D154:G154)</f>
        <v>4</v>
      </c>
      <c r="W154" s="525">
        <f t="shared" ref="W154:W162" si="338">SUM(H154:O154)</f>
        <v>2</v>
      </c>
      <c r="X154" s="525">
        <f t="shared" ref="X154:X162" si="339">+IFERROR(IF(W154/V154&gt;=100%,100%,W154/V154),0)</f>
        <v>0.5</v>
      </c>
      <c r="Y154" s="527">
        <v>0.2</v>
      </c>
      <c r="Z154" s="527">
        <v>0.14000000000000001</v>
      </c>
      <c r="AA154" s="527">
        <v>0.14000000000000001</v>
      </c>
      <c r="AB154" s="527">
        <v>0.14000000000000001</v>
      </c>
      <c r="AC154" s="527">
        <v>0.14000000000000001</v>
      </c>
      <c r="AD154" s="528"/>
      <c r="AE154" s="528"/>
      <c r="AF154" s="528"/>
      <c r="AG154" s="528"/>
      <c r="AH154" s="528"/>
      <c r="AI154" s="528"/>
      <c r="AJ154" s="528"/>
      <c r="AK154" s="528"/>
      <c r="AL154" s="527" t="e">
        <f t="shared" si="303"/>
        <v>#DIV/0!</v>
      </c>
      <c r="AM154" s="527" t="e">
        <f t="shared" si="304"/>
        <v>#DIV/0!</v>
      </c>
      <c r="AN154" s="527" t="e">
        <f t="shared" si="305"/>
        <v>#DIV/0!</v>
      </c>
      <c r="AO154" s="527" t="e">
        <f t="shared" si="306"/>
        <v>#DIV/0!</v>
      </c>
      <c r="AP154" s="631"/>
      <c r="AQ154" s="631"/>
      <c r="AR154" s="631"/>
      <c r="AS154" s="631"/>
      <c r="AT154" s="527" t="e">
        <f t="shared" si="296"/>
        <v>#DIV/0!</v>
      </c>
      <c r="AU154" s="527" t="e">
        <f t="shared" si="296"/>
        <v>#DIV/0!</v>
      </c>
      <c r="AV154" s="527" t="e">
        <f t="shared" si="296"/>
        <v>#DIV/0!</v>
      </c>
      <c r="AW154" s="527" t="e">
        <f t="shared" si="296"/>
        <v>#DIV/0!</v>
      </c>
      <c r="AX154" s="528">
        <f t="shared" ref="AX154:AX160" si="340">AH154-AP154</f>
        <v>0</v>
      </c>
      <c r="AY154" s="528">
        <f t="shared" ref="AY154:AY160" si="341">AI154-AQ154</f>
        <v>0</v>
      </c>
      <c r="AZ154" s="528">
        <f t="shared" ref="AZ154:AZ160" si="342">AJ154-AR154</f>
        <v>0</v>
      </c>
      <c r="BA154" s="528">
        <f t="shared" ref="BA154:BA160" si="343">AK154-AS154</f>
        <v>0</v>
      </c>
      <c r="BB154" s="528"/>
      <c r="BC154" s="528"/>
      <c r="BD154" s="528">
        <f t="shared" ref="BD154:BD163" si="344">AJ154-AR154</f>
        <v>0</v>
      </c>
      <c r="BE154" s="528"/>
      <c r="BF154" s="529" t="e">
        <f t="shared" si="307"/>
        <v>#DIV/0!</v>
      </c>
      <c r="BG154" s="529" t="e">
        <f t="shared" si="308"/>
        <v>#DIV/0!</v>
      </c>
      <c r="BH154" s="529" t="e">
        <f t="shared" si="309"/>
        <v>#DIV/0!</v>
      </c>
      <c r="BI154" s="529" t="e">
        <f t="shared" si="310"/>
        <v>#DIV/0!</v>
      </c>
      <c r="BJ154" s="528">
        <f t="shared" ref="BJ154:BJ160" si="345">SUM(AD154:AG154)</f>
        <v>0</v>
      </c>
      <c r="BK154" s="528">
        <f t="shared" si="293"/>
        <v>0</v>
      </c>
      <c r="BL154" s="527" t="e">
        <f t="shared" si="329"/>
        <v>#DIV/0!</v>
      </c>
      <c r="BM154" s="528">
        <f t="shared" ref="BM154:BM160" si="346">SUM(AP154:AS154)</f>
        <v>0</v>
      </c>
      <c r="BN154" s="527" t="e">
        <f t="shared" si="330"/>
        <v>#DIV/0!</v>
      </c>
      <c r="BO154" s="511"/>
      <c r="BP154" s="510"/>
      <c r="BQ154" s="509"/>
      <c r="BR154" s="508"/>
      <c r="BS154" s="492"/>
    </row>
    <row r="155" spans="1:71" ht="50.1" customHeight="1" x14ac:dyDescent="0.25">
      <c r="A155" s="533" t="s">
        <v>1513</v>
      </c>
      <c r="B155" s="526" t="s">
        <v>1505</v>
      </c>
      <c r="C155" s="526" t="s">
        <v>1504</v>
      </c>
      <c r="D155" s="526">
        <v>4</v>
      </c>
      <c r="E155" s="526">
        <v>4</v>
      </c>
      <c r="F155" s="526">
        <v>4</v>
      </c>
      <c r="G155" s="526">
        <v>4</v>
      </c>
      <c r="H155" s="526">
        <v>2</v>
      </c>
      <c r="I155" s="526">
        <v>4</v>
      </c>
      <c r="J155" s="526"/>
      <c r="K155" s="526"/>
      <c r="L155" s="525"/>
      <c r="M155" s="525"/>
      <c r="N155" s="525"/>
      <c r="O155" s="525"/>
      <c r="P155" s="532">
        <f t="shared" si="333"/>
        <v>0.5</v>
      </c>
      <c r="Q155" s="532">
        <f t="shared" si="334"/>
        <v>1</v>
      </c>
      <c r="R155" s="532">
        <f t="shared" si="335"/>
        <v>0</v>
      </c>
      <c r="S155" s="532">
        <f t="shared" si="336"/>
        <v>0</v>
      </c>
      <c r="T155" s="530" t="s">
        <v>1512</v>
      </c>
      <c r="U155" s="531">
        <v>46022</v>
      </c>
      <c r="V155" s="526">
        <f t="shared" si="337"/>
        <v>16</v>
      </c>
      <c r="W155" s="525">
        <f t="shared" si="338"/>
        <v>6</v>
      </c>
      <c r="X155" s="525">
        <f t="shared" si="339"/>
        <v>0.375</v>
      </c>
      <c r="Y155" s="527">
        <v>0.2</v>
      </c>
      <c r="Z155" s="527">
        <v>0.14000000000000001</v>
      </c>
      <c r="AA155" s="527">
        <v>0.14000000000000001</v>
      </c>
      <c r="AB155" s="527">
        <v>0.14000000000000001</v>
      </c>
      <c r="AC155" s="527">
        <v>0.14000000000000001</v>
      </c>
      <c r="AD155" s="528">
        <v>200000000</v>
      </c>
      <c r="AE155" s="528">
        <v>425702225</v>
      </c>
      <c r="AF155" s="528">
        <v>300000000</v>
      </c>
      <c r="AG155" s="528">
        <v>700000000</v>
      </c>
      <c r="AH155" s="528">
        <v>164565000</v>
      </c>
      <c r="AI155" s="528">
        <v>398936625</v>
      </c>
      <c r="AJ155" s="528"/>
      <c r="AK155" s="528"/>
      <c r="AL155" s="527">
        <f t="shared" si="303"/>
        <v>0.82282500000000003</v>
      </c>
      <c r="AM155" s="527">
        <f t="shared" si="304"/>
        <v>0.93712600398083423</v>
      </c>
      <c r="AN155" s="527">
        <f t="shared" si="305"/>
        <v>0</v>
      </c>
      <c r="AO155" s="527">
        <f t="shared" si="306"/>
        <v>0</v>
      </c>
      <c r="AP155" s="631">
        <v>164565000</v>
      </c>
      <c r="AQ155" s="631">
        <v>398936625</v>
      </c>
      <c r="AR155" s="631"/>
      <c r="AS155" s="631"/>
      <c r="AT155" s="527">
        <f t="shared" si="296"/>
        <v>0.82282500000000003</v>
      </c>
      <c r="AU155" s="527">
        <f t="shared" si="296"/>
        <v>0.93712600398083423</v>
      </c>
      <c r="AV155" s="527">
        <f t="shared" si="296"/>
        <v>0</v>
      </c>
      <c r="AW155" s="527">
        <f t="shared" si="296"/>
        <v>0</v>
      </c>
      <c r="AX155" s="528">
        <f t="shared" si="340"/>
        <v>0</v>
      </c>
      <c r="AY155" s="528">
        <f t="shared" si="341"/>
        <v>0</v>
      </c>
      <c r="AZ155" s="528">
        <f t="shared" si="342"/>
        <v>0</v>
      </c>
      <c r="BA155" s="528">
        <f t="shared" si="343"/>
        <v>0</v>
      </c>
      <c r="BB155" s="528"/>
      <c r="BC155" s="528"/>
      <c r="BD155" s="528">
        <f t="shared" si="344"/>
        <v>0</v>
      </c>
      <c r="BE155" s="528"/>
      <c r="BF155" s="529" t="e">
        <f t="shared" si="307"/>
        <v>#DIV/0!</v>
      </c>
      <c r="BG155" s="529" t="e">
        <f t="shared" si="308"/>
        <v>#DIV/0!</v>
      </c>
      <c r="BH155" s="529" t="e">
        <f t="shared" si="309"/>
        <v>#DIV/0!</v>
      </c>
      <c r="BI155" s="529" t="e">
        <f t="shared" si="310"/>
        <v>#DIV/0!</v>
      </c>
      <c r="BJ155" s="528">
        <f t="shared" si="345"/>
        <v>1625702225</v>
      </c>
      <c r="BK155" s="528">
        <f t="shared" si="293"/>
        <v>563501625</v>
      </c>
      <c r="BL155" s="527">
        <f t="shared" si="329"/>
        <v>0.34662044274436543</v>
      </c>
      <c r="BM155" s="528">
        <f t="shared" si="346"/>
        <v>563501625</v>
      </c>
      <c r="BN155" s="527">
        <f t="shared" si="330"/>
        <v>0.34662044274436543</v>
      </c>
      <c r="BO155" s="511"/>
      <c r="BP155" s="510"/>
      <c r="BQ155" s="509"/>
      <c r="BR155" s="508"/>
      <c r="BS155" s="492"/>
    </row>
    <row r="156" spans="1:71" ht="50.1" customHeight="1" x14ac:dyDescent="0.25">
      <c r="A156" s="533" t="s">
        <v>1511</v>
      </c>
      <c r="B156" s="526" t="s">
        <v>1505</v>
      </c>
      <c r="C156" s="526" t="s">
        <v>1504</v>
      </c>
      <c r="D156" s="526">
        <v>1</v>
      </c>
      <c r="E156" s="526">
        <v>1</v>
      </c>
      <c r="F156" s="526">
        <v>1</v>
      </c>
      <c r="G156" s="526">
        <v>1</v>
      </c>
      <c r="H156" s="526">
        <v>1</v>
      </c>
      <c r="I156" s="526">
        <v>20</v>
      </c>
      <c r="J156" s="526"/>
      <c r="K156" s="526"/>
      <c r="L156" s="525"/>
      <c r="M156" s="525"/>
      <c r="N156" s="525"/>
      <c r="O156" s="525"/>
      <c r="P156" s="532">
        <f t="shared" si="333"/>
        <v>1</v>
      </c>
      <c r="Q156" s="532">
        <f t="shared" si="334"/>
        <v>1</v>
      </c>
      <c r="R156" s="532">
        <f t="shared" si="335"/>
        <v>0</v>
      </c>
      <c r="S156" s="532">
        <f t="shared" si="336"/>
        <v>0</v>
      </c>
      <c r="T156" s="530" t="s">
        <v>1963</v>
      </c>
      <c r="U156" s="531">
        <v>46022</v>
      </c>
      <c r="V156" s="526">
        <f t="shared" si="337"/>
        <v>4</v>
      </c>
      <c r="W156" s="525">
        <f t="shared" si="338"/>
        <v>21</v>
      </c>
      <c r="X156" s="525">
        <f t="shared" si="339"/>
        <v>1</v>
      </c>
      <c r="Y156" s="527">
        <v>0.15</v>
      </c>
      <c r="Z156" s="527">
        <v>0.14000000000000001</v>
      </c>
      <c r="AA156" s="527">
        <v>0.14000000000000001</v>
      </c>
      <c r="AB156" s="527">
        <v>0.14000000000000001</v>
      </c>
      <c r="AC156" s="527">
        <v>0.14000000000000001</v>
      </c>
      <c r="AD156" s="528"/>
      <c r="AE156" s="528"/>
      <c r="AF156" s="528"/>
      <c r="AG156" s="528"/>
      <c r="AH156" s="528"/>
      <c r="AI156" s="528"/>
      <c r="AJ156" s="528"/>
      <c r="AK156" s="528"/>
      <c r="AL156" s="527" t="e">
        <f t="shared" si="303"/>
        <v>#DIV/0!</v>
      </c>
      <c r="AM156" s="527" t="e">
        <f t="shared" si="304"/>
        <v>#DIV/0!</v>
      </c>
      <c r="AN156" s="527" t="e">
        <f t="shared" si="305"/>
        <v>#DIV/0!</v>
      </c>
      <c r="AO156" s="527" t="e">
        <f t="shared" si="306"/>
        <v>#DIV/0!</v>
      </c>
      <c r="AP156" s="631"/>
      <c r="AQ156" s="631"/>
      <c r="AR156" s="631"/>
      <c r="AS156" s="631"/>
      <c r="AT156" s="527" t="e">
        <f t="shared" si="296"/>
        <v>#DIV/0!</v>
      </c>
      <c r="AU156" s="527" t="e">
        <f t="shared" si="296"/>
        <v>#DIV/0!</v>
      </c>
      <c r="AV156" s="527" t="e">
        <f t="shared" si="296"/>
        <v>#DIV/0!</v>
      </c>
      <c r="AW156" s="527" t="e">
        <f t="shared" si="296"/>
        <v>#DIV/0!</v>
      </c>
      <c r="AX156" s="528">
        <f t="shared" si="340"/>
        <v>0</v>
      </c>
      <c r="AY156" s="528">
        <f t="shared" si="341"/>
        <v>0</v>
      </c>
      <c r="AZ156" s="528">
        <f t="shared" si="342"/>
        <v>0</v>
      </c>
      <c r="BA156" s="528">
        <f t="shared" si="343"/>
        <v>0</v>
      </c>
      <c r="BB156" s="528"/>
      <c r="BC156" s="528"/>
      <c r="BD156" s="528">
        <f t="shared" si="344"/>
        <v>0</v>
      </c>
      <c r="BE156" s="528"/>
      <c r="BF156" s="529" t="e">
        <f t="shared" si="307"/>
        <v>#DIV/0!</v>
      </c>
      <c r="BG156" s="529" t="e">
        <f t="shared" si="308"/>
        <v>#DIV/0!</v>
      </c>
      <c r="BH156" s="529" t="e">
        <f t="shared" si="309"/>
        <v>#DIV/0!</v>
      </c>
      <c r="BI156" s="529" t="e">
        <f t="shared" si="310"/>
        <v>#DIV/0!</v>
      </c>
      <c r="BJ156" s="528">
        <f t="shared" si="345"/>
        <v>0</v>
      </c>
      <c r="BK156" s="528">
        <f t="shared" si="293"/>
        <v>0</v>
      </c>
      <c r="BL156" s="527" t="e">
        <f t="shared" si="329"/>
        <v>#DIV/0!</v>
      </c>
      <c r="BM156" s="528">
        <f t="shared" si="346"/>
        <v>0</v>
      </c>
      <c r="BN156" s="527" t="e">
        <f t="shared" si="330"/>
        <v>#DIV/0!</v>
      </c>
      <c r="BO156" s="511"/>
      <c r="BP156" s="510"/>
      <c r="BQ156" s="509"/>
      <c r="BR156" s="508"/>
      <c r="BS156" s="492"/>
    </row>
    <row r="157" spans="1:71" ht="50.1" customHeight="1" x14ac:dyDescent="0.25">
      <c r="A157" s="533" t="s">
        <v>1510</v>
      </c>
      <c r="B157" s="526" t="s">
        <v>1505</v>
      </c>
      <c r="C157" s="526" t="s">
        <v>1504</v>
      </c>
      <c r="D157" s="526">
        <v>19</v>
      </c>
      <c r="E157" s="526">
        <v>19</v>
      </c>
      <c r="F157" s="526">
        <v>19</v>
      </c>
      <c r="G157" s="526">
        <v>16</v>
      </c>
      <c r="H157" s="526">
        <v>8</v>
      </c>
      <c r="I157" s="526">
        <v>14</v>
      </c>
      <c r="J157" s="526"/>
      <c r="K157" s="526"/>
      <c r="L157" s="525"/>
      <c r="M157" s="525"/>
      <c r="N157" s="525"/>
      <c r="O157" s="525"/>
      <c r="P157" s="532">
        <f t="shared" si="333"/>
        <v>0.42105263157894735</v>
      </c>
      <c r="Q157" s="532">
        <f t="shared" si="334"/>
        <v>0.73684210526315785</v>
      </c>
      <c r="R157" s="532">
        <f t="shared" si="335"/>
        <v>0</v>
      </c>
      <c r="S157" s="532">
        <f t="shared" si="336"/>
        <v>0</v>
      </c>
      <c r="T157" s="530" t="s">
        <v>1964</v>
      </c>
      <c r="U157" s="531">
        <v>46022</v>
      </c>
      <c r="V157" s="526">
        <f t="shared" si="337"/>
        <v>73</v>
      </c>
      <c r="W157" s="525">
        <f t="shared" si="338"/>
        <v>22</v>
      </c>
      <c r="X157" s="525">
        <f t="shared" si="339"/>
        <v>0.30136986301369861</v>
      </c>
      <c r="Y157" s="527">
        <v>0.15</v>
      </c>
      <c r="Z157" s="527">
        <v>0.14000000000000001</v>
      </c>
      <c r="AA157" s="527">
        <v>0.14000000000000001</v>
      </c>
      <c r="AB157" s="527">
        <v>0.14000000000000001</v>
      </c>
      <c r="AC157" s="527">
        <v>0.14000000000000001</v>
      </c>
      <c r="AD157" s="528"/>
      <c r="AE157" s="528"/>
      <c r="AF157" s="528"/>
      <c r="AG157" s="528"/>
      <c r="AH157" s="528"/>
      <c r="AI157" s="528"/>
      <c r="AJ157" s="528"/>
      <c r="AK157" s="528"/>
      <c r="AL157" s="527" t="e">
        <f t="shared" si="303"/>
        <v>#DIV/0!</v>
      </c>
      <c r="AM157" s="527" t="e">
        <f t="shared" si="304"/>
        <v>#DIV/0!</v>
      </c>
      <c r="AN157" s="527" t="e">
        <f t="shared" si="305"/>
        <v>#DIV/0!</v>
      </c>
      <c r="AO157" s="527" t="e">
        <f t="shared" si="306"/>
        <v>#DIV/0!</v>
      </c>
      <c r="AP157" s="631"/>
      <c r="AQ157" s="631"/>
      <c r="AR157" s="631"/>
      <c r="AS157" s="631"/>
      <c r="AT157" s="527" t="e">
        <f t="shared" si="296"/>
        <v>#DIV/0!</v>
      </c>
      <c r="AU157" s="527" t="e">
        <f t="shared" si="296"/>
        <v>#DIV/0!</v>
      </c>
      <c r="AV157" s="527" t="e">
        <f t="shared" si="296"/>
        <v>#DIV/0!</v>
      </c>
      <c r="AW157" s="527" t="e">
        <f t="shared" si="296"/>
        <v>#DIV/0!</v>
      </c>
      <c r="AX157" s="528">
        <f t="shared" si="340"/>
        <v>0</v>
      </c>
      <c r="AY157" s="528">
        <f t="shared" si="341"/>
        <v>0</v>
      </c>
      <c r="AZ157" s="528">
        <f t="shared" si="342"/>
        <v>0</v>
      </c>
      <c r="BA157" s="528">
        <f t="shared" si="343"/>
        <v>0</v>
      </c>
      <c r="BB157" s="528"/>
      <c r="BC157" s="528"/>
      <c r="BD157" s="528">
        <f t="shared" si="344"/>
        <v>0</v>
      </c>
      <c r="BE157" s="528"/>
      <c r="BF157" s="529" t="e">
        <f t="shared" si="307"/>
        <v>#DIV/0!</v>
      </c>
      <c r="BG157" s="529" t="e">
        <f t="shared" si="308"/>
        <v>#DIV/0!</v>
      </c>
      <c r="BH157" s="529" t="e">
        <f t="shared" si="309"/>
        <v>#DIV/0!</v>
      </c>
      <c r="BI157" s="529" t="e">
        <f t="shared" si="310"/>
        <v>#DIV/0!</v>
      </c>
      <c r="BJ157" s="528">
        <f t="shared" si="345"/>
        <v>0</v>
      </c>
      <c r="BK157" s="528">
        <f t="shared" si="293"/>
        <v>0</v>
      </c>
      <c r="BL157" s="527" t="e">
        <f t="shared" si="329"/>
        <v>#DIV/0!</v>
      </c>
      <c r="BM157" s="528">
        <f t="shared" si="346"/>
        <v>0</v>
      </c>
      <c r="BN157" s="527" t="e">
        <f t="shared" si="330"/>
        <v>#DIV/0!</v>
      </c>
      <c r="BO157" s="511"/>
      <c r="BP157" s="510"/>
      <c r="BQ157" s="509"/>
      <c r="BR157" s="508"/>
      <c r="BS157" s="492"/>
    </row>
    <row r="158" spans="1:71" ht="50.1" customHeight="1" x14ac:dyDescent="0.25">
      <c r="A158" s="534" t="s">
        <v>1509</v>
      </c>
      <c r="B158" s="526" t="s">
        <v>1505</v>
      </c>
      <c r="C158" s="526" t="s">
        <v>1504</v>
      </c>
      <c r="D158" s="526">
        <v>8</v>
      </c>
      <c r="E158" s="526">
        <v>8</v>
      </c>
      <c r="F158" s="526">
        <v>8</v>
      </c>
      <c r="G158" s="526">
        <v>8</v>
      </c>
      <c r="H158" s="526">
        <v>11</v>
      </c>
      <c r="I158" s="526">
        <v>8</v>
      </c>
      <c r="J158" s="526"/>
      <c r="K158" s="526"/>
      <c r="L158" s="525"/>
      <c r="M158" s="525"/>
      <c r="N158" s="525"/>
      <c r="O158" s="525"/>
      <c r="P158" s="532">
        <f t="shared" si="333"/>
        <v>1</v>
      </c>
      <c r="Q158" s="532">
        <f t="shared" si="334"/>
        <v>1</v>
      </c>
      <c r="R158" s="532">
        <f t="shared" si="335"/>
        <v>0</v>
      </c>
      <c r="S158" s="532">
        <f t="shared" si="336"/>
        <v>0</v>
      </c>
      <c r="T158" s="530" t="s">
        <v>1508</v>
      </c>
      <c r="U158" s="531">
        <v>46022</v>
      </c>
      <c r="V158" s="526">
        <f t="shared" si="337"/>
        <v>32</v>
      </c>
      <c r="W158" s="525">
        <f t="shared" si="338"/>
        <v>19</v>
      </c>
      <c r="X158" s="525">
        <f t="shared" si="339"/>
        <v>0.59375</v>
      </c>
      <c r="Y158" s="527">
        <v>0.1</v>
      </c>
      <c r="Z158" s="527">
        <v>0.14000000000000001</v>
      </c>
      <c r="AA158" s="527">
        <v>0.14000000000000001</v>
      </c>
      <c r="AB158" s="527">
        <v>0.14000000000000001</v>
      </c>
      <c r="AC158" s="527">
        <v>0.14000000000000001</v>
      </c>
      <c r="AD158" s="528"/>
      <c r="AE158" s="528"/>
      <c r="AF158" s="528"/>
      <c r="AG158" s="528"/>
      <c r="AH158" s="528"/>
      <c r="AI158" s="528"/>
      <c r="AJ158" s="528"/>
      <c r="AK158" s="528"/>
      <c r="AL158" s="527" t="e">
        <f t="shared" si="303"/>
        <v>#DIV/0!</v>
      </c>
      <c r="AM158" s="527" t="e">
        <f t="shared" si="304"/>
        <v>#DIV/0!</v>
      </c>
      <c r="AN158" s="527" t="e">
        <f t="shared" si="305"/>
        <v>#DIV/0!</v>
      </c>
      <c r="AO158" s="527" t="e">
        <f t="shared" si="306"/>
        <v>#DIV/0!</v>
      </c>
      <c r="AP158" s="631"/>
      <c r="AQ158" s="631"/>
      <c r="AR158" s="631"/>
      <c r="AS158" s="631"/>
      <c r="AT158" s="527" t="e">
        <f t="shared" si="296"/>
        <v>#DIV/0!</v>
      </c>
      <c r="AU158" s="527" t="e">
        <f t="shared" si="296"/>
        <v>#DIV/0!</v>
      </c>
      <c r="AV158" s="527" t="e">
        <f t="shared" si="296"/>
        <v>#DIV/0!</v>
      </c>
      <c r="AW158" s="527" t="e">
        <f t="shared" si="296"/>
        <v>#DIV/0!</v>
      </c>
      <c r="AX158" s="528">
        <f t="shared" si="340"/>
        <v>0</v>
      </c>
      <c r="AY158" s="528">
        <f t="shared" si="341"/>
        <v>0</v>
      </c>
      <c r="AZ158" s="528">
        <f t="shared" si="342"/>
        <v>0</v>
      </c>
      <c r="BA158" s="528">
        <f t="shared" si="343"/>
        <v>0</v>
      </c>
      <c r="BB158" s="528"/>
      <c r="BC158" s="528"/>
      <c r="BD158" s="528">
        <f t="shared" si="344"/>
        <v>0</v>
      </c>
      <c r="BE158" s="528"/>
      <c r="BF158" s="529" t="e">
        <f t="shared" si="307"/>
        <v>#DIV/0!</v>
      </c>
      <c r="BG158" s="529" t="e">
        <f t="shared" si="308"/>
        <v>#DIV/0!</v>
      </c>
      <c r="BH158" s="529" t="e">
        <f t="shared" si="309"/>
        <v>#DIV/0!</v>
      </c>
      <c r="BI158" s="529" t="e">
        <f t="shared" si="310"/>
        <v>#DIV/0!</v>
      </c>
      <c r="BJ158" s="528">
        <f t="shared" si="345"/>
        <v>0</v>
      </c>
      <c r="BK158" s="528">
        <f t="shared" si="293"/>
        <v>0</v>
      </c>
      <c r="BL158" s="527" t="e">
        <f t="shared" si="329"/>
        <v>#DIV/0!</v>
      </c>
      <c r="BM158" s="528">
        <f t="shared" si="346"/>
        <v>0</v>
      </c>
      <c r="BN158" s="527" t="e">
        <f t="shared" si="330"/>
        <v>#DIV/0!</v>
      </c>
      <c r="BO158" s="511"/>
      <c r="BP158" s="510"/>
      <c r="BQ158" s="509"/>
      <c r="BR158" s="508"/>
      <c r="BS158" s="492"/>
    </row>
    <row r="159" spans="1:71" ht="50.1" customHeight="1" x14ac:dyDescent="0.25">
      <c r="A159" s="533" t="s">
        <v>1507</v>
      </c>
      <c r="B159" s="526" t="s">
        <v>1505</v>
      </c>
      <c r="C159" s="526" t="s">
        <v>1504</v>
      </c>
      <c r="D159" s="526">
        <v>34</v>
      </c>
      <c r="E159" s="526">
        <v>34</v>
      </c>
      <c r="F159" s="526">
        <v>34</v>
      </c>
      <c r="G159" s="526">
        <v>34</v>
      </c>
      <c r="H159" s="526">
        <v>23</v>
      </c>
      <c r="I159" s="526">
        <v>29</v>
      </c>
      <c r="J159" s="526"/>
      <c r="K159" s="526"/>
      <c r="L159" s="525"/>
      <c r="M159" s="525"/>
      <c r="N159" s="525"/>
      <c r="O159" s="525"/>
      <c r="P159" s="532">
        <f t="shared" si="333"/>
        <v>0.67647058823529416</v>
      </c>
      <c r="Q159" s="532">
        <f t="shared" si="334"/>
        <v>0.8529411764705882</v>
      </c>
      <c r="R159" s="532">
        <f t="shared" si="335"/>
        <v>0</v>
      </c>
      <c r="S159" s="532">
        <f t="shared" si="336"/>
        <v>0</v>
      </c>
      <c r="T159" s="530" t="s">
        <v>1878</v>
      </c>
      <c r="U159" s="531">
        <v>46022</v>
      </c>
      <c r="V159" s="526">
        <f t="shared" si="337"/>
        <v>136</v>
      </c>
      <c r="W159" s="525">
        <f t="shared" si="338"/>
        <v>52</v>
      </c>
      <c r="X159" s="525">
        <f t="shared" si="339"/>
        <v>0.38235294117647056</v>
      </c>
      <c r="Y159" s="527">
        <v>0.1</v>
      </c>
      <c r="Z159" s="527">
        <v>0.14000000000000001</v>
      </c>
      <c r="AA159" s="527">
        <v>0.14000000000000001</v>
      </c>
      <c r="AB159" s="527">
        <v>0.14000000000000001</v>
      </c>
      <c r="AC159" s="527">
        <v>0.14000000000000001</v>
      </c>
      <c r="AD159" s="528"/>
      <c r="AE159" s="528"/>
      <c r="AF159" s="528"/>
      <c r="AG159" s="528"/>
      <c r="AH159" s="528"/>
      <c r="AI159" s="528"/>
      <c r="AJ159" s="528"/>
      <c r="AK159" s="528"/>
      <c r="AL159" s="527" t="e">
        <f t="shared" si="303"/>
        <v>#DIV/0!</v>
      </c>
      <c r="AM159" s="527" t="e">
        <f t="shared" si="304"/>
        <v>#DIV/0!</v>
      </c>
      <c r="AN159" s="527" t="e">
        <f t="shared" si="305"/>
        <v>#DIV/0!</v>
      </c>
      <c r="AO159" s="527" t="e">
        <f t="shared" si="306"/>
        <v>#DIV/0!</v>
      </c>
      <c r="AP159" s="631"/>
      <c r="AQ159" s="631"/>
      <c r="AR159" s="631"/>
      <c r="AS159" s="631"/>
      <c r="AT159" s="527" t="e">
        <f t="shared" si="296"/>
        <v>#DIV/0!</v>
      </c>
      <c r="AU159" s="527" t="e">
        <f t="shared" si="296"/>
        <v>#DIV/0!</v>
      </c>
      <c r="AV159" s="527" t="e">
        <f t="shared" si="296"/>
        <v>#DIV/0!</v>
      </c>
      <c r="AW159" s="527" t="e">
        <f t="shared" si="296"/>
        <v>#DIV/0!</v>
      </c>
      <c r="AX159" s="528">
        <f t="shared" si="340"/>
        <v>0</v>
      </c>
      <c r="AY159" s="528">
        <f t="shared" si="341"/>
        <v>0</v>
      </c>
      <c r="AZ159" s="528">
        <f t="shared" si="342"/>
        <v>0</v>
      </c>
      <c r="BA159" s="528">
        <f t="shared" si="343"/>
        <v>0</v>
      </c>
      <c r="BB159" s="528"/>
      <c r="BC159" s="528"/>
      <c r="BD159" s="528">
        <f t="shared" si="344"/>
        <v>0</v>
      </c>
      <c r="BE159" s="528"/>
      <c r="BF159" s="529" t="e">
        <f t="shared" si="307"/>
        <v>#DIV/0!</v>
      </c>
      <c r="BG159" s="529" t="e">
        <f t="shared" si="308"/>
        <v>#DIV/0!</v>
      </c>
      <c r="BH159" s="529" t="e">
        <f t="shared" si="309"/>
        <v>#DIV/0!</v>
      </c>
      <c r="BI159" s="529" t="e">
        <f t="shared" si="310"/>
        <v>#DIV/0!</v>
      </c>
      <c r="BJ159" s="528">
        <f t="shared" si="345"/>
        <v>0</v>
      </c>
      <c r="BK159" s="528">
        <f t="shared" si="293"/>
        <v>0</v>
      </c>
      <c r="BL159" s="527" t="e">
        <f t="shared" si="329"/>
        <v>#DIV/0!</v>
      </c>
      <c r="BM159" s="528">
        <f t="shared" si="346"/>
        <v>0</v>
      </c>
      <c r="BN159" s="527" t="e">
        <f t="shared" si="330"/>
        <v>#DIV/0!</v>
      </c>
      <c r="BO159" s="511"/>
      <c r="BP159" s="510"/>
      <c r="BQ159" s="509"/>
      <c r="BR159" s="508"/>
      <c r="BS159" s="492"/>
    </row>
    <row r="160" spans="1:71" ht="50.1" customHeight="1" x14ac:dyDescent="0.25">
      <c r="A160" s="533" t="s">
        <v>1506</v>
      </c>
      <c r="B160" s="526" t="s">
        <v>1505</v>
      </c>
      <c r="C160" s="526" t="s">
        <v>1504</v>
      </c>
      <c r="D160" s="526">
        <v>5</v>
      </c>
      <c r="E160" s="526">
        <v>5</v>
      </c>
      <c r="F160" s="526">
        <v>5</v>
      </c>
      <c r="G160" s="526">
        <v>5</v>
      </c>
      <c r="H160" s="526">
        <v>6</v>
      </c>
      <c r="I160" s="526">
        <v>6</v>
      </c>
      <c r="J160" s="526"/>
      <c r="K160" s="526"/>
      <c r="L160" s="525"/>
      <c r="M160" s="525"/>
      <c r="N160" s="525"/>
      <c r="O160" s="525"/>
      <c r="P160" s="532">
        <f t="shared" si="333"/>
        <v>1</v>
      </c>
      <c r="Q160" s="532">
        <f t="shared" si="334"/>
        <v>1</v>
      </c>
      <c r="R160" s="532">
        <f t="shared" si="335"/>
        <v>0</v>
      </c>
      <c r="S160" s="532">
        <f t="shared" si="336"/>
        <v>0</v>
      </c>
      <c r="T160" s="530" t="s">
        <v>1879</v>
      </c>
      <c r="U160" s="531">
        <v>46022</v>
      </c>
      <c r="V160" s="526">
        <f t="shared" si="337"/>
        <v>20</v>
      </c>
      <c r="W160" s="525">
        <f t="shared" si="338"/>
        <v>12</v>
      </c>
      <c r="X160" s="525">
        <f t="shared" si="339"/>
        <v>0.6</v>
      </c>
      <c r="Y160" s="527">
        <v>0.1</v>
      </c>
      <c r="Z160" s="527">
        <v>0.16</v>
      </c>
      <c r="AA160" s="527">
        <v>0.16</v>
      </c>
      <c r="AB160" s="527">
        <v>0.16</v>
      </c>
      <c r="AC160" s="527">
        <v>0.16</v>
      </c>
      <c r="AD160" s="528"/>
      <c r="AE160" s="528"/>
      <c r="AF160" s="528"/>
      <c r="AG160" s="528"/>
      <c r="AH160" s="528"/>
      <c r="AI160" s="528"/>
      <c r="AJ160" s="528"/>
      <c r="AK160" s="528"/>
      <c r="AL160" s="527" t="e">
        <f t="shared" si="303"/>
        <v>#DIV/0!</v>
      </c>
      <c r="AM160" s="527" t="e">
        <f t="shared" si="304"/>
        <v>#DIV/0!</v>
      </c>
      <c r="AN160" s="527" t="e">
        <f t="shared" si="305"/>
        <v>#DIV/0!</v>
      </c>
      <c r="AO160" s="527" t="e">
        <f t="shared" si="306"/>
        <v>#DIV/0!</v>
      </c>
      <c r="AP160" s="631"/>
      <c r="AQ160" s="631"/>
      <c r="AR160" s="631"/>
      <c r="AS160" s="631"/>
      <c r="AT160" s="527" t="e">
        <f t="shared" si="296"/>
        <v>#DIV/0!</v>
      </c>
      <c r="AU160" s="527" t="e">
        <f t="shared" si="296"/>
        <v>#DIV/0!</v>
      </c>
      <c r="AV160" s="527" t="e">
        <f t="shared" si="296"/>
        <v>#DIV/0!</v>
      </c>
      <c r="AW160" s="527" t="e">
        <f t="shared" si="296"/>
        <v>#DIV/0!</v>
      </c>
      <c r="AX160" s="528">
        <f t="shared" si="340"/>
        <v>0</v>
      </c>
      <c r="AY160" s="528">
        <f t="shared" si="341"/>
        <v>0</v>
      </c>
      <c r="AZ160" s="528">
        <f t="shared" si="342"/>
        <v>0</v>
      </c>
      <c r="BA160" s="528">
        <f t="shared" si="343"/>
        <v>0</v>
      </c>
      <c r="BB160" s="528"/>
      <c r="BC160" s="528"/>
      <c r="BD160" s="528">
        <f t="shared" si="344"/>
        <v>0</v>
      </c>
      <c r="BE160" s="528"/>
      <c r="BF160" s="529" t="e">
        <f t="shared" si="307"/>
        <v>#DIV/0!</v>
      </c>
      <c r="BG160" s="529" t="e">
        <f t="shared" si="308"/>
        <v>#DIV/0!</v>
      </c>
      <c r="BH160" s="529" t="e">
        <f t="shared" si="309"/>
        <v>#DIV/0!</v>
      </c>
      <c r="BI160" s="529" t="e">
        <f t="shared" si="310"/>
        <v>#DIV/0!</v>
      </c>
      <c r="BJ160" s="528">
        <f t="shared" si="345"/>
        <v>0</v>
      </c>
      <c r="BK160" s="528">
        <f t="shared" si="293"/>
        <v>0</v>
      </c>
      <c r="BL160" s="527" t="e">
        <f t="shared" si="329"/>
        <v>#DIV/0!</v>
      </c>
      <c r="BM160" s="528">
        <f t="shared" si="346"/>
        <v>0</v>
      </c>
      <c r="BN160" s="527" t="e">
        <f t="shared" si="330"/>
        <v>#DIV/0!</v>
      </c>
      <c r="BO160" s="511"/>
      <c r="BP160" s="510"/>
      <c r="BQ160" s="509"/>
      <c r="BR160" s="508"/>
      <c r="BS160" s="492"/>
    </row>
    <row r="161" spans="1:71" s="506" customFormat="1" x14ac:dyDescent="0.25">
      <c r="A161" s="523"/>
      <c r="B161" s="520"/>
      <c r="C161" s="520"/>
      <c r="D161" s="519"/>
      <c r="E161" s="519"/>
      <c r="F161" s="519"/>
      <c r="G161" s="519"/>
      <c r="H161" s="519"/>
      <c r="I161" s="519"/>
      <c r="J161" s="519"/>
      <c r="K161" s="519"/>
      <c r="L161" s="520"/>
      <c r="M161" s="520"/>
      <c r="N161" s="520"/>
      <c r="O161" s="520"/>
      <c r="P161" s="519">
        <f t="shared" si="333"/>
        <v>0</v>
      </c>
      <c r="Q161" s="519">
        <f t="shared" si="334"/>
        <v>0</v>
      </c>
      <c r="R161" s="519">
        <f t="shared" si="335"/>
        <v>0</v>
      </c>
      <c r="S161" s="519">
        <f t="shared" si="336"/>
        <v>0</v>
      </c>
      <c r="T161" s="521"/>
      <c r="U161" s="522"/>
      <c r="V161" s="526">
        <f t="shared" si="337"/>
        <v>0</v>
      </c>
      <c r="W161" s="526">
        <f t="shared" si="338"/>
        <v>0</v>
      </c>
      <c r="X161" s="525">
        <f t="shared" si="339"/>
        <v>0</v>
      </c>
      <c r="Y161" s="517">
        <v>1</v>
      </c>
      <c r="Z161" s="517">
        <v>1</v>
      </c>
      <c r="AA161" s="517">
        <v>1</v>
      </c>
      <c r="AB161" s="518">
        <v>0</v>
      </c>
      <c r="AC161" s="518">
        <v>0</v>
      </c>
      <c r="AD161" s="511">
        <v>0</v>
      </c>
      <c r="AE161" s="511">
        <v>0</v>
      </c>
      <c r="AF161" s="511">
        <v>0</v>
      </c>
      <c r="AG161" s="511">
        <v>0</v>
      </c>
      <c r="AH161" s="511"/>
      <c r="AI161" s="511"/>
      <c r="AJ161" s="511"/>
      <c r="AK161" s="511">
        <v>0</v>
      </c>
      <c r="AL161" s="513" t="e">
        <f t="shared" ref="AL161:AL163" si="347">AG161/AC161</f>
        <v>#DIV/0!</v>
      </c>
      <c r="AM161" s="513" t="e">
        <f>AG161/AC161</f>
        <v>#DIV/0!</v>
      </c>
      <c r="AN161" s="513" t="e">
        <f t="shared" ref="AN161:AO163" si="348">AG161/AC161</f>
        <v>#DIV/0!</v>
      </c>
      <c r="AO161" s="513" t="e">
        <f t="shared" si="348"/>
        <v>#DIV/0!</v>
      </c>
      <c r="AP161" s="699"/>
      <c r="AQ161" s="699"/>
      <c r="AR161" s="699"/>
      <c r="AS161" s="699">
        <v>0</v>
      </c>
      <c r="AT161" s="513" t="e">
        <f t="shared" ref="AT161:AW163" si="349">+AS161/AD161</f>
        <v>#DIV/0!</v>
      </c>
      <c r="AU161" s="513" t="e">
        <f t="shared" si="349"/>
        <v>#DIV/0!</v>
      </c>
      <c r="AV161" s="513" t="e">
        <f t="shared" si="349"/>
        <v>#DIV/0!</v>
      </c>
      <c r="AW161" s="513" t="e">
        <f t="shared" si="349"/>
        <v>#DIV/0!</v>
      </c>
      <c r="AX161" s="524">
        <f t="shared" ref="AX161:AX163" si="350">+AK161-AS161</f>
        <v>0</v>
      </c>
      <c r="AY161" s="511"/>
      <c r="AZ161" s="511">
        <f t="shared" ref="AZ161:AZ162" si="351">+AH161-AP161</f>
        <v>0</v>
      </c>
      <c r="BA161" s="511"/>
      <c r="BB161" s="511"/>
      <c r="BC161" s="511"/>
      <c r="BD161" s="511">
        <f t="shared" si="344"/>
        <v>0</v>
      </c>
      <c r="BE161" s="511"/>
      <c r="BF161" s="515" t="e">
        <f t="shared" si="307"/>
        <v>#DIV/0!</v>
      </c>
      <c r="BG161" s="515" t="e">
        <f t="shared" si="308"/>
        <v>#DIV/0!</v>
      </c>
      <c r="BH161" s="515" t="e">
        <f t="shared" si="309"/>
        <v>#DIV/0!</v>
      </c>
      <c r="BI161" s="515" t="e">
        <f t="shared" si="310"/>
        <v>#DIV/0!</v>
      </c>
      <c r="BJ161" s="514"/>
      <c r="BK161" s="511">
        <f t="shared" si="293"/>
        <v>0</v>
      </c>
      <c r="BL161" s="513" t="e">
        <f t="shared" si="329"/>
        <v>#DIV/0!</v>
      </c>
      <c r="BM161" s="511">
        <f t="shared" si="332"/>
        <v>0</v>
      </c>
      <c r="BN161" s="513" t="e">
        <f t="shared" si="330"/>
        <v>#DIV/0!</v>
      </c>
      <c r="BO161" s="511"/>
      <c r="BP161" s="510"/>
      <c r="BQ161" s="509"/>
      <c r="BR161" s="508"/>
      <c r="BS161" s="507"/>
    </row>
    <row r="162" spans="1:71" s="506" customFormat="1" x14ac:dyDescent="0.25">
      <c r="A162" s="523"/>
      <c r="B162" s="520"/>
      <c r="C162" s="520"/>
      <c r="D162" s="519"/>
      <c r="E162" s="519"/>
      <c r="F162" s="519"/>
      <c r="G162" s="519"/>
      <c r="H162" s="520"/>
      <c r="I162" s="519"/>
      <c r="J162" s="519"/>
      <c r="K162" s="519"/>
      <c r="L162" s="520"/>
      <c r="M162" s="520"/>
      <c r="N162" s="520"/>
      <c r="O162" s="520"/>
      <c r="P162" s="519">
        <f t="shared" si="333"/>
        <v>0</v>
      </c>
      <c r="Q162" s="519">
        <f t="shared" si="334"/>
        <v>0</v>
      </c>
      <c r="R162" s="519">
        <f t="shared" si="335"/>
        <v>0</v>
      </c>
      <c r="S162" s="519">
        <f t="shared" si="336"/>
        <v>0</v>
      </c>
      <c r="T162" s="521"/>
      <c r="U162" s="522"/>
      <c r="V162" s="526">
        <f t="shared" si="337"/>
        <v>0</v>
      </c>
      <c r="W162" s="526">
        <f t="shared" si="338"/>
        <v>0</v>
      </c>
      <c r="X162" s="525">
        <f t="shared" si="339"/>
        <v>0</v>
      </c>
      <c r="Y162" s="517">
        <v>1</v>
      </c>
      <c r="Z162" s="517">
        <v>1</v>
      </c>
      <c r="AA162" s="518">
        <v>0</v>
      </c>
      <c r="AB162" s="518">
        <v>0</v>
      </c>
      <c r="AC162" s="518">
        <v>0</v>
      </c>
      <c r="AD162" s="511"/>
      <c r="AE162" s="511"/>
      <c r="AF162" s="511"/>
      <c r="AG162" s="511"/>
      <c r="AH162" s="511"/>
      <c r="AI162" s="511"/>
      <c r="AJ162" s="511"/>
      <c r="AK162" s="511"/>
      <c r="AL162" s="519" t="e">
        <f t="shared" si="347"/>
        <v>#DIV/0!</v>
      </c>
      <c r="AM162" s="519" t="e">
        <f>AG162/AC162</f>
        <v>#DIV/0!</v>
      </c>
      <c r="AN162" s="519" t="e">
        <f t="shared" si="348"/>
        <v>#DIV/0!</v>
      </c>
      <c r="AO162" s="519" t="e">
        <f t="shared" si="348"/>
        <v>#DIV/0!</v>
      </c>
      <c r="AP162" s="699"/>
      <c r="AQ162" s="699"/>
      <c r="AR162" s="699"/>
      <c r="AS162" s="699"/>
      <c r="AT162" s="519" t="e">
        <f t="shared" si="349"/>
        <v>#DIV/0!</v>
      </c>
      <c r="AU162" s="519" t="e">
        <f t="shared" si="349"/>
        <v>#DIV/0!</v>
      </c>
      <c r="AV162" s="519" t="e">
        <f t="shared" si="349"/>
        <v>#DIV/0!</v>
      </c>
      <c r="AW162" s="519" t="e">
        <f t="shared" si="349"/>
        <v>#DIV/0!</v>
      </c>
      <c r="AX162" s="524">
        <f t="shared" si="350"/>
        <v>0</v>
      </c>
      <c r="AY162" s="511"/>
      <c r="AZ162" s="511">
        <f t="shared" si="351"/>
        <v>0</v>
      </c>
      <c r="BA162" s="511"/>
      <c r="BB162" s="511"/>
      <c r="BC162" s="511"/>
      <c r="BD162" s="511">
        <f t="shared" si="344"/>
        <v>0</v>
      </c>
      <c r="BE162" s="511"/>
      <c r="BF162" s="515" t="e">
        <f t="shared" si="307"/>
        <v>#DIV/0!</v>
      </c>
      <c r="BG162" s="515" t="e">
        <f t="shared" si="308"/>
        <v>#DIV/0!</v>
      </c>
      <c r="BH162" s="515" t="e">
        <f t="shared" si="309"/>
        <v>#DIV/0!</v>
      </c>
      <c r="BI162" s="515" t="e">
        <f t="shared" si="310"/>
        <v>#DIV/0!</v>
      </c>
      <c r="BJ162" s="514"/>
      <c r="BK162" s="511">
        <f t="shared" si="293"/>
        <v>0</v>
      </c>
      <c r="BL162" s="513" t="e">
        <f t="shared" si="329"/>
        <v>#DIV/0!</v>
      </c>
      <c r="BM162" s="511">
        <f t="shared" si="332"/>
        <v>0</v>
      </c>
      <c r="BN162" s="513" t="e">
        <f t="shared" si="330"/>
        <v>#DIV/0!</v>
      </c>
      <c r="BO162" s="511"/>
      <c r="BP162" s="510"/>
      <c r="BQ162" s="509"/>
      <c r="BR162" s="508"/>
      <c r="BS162" s="507"/>
    </row>
    <row r="163" spans="1:71" s="506" customFormat="1" ht="13.5" thickBot="1" x14ac:dyDescent="0.3">
      <c r="A163" s="523" t="s">
        <v>1503</v>
      </c>
      <c r="B163" s="520"/>
      <c r="C163" s="520"/>
      <c r="D163" s="520"/>
      <c r="E163" s="520"/>
      <c r="F163" s="520"/>
      <c r="G163" s="520"/>
      <c r="H163" s="520"/>
      <c r="I163" s="520"/>
      <c r="J163" s="520"/>
      <c r="K163" s="520"/>
      <c r="L163" s="520"/>
      <c r="M163" s="520"/>
      <c r="N163" s="520"/>
      <c r="O163" s="520"/>
      <c r="P163" s="519">
        <f t="shared" si="333"/>
        <v>0</v>
      </c>
      <c r="Q163" s="519">
        <f t="shared" si="334"/>
        <v>0</v>
      </c>
      <c r="R163" s="519">
        <f t="shared" si="335"/>
        <v>0</v>
      </c>
      <c r="S163" s="519">
        <f t="shared" si="336"/>
        <v>0</v>
      </c>
      <c r="T163" s="521"/>
      <c r="U163" s="522"/>
      <c r="V163" s="520"/>
      <c r="W163" s="520"/>
      <c r="X163" s="519"/>
      <c r="Y163" s="517"/>
      <c r="Z163" s="518">
        <v>0</v>
      </c>
      <c r="AA163" s="518">
        <v>0</v>
      </c>
      <c r="AB163" s="518">
        <v>0</v>
      </c>
      <c r="AC163" s="518">
        <v>0</v>
      </c>
      <c r="AD163" s="511"/>
      <c r="AE163" s="511"/>
      <c r="AF163" s="511"/>
      <c r="AG163" s="511"/>
      <c r="AH163" s="511"/>
      <c r="AI163" s="511">
        <v>0</v>
      </c>
      <c r="AJ163" s="511">
        <v>0</v>
      </c>
      <c r="AK163" s="511">
        <v>0</v>
      </c>
      <c r="AL163" s="517" t="e">
        <f t="shared" si="347"/>
        <v>#DIV/0!</v>
      </c>
      <c r="AM163" s="517" t="e">
        <f>AG163/AC163</f>
        <v>#DIV/0!</v>
      </c>
      <c r="AN163" s="517" t="e">
        <f t="shared" si="348"/>
        <v>#DIV/0!</v>
      </c>
      <c r="AO163" s="517" t="e">
        <f t="shared" si="348"/>
        <v>#DIV/0!</v>
      </c>
      <c r="AP163" s="700"/>
      <c r="AQ163" s="700"/>
      <c r="AR163" s="700">
        <v>0</v>
      </c>
      <c r="AS163" s="700">
        <v>0</v>
      </c>
      <c r="AT163" s="517" t="e">
        <f t="shared" si="349"/>
        <v>#DIV/0!</v>
      </c>
      <c r="AU163" s="517" t="e">
        <f t="shared" si="349"/>
        <v>#DIV/0!</v>
      </c>
      <c r="AV163" s="517" t="e">
        <f t="shared" si="349"/>
        <v>#DIV/0!</v>
      </c>
      <c r="AW163" s="517" t="e">
        <f t="shared" si="349"/>
        <v>#DIV/0!</v>
      </c>
      <c r="AX163" s="511">
        <f t="shared" si="350"/>
        <v>0</v>
      </c>
      <c r="AY163" s="511">
        <v>0</v>
      </c>
      <c r="AZ163" s="511">
        <v>0</v>
      </c>
      <c r="BA163" s="511">
        <v>0</v>
      </c>
      <c r="BB163" s="516">
        <v>0</v>
      </c>
      <c r="BC163" s="511"/>
      <c r="BD163" s="511">
        <f t="shared" si="344"/>
        <v>0</v>
      </c>
      <c r="BE163" s="511"/>
      <c r="BF163" s="515" t="e">
        <f t="shared" si="307"/>
        <v>#DIV/0!</v>
      </c>
      <c r="BG163" s="515" t="e">
        <f t="shared" si="308"/>
        <v>#DIV/0!</v>
      </c>
      <c r="BH163" s="515" t="e">
        <f t="shared" si="309"/>
        <v>#DIV/0!</v>
      </c>
      <c r="BI163" s="515" t="e">
        <f t="shared" si="310"/>
        <v>#DIV/0!</v>
      </c>
      <c r="BJ163" s="514"/>
      <c r="BK163" s="511">
        <f t="shared" si="293"/>
        <v>0</v>
      </c>
      <c r="BL163" s="513" t="e">
        <f t="shared" si="329"/>
        <v>#DIV/0!</v>
      </c>
      <c r="BM163" s="511">
        <f t="shared" si="332"/>
        <v>0</v>
      </c>
      <c r="BN163" s="512" t="e">
        <f t="shared" si="330"/>
        <v>#DIV/0!</v>
      </c>
      <c r="BO163" s="511"/>
      <c r="BP163" s="510"/>
      <c r="BQ163" s="509"/>
      <c r="BR163" s="508"/>
      <c r="BS163" s="507"/>
    </row>
    <row r="164" spans="1:71" ht="16.5" customHeight="1" thickBot="1" x14ac:dyDescent="0.3">
      <c r="A164" s="725" t="s">
        <v>1502</v>
      </c>
      <c r="B164" s="726"/>
      <c r="C164" s="727"/>
      <c r="D164" s="493"/>
      <c r="E164" s="493"/>
      <c r="F164" s="493"/>
      <c r="G164" s="493"/>
      <c r="H164" s="493"/>
      <c r="I164" s="493"/>
      <c r="J164" s="493"/>
      <c r="K164" s="493"/>
      <c r="L164" s="493"/>
      <c r="M164" s="707"/>
      <c r="N164" s="493"/>
      <c r="O164" s="493"/>
      <c r="P164" s="497">
        <f>+(P8*Z8)+(P21*Z21)+(P133*Z133)</f>
        <v>0.97195628758885455</v>
      </c>
      <c r="Q164" s="497">
        <f>+(Q8*AA8)+(Q21*AA21)+(Q133*AA133)</f>
        <v>0.94741096170402483</v>
      </c>
      <c r="R164" s="497">
        <f>+(R8*AB8)+(R21*AB21)+(R133*AB133)</f>
        <v>0</v>
      </c>
      <c r="S164" s="497">
        <f>+(S8*AC8)+(S21*AC21)+(S133*AC133)</f>
        <v>0</v>
      </c>
      <c r="T164" s="493"/>
      <c r="U164" s="493"/>
      <c r="V164" s="493"/>
      <c r="W164" s="493"/>
      <c r="X164" s="497">
        <f>+(X8*Y8)+(X21*Y21)+(X133*Y133)</f>
        <v>0.57013123225732099</v>
      </c>
      <c r="Y164" s="505"/>
      <c r="Z164" s="505"/>
      <c r="AA164" s="505"/>
      <c r="AB164" s="505"/>
      <c r="AC164" s="505"/>
      <c r="AD164" s="496">
        <f>+AD8+AD21+AD133</f>
        <v>121862700470</v>
      </c>
      <c r="AE164" s="496">
        <f>+AE8+AE21+AE133</f>
        <v>99240629475.959991</v>
      </c>
      <c r="AF164" s="496">
        <f>+AF8+AF21+AF133</f>
        <v>99711277397.959991</v>
      </c>
      <c r="AG164" s="496">
        <f>+AG8+AG21+AG133</f>
        <v>74425231280.850006</v>
      </c>
      <c r="AH164" s="496">
        <f>+AH8+AH21+AH133+AH161+AH162+AH163</f>
        <v>79331780532</v>
      </c>
      <c r="AI164" s="496">
        <f>+AI8+AI21+AI133+AI161+AI162+AI163</f>
        <v>81717779513.839996</v>
      </c>
      <c r="AJ164" s="496">
        <f>+AJ8+AJ21+AJ133+AJ161+AJ162+AJ163</f>
        <v>0</v>
      </c>
      <c r="AK164" s="496">
        <f>+AK8+AK21+AK133</f>
        <v>0</v>
      </c>
      <c r="AL164" s="495">
        <f t="shared" ref="AL164" si="352">AH164/AD164</f>
        <v>0.65099312772516305</v>
      </c>
      <c r="AM164" s="495">
        <f t="shared" ref="AM164" si="353">AI164/AE164</f>
        <v>0.82343068504654415</v>
      </c>
      <c r="AN164" s="495">
        <f t="shared" ref="AN164" si="354">AJ164/AF164</f>
        <v>0</v>
      </c>
      <c r="AO164" s="495">
        <f t="shared" ref="AO164" si="355">AK164/AG164</f>
        <v>0</v>
      </c>
      <c r="AP164" s="701">
        <f>+AP8+AP21+AP133+AP161+AP162+AP163</f>
        <v>60115044789</v>
      </c>
      <c r="AQ164" s="701">
        <f>+AQ8+AQ21+AQ133+AQ161+AQ162+AQ163</f>
        <v>24959475200.360001</v>
      </c>
      <c r="AR164" s="701">
        <f>+AR8+AR21+AR133+AR161+AR162+AR163</f>
        <v>0</v>
      </c>
      <c r="AS164" s="701">
        <f>+AS8+AS21+AS133+AS161+AS162+AS163</f>
        <v>0</v>
      </c>
      <c r="AT164" s="495">
        <f t="shared" ref="AT164" si="356">+AP164/AD164</f>
        <v>0.4933014331468803</v>
      </c>
      <c r="AU164" s="495">
        <f t="shared" ref="AU164" si="357">+AQ164/AE164</f>
        <v>0.25150460383170153</v>
      </c>
      <c r="AV164" s="495">
        <f t="shared" ref="AV164" si="358">+AR164/AF164</f>
        <v>0</v>
      </c>
      <c r="AW164" s="495">
        <f t="shared" ref="AW164" si="359">+AS164/AG164</f>
        <v>0</v>
      </c>
      <c r="AX164" s="496">
        <f>+AX8+AX21+AX133+AX161+AX162+AX163</f>
        <v>19216735743</v>
      </c>
      <c r="AY164" s="496">
        <f>(+AY9+AY22+AY56+AY74+AY97+AY104+AY118+AY126+AY134)+AY161+AY162+AY163</f>
        <v>56758304313.479996</v>
      </c>
      <c r="AZ164" s="496">
        <f>(+AZ9+AZ22+AZ56+AZ74+AZ97+AZ104+AZ118+AZ126+AZ134)+AZ161+AZ162+AZ163</f>
        <v>0</v>
      </c>
      <c r="BA164" s="496">
        <f>(+BA9+BA22+BA56+BA74+BA97+BA104+BA118+BA126+BA134)</f>
        <v>0</v>
      </c>
      <c r="BB164" s="496">
        <f>(+BB9+BB22+BB56+BB74+BB97+BB104+BB118+BB126+BB134)+BB161+BB162+BB163</f>
        <v>14678894997.01</v>
      </c>
      <c r="BC164" s="496">
        <f>(+BC9+BC22+BC56+BC74+BC97+BC104+BC118+BC126+BC134)</f>
        <v>0</v>
      </c>
      <c r="BD164" s="496">
        <f>+BD8+BD21+BD133+BD161+BD162+BD163</f>
        <v>0</v>
      </c>
      <c r="BE164" s="496">
        <f>(+BE9+BE22+BE56+BE74+BE97+BE104+BE118+BE126+BE134)</f>
        <v>0</v>
      </c>
      <c r="BF164" s="504">
        <f t="shared" si="307"/>
        <v>0.76385996005367451</v>
      </c>
      <c r="BG164" s="504">
        <f t="shared" si="308"/>
        <v>0</v>
      </c>
      <c r="BH164" s="504" t="e">
        <f t="shared" si="309"/>
        <v>#DIV/0!</v>
      </c>
      <c r="BI164" s="504" t="e">
        <f t="shared" si="310"/>
        <v>#DIV/0!</v>
      </c>
      <c r="BJ164" s="496">
        <f>+BJ8+BJ21+BJ133+BJ161+BJ162+BJ163</f>
        <v>395239838624.77002</v>
      </c>
      <c r="BK164" s="502">
        <f>+BK8+BK21+BK133+BK161+BK162+BK163</f>
        <v>161049560045.84</v>
      </c>
      <c r="BL164" s="495">
        <f t="shared" si="329"/>
        <v>0.40747299312288221</v>
      </c>
      <c r="BM164" s="502">
        <f>+BM8+BM21+BM133+BM161+BM162+BM163</f>
        <v>85074519989.360001</v>
      </c>
      <c r="BN164" s="495">
        <f t="shared" si="330"/>
        <v>0.21524783606170694</v>
      </c>
      <c r="BO164" s="502"/>
      <c r="BP164" s="503"/>
      <c r="BQ164" s="502"/>
      <c r="BR164" s="502"/>
      <c r="BS164" s="492"/>
    </row>
    <row r="165" spans="1:71" ht="27.75" customHeight="1" thickBot="1" x14ac:dyDescent="0.3">
      <c r="A165" s="501" t="s">
        <v>1501</v>
      </c>
      <c r="B165" s="499"/>
      <c r="C165" s="499"/>
      <c r="D165" s="499"/>
      <c r="E165" s="499"/>
      <c r="F165" s="499"/>
      <c r="G165" s="499"/>
      <c r="H165" s="499"/>
      <c r="I165" s="499"/>
      <c r="J165" s="499"/>
      <c r="K165" s="499"/>
      <c r="L165" s="499"/>
      <c r="M165" s="499"/>
      <c r="N165" s="499"/>
      <c r="O165" s="499"/>
      <c r="P165" s="499"/>
      <c r="Q165" s="499"/>
      <c r="R165" s="499"/>
      <c r="S165" s="499"/>
      <c r="T165" s="499"/>
      <c r="U165" s="499"/>
      <c r="V165" s="499"/>
      <c r="W165" s="499"/>
      <c r="X165" s="499"/>
      <c r="Y165" s="499"/>
      <c r="Z165" s="499"/>
      <c r="AA165" s="499"/>
      <c r="AB165" s="499"/>
      <c r="AC165" s="499"/>
      <c r="AD165" s="499"/>
      <c r="AE165" s="499"/>
      <c r="AF165" s="499"/>
      <c r="AG165" s="499"/>
      <c r="AH165" s="499"/>
      <c r="AI165" s="499"/>
      <c r="AJ165" s="499"/>
      <c r="AK165" s="499"/>
      <c r="AL165" s="499"/>
      <c r="AM165" s="499"/>
      <c r="AN165" s="499"/>
      <c r="AO165" s="499"/>
      <c r="AP165" s="499"/>
      <c r="AQ165" s="499"/>
      <c r="AR165" s="499"/>
      <c r="AS165" s="499"/>
      <c r="AT165" s="499"/>
      <c r="AU165" s="499"/>
      <c r="AV165" s="499"/>
      <c r="AW165" s="499"/>
      <c r="AX165" s="499"/>
      <c r="AY165" s="499"/>
      <c r="AZ165" s="499"/>
      <c r="BA165" s="499"/>
      <c r="BB165" s="499"/>
      <c r="BC165" s="499"/>
      <c r="BD165" s="499"/>
      <c r="BE165" s="499"/>
      <c r="BF165" s="499"/>
      <c r="BG165" s="499"/>
      <c r="BH165" s="499"/>
      <c r="BI165" s="499"/>
      <c r="BJ165" s="500"/>
      <c r="BK165" s="499"/>
      <c r="BL165" s="499"/>
      <c r="BM165" s="499"/>
      <c r="BN165" s="499"/>
      <c r="BO165" s="498"/>
      <c r="BS165" s="492"/>
    </row>
    <row r="166" spans="1:71" ht="13.5" thickBot="1" x14ac:dyDescent="0.3">
      <c r="A166" s="725" t="s">
        <v>1500</v>
      </c>
      <c r="B166" s="726"/>
      <c r="C166" s="727"/>
      <c r="D166" s="493"/>
      <c r="E166" s="493"/>
      <c r="F166" s="493"/>
      <c r="G166" s="493"/>
      <c r="H166" s="493"/>
      <c r="I166" s="493"/>
      <c r="J166" s="493"/>
      <c r="K166" s="493"/>
      <c r="L166" s="493"/>
      <c r="M166" s="707"/>
      <c r="N166" s="493"/>
      <c r="O166" s="493"/>
      <c r="P166" s="495">
        <f>+(P8*Z8)+(P21*Z21)+(P133*Z133)</f>
        <v>0.97195628758885455</v>
      </c>
      <c r="Q166" s="497">
        <f>+(Q8*Z8)+(Q21*Z21)+(Q133*Z133)</f>
        <v>0.94741096170402483</v>
      </c>
      <c r="R166" s="497">
        <f>+(R8*AA8)+(R21*AA21)+(R133*AA133)</f>
        <v>0</v>
      </c>
      <c r="S166" s="497">
        <f>+(S8*AC8)+(S21*AC21)+(S133*AC133)</f>
        <v>0</v>
      </c>
      <c r="T166" s="493"/>
      <c r="U166" s="493"/>
      <c r="V166" s="493"/>
      <c r="W166" s="493"/>
      <c r="X166" s="495">
        <f>+(X8*Z8)+(X21*Z21)+(X133*Z133)</f>
        <v>0.57013123225732099</v>
      </c>
      <c r="Y166" s="493"/>
      <c r="Z166" s="493"/>
      <c r="AA166" s="493"/>
      <c r="AB166" s="493"/>
      <c r="AC166" s="493"/>
      <c r="AD166" s="496">
        <f t="shared" ref="AD166:AI166" si="360">AD8+AD21+AD133+AD161+AD163</f>
        <v>121862700470</v>
      </c>
      <c r="AE166" s="496">
        <f t="shared" si="360"/>
        <v>99240629475.959991</v>
      </c>
      <c r="AF166" s="496">
        <f t="shared" si="360"/>
        <v>99711277397.959991</v>
      </c>
      <c r="AG166" s="496">
        <f t="shared" si="360"/>
        <v>74425231280.850006</v>
      </c>
      <c r="AH166" s="496">
        <f t="shared" si="360"/>
        <v>79331780532</v>
      </c>
      <c r="AI166" s="496">
        <f t="shared" si="360"/>
        <v>81717779513.839996</v>
      </c>
      <c r="AJ166" s="496"/>
      <c r="AK166" s="496">
        <f>AK8+AK21+AK133+AK161+AK163</f>
        <v>0</v>
      </c>
      <c r="AL166" s="495">
        <f t="shared" ref="AL166" si="361">AH166/AD166</f>
        <v>0.65099312772516305</v>
      </c>
      <c r="AM166" s="495">
        <f t="shared" ref="AM166" si="362">AI166/AE166</f>
        <v>0.82343068504654415</v>
      </c>
      <c r="AN166" s="495">
        <f t="shared" ref="AN166" si="363">AJ166/AF166</f>
        <v>0</v>
      </c>
      <c r="AO166" s="495">
        <f t="shared" ref="AO166" si="364">AK166/AG166</f>
        <v>0</v>
      </c>
      <c r="AP166" s="496">
        <f>AP8+AP21+AP133+AP161+AP163</f>
        <v>60115044789</v>
      </c>
      <c r="AQ166" s="496">
        <f>AQ8+AQ21+AQ133+AQ161+AQ163</f>
        <v>24959475200.360001</v>
      </c>
      <c r="AR166" s="495"/>
      <c r="AS166" s="494">
        <f>AS8+AS21+AS133+AS161+AS163</f>
        <v>0</v>
      </c>
      <c r="AT166" s="495">
        <f t="shared" ref="AT166" si="365">+AP166/AD166</f>
        <v>0.4933014331468803</v>
      </c>
      <c r="AU166" s="495">
        <f t="shared" ref="AU166" si="366">+AQ166/AE166</f>
        <v>0.25150460383170153</v>
      </c>
      <c r="AV166" s="495">
        <f t="shared" ref="AV166" si="367">+AR166/AF166</f>
        <v>0</v>
      </c>
      <c r="AW166" s="495">
        <f t="shared" ref="AW166" si="368">+AS166/AG166</f>
        <v>0</v>
      </c>
      <c r="AX166" s="494">
        <f t="shared" ref="AX166" si="369">AX8+AX21+AX133+AX161+AX162+AX163</f>
        <v>19216735743</v>
      </c>
      <c r="AY166" s="494">
        <f>AY8+AY21+AY133+AY161+AY162+AY163</f>
        <v>56758304313.479996</v>
      </c>
      <c r="AZ166" s="494">
        <f t="shared" ref="AZ166:BA166" si="370">AZ8+AZ21+AZ133+AZ161+AZ162+AZ163</f>
        <v>0</v>
      </c>
      <c r="BA166" s="494">
        <f t="shared" si="370"/>
        <v>0</v>
      </c>
      <c r="BB166" s="494">
        <f>BB8+BB21+BB133+BB161+BB162+BB163</f>
        <v>14678894997.01</v>
      </c>
      <c r="BC166" s="494"/>
      <c r="BD166" s="494"/>
      <c r="BE166" s="494">
        <f>BE8+BE21+BE133+BE161+BE162+BE163</f>
        <v>0</v>
      </c>
      <c r="BF166" s="493"/>
      <c r="BG166" s="684"/>
      <c r="BH166" s="684"/>
      <c r="BI166" s="684"/>
      <c r="BJ166" s="493"/>
      <c r="BK166" s="493"/>
      <c r="BL166" s="493"/>
      <c r="BM166" s="493"/>
      <c r="BN166" s="493"/>
      <c r="BO166" s="493"/>
      <c r="BP166" s="493"/>
      <c r="BQ166" s="493"/>
      <c r="BR166" s="493"/>
      <c r="BS166" s="492"/>
    </row>
    <row r="167" spans="1:71" ht="23.25" customHeight="1" x14ac:dyDescent="0.25">
      <c r="A167" s="728"/>
      <c r="B167" s="728"/>
      <c r="C167" s="728"/>
      <c r="D167" s="728"/>
      <c r="E167" s="728"/>
      <c r="F167" s="728"/>
      <c r="G167" s="728"/>
      <c r="H167" s="728"/>
      <c r="I167" s="728"/>
      <c r="J167" s="728"/>
      <c r="K167" s="728"/>
      <c r="L167" s="728"/>
      <c r="M167" s="728"/>
      <c r="N167" s="728"/>
      <c r="O167" s="728"/>
      <c r="P167" s="728"/>
      <c r="Q167" s="728"/>
      <c r="R167" s="728"/>
      <c r="S167" s="728"/>
      <c r="T167" s="728"/>
      <c r="U167" s="728"/>
      <c r="V167" s="728"/>
      <c r="W167" s="728"/>
      <c r="X167" s="728"/>
      <c r="Y167" s="728"/>
      <c r="Z167" s="728"/>
      <c r="AA167" s="728"/>
      <c r="AB167" s="728"/>
      <c r="AC167" s="728"/>
      <c r="AD167" s="728"/>
      <c r="AE167" s="728"/>
      <c r="AF167" s="728"/>
      <c r="AG167" s="728"/>
      <c r="AH167" s="728"/>
      <c r="AI167" s="728"/>
      <c r="AJ167" s="728"/>
      <c r="AK167" s="728"/>
      <c r="AL167" s="728"/>
      <c r="AM167" s="728"/>
      <c r="AN167" s="728"/>
      <c r="AO167" s="728"/>
      <c r="AP167" s="728"/>
      <c r="AQ167" s="728"/>
      <c r="AR167" s="728"/>
      <c r="AS167" s="728"/>
      <c r="AT167" s="728"/>
      <c r="AU167" s="728"/>
      <c r="AV167" s="728"/>
      <c r="AW167" s="728"/>
      <c r="AX167" s="728"/>
      <c r="AY167" s="728"/>
      <c r="AZ167" s="728"/>
      <c r="BA167" s="728"/>
      <c r="BB167" s="728"/>
      <c r="BC167" s="728"/>
      <c r="BD167" s="728"/>
      <c r="BE167" s="728"/>
      <c r="BF167" s="728"/>
      <c r="BG167" s="728"/>
      <c r="BH167" s="728"/>
      <c r="BI167" s="728"/>
      <c r="BJ167" s="728"/>
      <c r="BK167" s="728"/>
      <c r="BL167" s="728"/>
      <c r="BM167" s="475"/>
      <c r="BN167" s="475"/>
    </row>
    <row r="168" spans="1:71" s="476" customFormat="1" x14ac:dyDescent="0.25">
      <c r="A168" s="729"/>
      <c r="B168" s="729"/>
      <c r="C168" s="729"/>
      <c r="D168" s="484"/>
      <c r="E168" s="484"/>
      <c r="F168" s="484"/>
      <c r="G168" s="484"/>
      <c r="H168" s="484"/>
      <c r="I168" s="484"/>
      <c r="J168" s="484"/>
      <c r="K168" s="484"/>
      <c r="L168" s="484"/>
      <c r="M168" s="709"/>
      <c r="N168" s="484"/>
      <c r="O168" s="484"/>
      <c r="P168" s="491"/>
      <c r="Q168" s="491"/>
      <c r="R168" s="491"/>
      <c r="S168" s="491"/>
      <c r="T168" s="484"/>
      <c r="U168" s="484"/>
      <c r="V168" s="484"/>
      <c r="W168" s="484"/>
      <c r="X168" s="491"/>
      <c r="Y168" s="484"/>
      <c r="Z168" s="484"/>
      <c r="AA168" s="484"/>
      <c r="AB168" s="490"/>
      <c r="AC168" s="490"/>
      <c r="AD168" s="481"/>
      <c r="AE168" s="481"/>
      <c r="AF168" s="481"/>
      <c r="AG168" s="481"/>
      <c r="AH168" s="481"/>
      <c r="AI168" s="481"/>
      <c r="AJ168" s="489"/>
      <c r="AK168" s="489"/>
      <c r="AL168" s="489"/>
      <c r="AM168" s="489"/>
      <c r="AN168" s="489"/>
      <c r="AO168" s="489"/>
      <c r="AP168" s="489"/>
      <c r="AQ168" s="489"/>
      <c r="AR168" s="489"/>
      <c r="AS168" s="489"/>
      <c r="AT168" s="487"/>
      <c r="AU168" s="487"/>
      <c r="AV168" s="487"/>
      <c r="AW168" s="487"/>
      <c r="AX168" s="488"/>
      <c r="AY168" s="487"/>
      <c r="AZ168" s="487"/>
      <c r="BA168" s="487"/>
      <c r="BB168" s="487"/>
      <c r="BC168" s="487"/>
      <c r="BD168" s="485"/>
      <c r="BE168" s="485"/>
      <c r="BF168" s="486"/>
      <c r="BG168" s="486"/>
      <c r="BH168" s="486"/>
      <c r="BI168" s="486"/>
      <c r="BJ168" s="480"/>
      <c r="BK168" s="485"/>
      <c r="BM168" s="484"/>
      <c r="BN168" s="484"/>
    </row>
    <row r="169" spans="1:71" x14ac:dyDescent="0.25">
      <c r="A169" s="720"/>
      <c r="B169" s="720"/>
      <c r="C169" s="720"/>
      <c r="D169" s="475"/>
      <c r="E169" s="475"/>
      <c r="F169" s="475"/>
      <c r="G169" s="475"/>
      <c r="H169" s="475"/>
      <c r="I169" s="475"/>
      <c r="J169" s="475"/>
      <c r="K169" s="475"/>
      <c r="L169" s="475"/>
      <c r="M169" s="708"/>
      <c r="N169" s="475"/>
      <c r="O169" s="475"/>
      <c r="P169" s="474"/>
      <c r="Q169" s="474"/>
      <c r="R169" s="474"/>
      <c r="S169" s="474"/>
      <c r="T169" s="473"/>
      <c r="U169" s="473"/>
      <c r="V169" s="475"/>
      <c r="W169" s="475"/>
      <c r="X169" s="474"/>
      <c r="Y169" s="473"/>
      <c r="Z169" s="473"/>
      <c r="AA169" s="473"/>
      <c r="AB169" s="483"/>
      <c r="AC169" s="483"/>
      <c r="AD169" s="476"/>
      <c r="AE169" s="476"/>
      <c r="AF169" s="476"/>
      <c r="AG169" s="476"/>
      <c r="AH169" s="476"/>
      <c r="AI169" s="482"/>
      <c r="AJ169" s="476"/>
      <c r="AK169" s="476"/>
      <c r="AL169" s="476"/>
      <c r="AM169" s="476"/>
      <c r="AN169" s="476"/>
      <c r="AO169" s="476"/>
      <c r="AP169" s="476"/>
      <c r="AQ169" s="476"/>
      <c r="AR169" s="476"/>
      <c r="AS169" s="476"/>
      <c r="AT169" s="476"/>
      <c r="AU169" s="476"/>
      <c r="AV169" s="476"/>
      <c r="AW169" s="476"/>
      <c r="AX169" s="476"/>
      <c r="AY169" s="476"/>
      <c r="AZ169" s="476"/>
      <c r="BA169" s="476"/>
      <c r="BB169" s="476"/>
      <c r="BC169" s="476"/>
      <c r="BD169" s="481"/>
      <c r="BE169" s="481"/>
      <c r="BF169" s="478"/>
      <c r="BG169" s="478"/>
      <c r="BH169" s="478"/>
      <c r="BI169" s="478"/>
      <c r="BJ169" s="480"/>
      <c r="BK169" s="476"/>
      <c r="BM169" s="472"/>
      <c r="BN169" s="472"/>
    </row>
    <row r="170" spans="1:71" x14ac:dyDescent="0.25">
      <c r="A170" s="720"/>
      <c r="B170" s="720"/>
      <c r="C170" s="720"/>
      <c r="D170" s="475"/>
      <c r="E170" s="475"/>
      <c r="F170" s="475"/>
      <c r="G170" s="475"/>
      <c r="H170" s="475"/>
      <c r="I170" s="475"/>
      <c r="J170" s="475"/>
      <c r="K170" s="475"/>
      <c r="L170" s="475"/>
      <c r="M170" s="708"/>
      <c r="N170" s="475"/>
      <c r="O170" s="475"/>
      <c r="P170" s="474"/>
      <c r="Q170" s="474"/>
      <c r="R170" s="474"/>
      <c r="S170" s="474"/>
      <c r="T170" s="473"/>
      <c r="U170" s="473"/>
      <c r="V170" s="475"/>
      <c r="W170" s="475"/>
      <c r="X170" s="474"/>
      <c r="Y170" s="473"/>
      <c r="Z170" s="473"/>
      <c r="AA170" s="473"/>
      <c r="AB170" s="473"/>
      <c r="AC170" s="473"/>
      <c r="AD170" s="479"/>
      <c r="AE170" s="479"/>
      <c r="AF170" s="479"/>
      <c r="AG170" s="479"/>
      <c r="AH170" s="476"/>
      <c r="AI170" s="476"/>
      <c r="AJ170" s="476"/>
      <c r="AK170" s="476"/>
      <c r="AL170" s="476"/>
      <c r="AM170" s="476"/>
      <c r="AN170" s="476"/>
      <c r="AO170" s="476"/>
      <c r="AP170" s="476"/>
      <c r="AQ170" s="476"/>
      <c r="AR170" s="476"/>
      <c r="AS170" s="476"/>
      <c r="AT170" s="476"/>
      <c r="AU170" s="476"/>
      <c r="AV170" s="476"/>
      <c r="AW170" s="476"/>
      <c r="AX170" s="476"/>
      <c r="AY170" s="476"/>
      <c r="AZ170" s="476"/>
      <c r="BA170" s="476"/>
      <c r="BB170" s="476"/>
      <c r="BC170" s="476"/>
      <c r="BD170" s="479"/>
      <c r="BE170" s="479"/>
      <c r="BF170" s="478"/>
      <c r="BG170" s="478"/>
      <c r="BH170" s="478"/>
      <c r="BI170" s="478"/>
      <c r="BJ170" s="480"/>
      <c r="BK170" s="476"/>
      <c r="BL170" s="476"/>
      <c r="BM170" s="472"/>
      <c r="BN170" s="472"/>
    </row>
    <row r="171" spans="1:71" x14ac:dyDescent="0.25">
      <c r="A171" s="720"/>
      <c r="B171" s="720"/>
      <c r="C171" s="720"/>
      <c r="D171" s="475"/>
      <c r="E171" s="475"/>
      <c r="F171" s="475"/>
      <c r="G171" s="475"/>
      <c r="H171" s="475"/>
      <c r="I171" s="475"/>
      <c r="J171" s="475"/>
      <c r="K171" s="475"/>
      <c r="L171" s="475"/>
      <c r="M171" s="708"/>
      <c r="N171" s="475"/>
      <c r="O171" s="475"/>
      <c r="P171" s="474"/>
      <c r="Q171" s="474"/>
      <c r="R171" s="474"/>
      <c r="S171" s="474"/>
      <c r="T171" s="473"/>
      <c r="U171" s="473"/>
      <c r="V171" s="475"/>
      <c r="W171" s="475"/>
      <c r="X171" s="474"/>
      <c r="Y171" s="473"/>
      <c r="Z171" s="473"/>
      <c r="AA171" s="473"/>
      <c r="AB171" s="473"/>
      <c r="AC171" s="473"/>
      <c r="AD171" s="479"/>
      <c r="AE171" s="479"/>
      <c r="AF171" s="479"/>
      <c r="AG171" s="479"/>
      <c r="AH171" s="476"/>
      <c r="AI171" s="476"/>
      <c r="AJ171" s="476"/>
      <c r="AK171" s="479"/>
      <c r="AL171" s="476"/>
      <c r="AM171" s="476"/>
      <c r="AN171" s="476"/>
      <c r="AO171" s="476"/>
      <c r="AP171" s="476"/>
      <c r="AQ171" s="476"/>
      <c r="AR171" s="476"/>
      <c r="AS171" s="479"/>
      <c r="AT171" s="476"/>
      <c r="AU171" s="476"/>
      <c r="AV171" s="476"/>
      <c r="AW171" s="476"/>
      <c r="AX171" s="476"/>
      <c r="AY171" s="476"/>
      <c r="AZ171" s="476"/>
      <c r="BA171" s="476"/>
      <c r="BB171" s="476"/>
      <c r="BC171" s="476"/>
      <c r="BD171" s="476"/>
      <c r="BE171" s="476"/>
      <c r="BF171" s="478"/>
      <c r="BG171" s="478"/>
      <c r="BH171" s="478"/>
      <c r="BI171" s="478"/>
      <c r="BJ171" s="480"/>
      <c r="BK171" s="476"/>
      <c r="BL171" s="476"/>
      <c r="BM171" s="472"/>
      <c r="BN171" s="472"/>
    </row>
    <row r="172" spans="1:71" ht="40.700000000000003" customHeight="1" x14ac:dyDescent="0.25">
      <c r="A172" s="720"/>
      <c r="B172" s="720"/>
      <c r="C172" s="720"/>
      <c r="D172" s="475"/>
      <c r="E172" s="475"/>
      <c r="F172" s="475"/>
      <c r="G172" s="475"/>
      <c r="H172" s="475"/>
      <c r="I172" s="475"/>
      <c r="J172" s="475"/>
      <c r="K172" s="475"/>
      <c r="L172" s="475"/>
      <c r="M172" s="708"/>
      <c r="N172" s="475"/>
      <c r="O172" s="475"/>
      <c r="P172" s="474"/>
      <c r="Q172" s="474"/>
      <c r="R172" s="474"/>
      <c r="S172" s="474"/>
      <c r="T172" s="473"/>
      <c r="U172" s="473"/>
      <c r="V172" s="475"/>
      <c r="W172" s="475"/>
      <c r="X172" s="474"/>
      <c r="Y172" s="473"/>
      <c r="Z172" s="473"/>
      <c r="AA172" s="473"/>
      <c r="AB172" s="473"/>
      <c r="AC172" s="473"/>
      <c r="AD172" s="476"/>
      <c r="AE172" s="476"/>
      <c r="AF172" s="476"/>
      <c r="AG172" s="476"/>
      <c r="AH172" s="476"/>
      <c r="AI172" s="476"/>
      <c r="AJ172" s="476"/>
      <c r="AK172" s="476"/>
      <c r="AL172" s="476"/>
      <c r="AM172" s="476"/>
      <c r="AN172" s="476"/>
      <c r="AO172" s="476"/>
      <c r="AP172" s="476"/>
      <c r="AQ172" s="476"/>
      <c r="AR172" s="476"/>
      <c r="AS172" s="476"/>
      <c r="AT172" s="476"/>
      <c r="AU172" s="476"/>
      <c r="AV172" s="476"/>
      <c r="AW172" s="476"/>
      <c r="AX172" s="476"/>
      <c r="AY172" s="476"/>
      <c r="AZ172" s="476"/>
      <c r="BA172" s="476"/>
      <c r="BB172" s="476"/>
      <c r="BC172" s="476"/>
      <c r="BD172" s="479"/>
      <c r="BE172" s="479"/>
      <c r="BF172" s="478"/>
      <c r="BG172" s="478"/>
      <c r="BH172" s="478"/>
      <c r="BI172" s="478"/>
      <c r="BJ172" s="477"/>
      <c r="BK172" s="476"/>
      <c r="BL172" s="476"/>
      <c r="BM172" s="472"/>
      <c r="BN172" s="472"/>
    </row>
    <row r="173" spans="1:71" ht="35.450000000000003" customHeight="1" x14ac:dyDescent="0.25">
      <c r="A173" s="720"/>
      <c r="B173" s="720"/>
      <c r="C173" s="720"/>
      <c r="D173" s="475"/>
      <c r="E173" s="475"/>
      <c r="F173" s="475"/>
      <c r="G173" s="475"/>
      <c r="H173" s="475"/>
      <c r="I173" s="475"/>
      <c r="J173" s="475"/>
      <c r="K173" s="475"/>
      <c r="L173" s="475"/>
      <c r="M173" s="708"/>
      <c r="N173" s="475"/>
      <c r="O173" s="475"/>
      <c r="P173" s="474"/>
      <c r="Q173" s="474"/>
      <c r="R173" s="474"/>
      <c r="S173" s="474"/>
      <c r="T173" s="473"/>
      <c r="U173" s="473"/>
      <c r="V173" s="475"/>
      <c r="W173" s="475"/>
      <c r="X173" s="474"/>
      <c r="Y173" s="473"/>
      <c r="Z173" s="473"/>
      <c r="AA173" s="473"/>
      <c r="AB173" s="473"/>
      <c r="AC173" s="473"/>
      <c r="AD173" s="476"/>
      <c r="AE173" s="476"/>
      <c r="AF173" s="476"/>
      <c r="AG173" s="476"/>
      <c r="AH173" s="476"/>
      <c r="AI173" s="476"/>
      <c r="AJ173" s="476"/>
      <c r="AK173" s="476"/>
      <c r="AL173" s="476"/>
      <c r="AM173" s="476"/>
      <c r="AN173" s="476"/>
      <c r="AO173" s="476"/>
      <c r="AP173" s="476"/>
      <c r="AQ173" s="476"/>
      <c r="AR173" s="476"/>
      <c r="AS173" s="476"/>
      <c r="AT173" s="476"/>
      <c r="AU173" s="476"/>
      <c r="AV173" s="476"/>
      <c r="AW173" s="476"/>
      <c r="AX173" s="476"/>
      <c r="AY173" s="476"/>
      <c r="AZ173" s="476"/>
      <c r="BA173" s="476"/>
      <c r="BB173" s="476"/>
      <c r="BC173" s="476"/>
      <c r="BD173" s="476"/>
      <c r="BE173" s="476"/>
      <c r="BF173" s="476"/>
      <c r="BG173" s="476"/>
      <c r="BH173" s="476"/>
      <c r="BI173" s="476"/>
      <c r="BK173" s="476"/>
      <c r="BL173" s="476"/>
      <c r="BM173" s="472"/>
      <c r="BN173" s="472"/>
    </row>
    <row r="174" spans="1:71" ht="41.25" customHeight="1" x14ac:dyDescent="0.25">
      <c r="A174" s="720"/>
      <c r="B174" s="720"/>
      <c r="C174" s="720"/>
      <c r="D174" s="475"/>
      <c r="E174" s="475"/>
      <c r="F174" s="475"/>
      <c r="G174" s="475"/>
      <c r="H174" s="475"/>
      <c r="I174" s="475"/>
      <c r="J174" s="475"/>
      <c r="K174" s="475"/>
      <c r="L174" s="475"/>
      <c r="M174" s="708"/>
      <c r="N174" s="475"/>
      <c r="O174" s="475"/>
      <c r="P174" s="474"/>
      <c r="Q174" s="474"/>
      <c r="R174" s="474"/>
      <c r="S174" s="474"/>
      <c r="T174" s="473"/>
      <c r="U174" s="473"/>
      <c r="V174" s="475"/>
      <c r="W174" s="475"/>
      <c r="X174" s="474"/>
      <c r="Y174" s="473"/>
      <c r="Z174" s="473"/>
      <c r="AA174" s="473"/>
      <c r="AB174" s="473"/>
      <c r="AC174" s="473"/>
      <c r="AD174" s="721"/>
      <c r="AE174" s="721"/>
      <c r="AF174" s="721"/>
      <c r="AG174" s="721"/>
      <c r="AH174" s="721"/>
      <c r="AI174" s="721"/>
      <c r="AJ174" s="721"/>
      <c r="AK174" s="721"/>
      <c r="AL174" s="721"/>
      <c r="AM174" s="721"/>
      <c r="AN174" s="721"/>
      <c r="AO174" s="721"/>
      <c r="AP174" s="721"/>
      <c r="AQ174" s="721"/>
      <c r="AR174" s="721"/>
      <c r="AS174" s="721"/>
      <c r="AT174" s="721"/>
      <c r="AU174" s="721"/>
      <c r="AV174" s="721"/>
      <c r="AW174" s="721"/>
      <c r="AX174" s="721"/>
      <c r="AY174" s="721"/>
      <c r="AZ174" s="721"/>
      <c r="BA174" s="721"/>
      <c r="BB174" s="721"/>
      <c r="BC174" s="721"/>
      <c r="BD174" s="721"/>
      <c r="BE174" s="721"/>
      <c r="BF174" s="721"/>
      <c r="BG174" s="721"/>
      <c r="BH174" s="721"/>
      <c r="BI174" s="721"/>
      <c r="BJ174" s="721"/>
      <c r="BK174" s="721"/>
      <c r="BL174" s="721"/>
      <c r="BM174" s="472"/>
      <c r="BN174" s="472"/>
    </row>
    <row r="175" spans="1:71" ht="39.200000000000003" customHeight="1" x14ac:dyDescent="0.25">
      <c r="A175" s="720"/>
      <c r="B175" s="720"/>
      <c r="C175" s="720"/>
      <c r="D175" s="475"/>
      <c r="E175" s="475"/>
      <c r="F175" s="475"/>
      <c r="G175" s="475"/>
      <c r="H175" s="475"/>
      <c r="I175" s="475"/>
      <c r="J175" s="475"/>
      <c r="K175" s="475"/>
      <c r="L175" s="475"/>
      <c r="M175" s="708"/>
      <c r="N175" s="475"/>
      <c r="O175" s="475"/>
      <c r="P175" s="474"/>
      <c r="Q175" s="474"/>
      <c r="R175" s="474"/>
      <c r="S175" s="474"/>
      <c r="T175" s="473"/>
      <c r="U175" s="473"/>
      <c r="V175" s="475"/>
      <c r="W175" s="475"/>
      <c r="X175" s="474"/>
      <c r="Y175" s="473"/>
      <c r="Z175" s="473"/>
      <c r="AA175" s="473"/>
      <c r="AB175" s="473"/>
      <c r="AC175" s="473"/>
      <c r="AD175" s="721"/>
      <c r="AE175" s="721"/>
      <c r="AF175" s="721"/>
      <c r="AG175" s="721"/>
      <c r="AH175" s="721"/>
      <c r="AI175" s="721"/>
      <c r="AJ175" s="721"/>
      <c r="AK175" s="721"/>
      <c r="AL175" s="721"/>
      <c r="AM175" s="721"/>
      <c r="AN175" s="721"/>
      <c r="AO175" s="721"/>
      <c r="AP175" s="721"/>
      <c r="AQ175" s="721"/>
      <c r="AR175" s="721"/>
      <c r="AS175" s="721"/>
      <c r="AT175" s="721"/>
      <c r="AU175" s="721"/>
      <c r="AV175" s="721"/>
      <c r="AW175" s="721"/>
      <c r="AX175" s="721"/>
      <c r="AY175" s="721"/>
      <c r="AZ175" s="721"/>
      <c r="BA175" s="721"/>
      <c r="BB175" s="721"/>
      <c r="BC175" s="721"/>
      <c r="BD175" s="721"/>
      <c r="BE175" s="721"/>
      <c r="BF175" s="721"/>
      <c r="BG175" s="721"/>
      <c r="BH175" s="721"/>
      <c r="BI175" s="721"/>
      <c r="BJ175" s="721"/>
      <c r="BK175" s="721"/>
      <c r="BL175" s="721"/>
      <c r="BM175" s="472"/>
      <c r="BN175" s="472"/>
    </row>
    <row r="176" spans="1:71" ht="81" customHeight="1" x14ac:dyDescent="0.25">
      <c r="A176" s="720"/>
      <c r="B176" s="720"/>
      <c r="C176" s="720"/>
      <c r="D176" s="475"/>
      <c r="E176" s="475"/>
      <c r="F176" s="475"/>
      <c r="G176" s="475"/>
      <c r="H176" s="475"/>
      <c r="I176" s="475"/>
      <c r="J176" s="475"/>
      <c r="K176" s="475"/>
      <c r="L176" s="475"/>
      <c r="M176" s="708"/>
      <c r="N176" s="475"/>
      <c r="O176" s="475"/>
      <c r="P176" s="474"/>
      <c r="Q176" s="474"/>
      <c r="R176" s="474"/>
      <c r="S176" s="474"/>
      <c r="T176" s="473"/>
      <c r="U176" s="473"/>
      <c r="V176" s="475"/>
      <c r="W176" s="475"/>
      <c r="X176" s="474"/>
      <c r="Y176" s="473"/>
      <c r="Z176" s="473"/>
      <c r="AA176" s="473"/>
      <c r="AB176" s="473"/>
      <c r="AC176" s="473"/>
      <c r="AD176" s="721"/>
      <c r="AE176" s="721"/>
      <c r="AF176" s="721"/>
      <c r="AG176" s="721"/>
      <c r="AH176" s="721"/>
      <c r="AI176" s="721"/>
      <c r="AJ176" s="721"/>
      <c r="AK176" s="721"/>
      <c r="AL176" s="721"/>
      <c r="AM176" s="721"/>
      <c r="AN176" s="721"/>
      <c r="AO176" s="721"/>
      <c r="AP176" s="721"/>
      <c r="AQ176" s="721"/>
      <c r="AR176" s="721"/>
      <c r="AS176" s="721"/>
      <c r="AT176" s="721"/>
      <c r="AU176" s="721"/>
      <c r="AV176" s="721"/>
      <c r="AW176" s="721"/>
      <c r="AX176" s="721"/>
      <c r="AY176" s="721"/>
      <c r="AZ176" s="721"/>
      <c r="BA176" s="721"/>
      <c r="BB176" s="721"/>
      <c r="BC176" s="721"/>
      <c r="BD176" s="721"/>
      <c r="BE176" s="721"/>
      <c r="BF176" s="721"/>
      <c r="BG176" s="721"/>
      <c r="BH176" s="721"/>
      <c r="BI176" s="721"/>
      <c r="BJ176" s="721"/>
      <c r="BK176" s="721"/>
      <c r="BL176" s="721"/>
      <c r="BM176" s="472"/>
      <c r="BN176" s="472"/>
    </row>
    <row r="177" spans="1:66" ht="33.75" customHeight="1" x14ac:dyDescent="0.25">
      <c r="A177" s="720"/>
      <c r="B177" s="720"/>
      <c r="C177" s="720"/>
      <c r="D177" s="475"/>
      <c r="E177" s="475"/>
      <c r="F177" s="475"/>
      <c r="G177" s="475"/>
      <c r="H177" s="475"/>
      <c r="I177" s="475"/>
      <c r="J177" s="475"/>
      <c r="K177" s="475"/>
      <c r="L177" s="475"/>
      <c r="M177" s="708"/>
      <c r="N177" s="475"/>
      <c r="O177" s="475"/>
      <c r="P177" s="474"/>
      <c r="Q177" s="474"/>
      <c r="R177" s="474"/>
      <c r="S177" s="474"/>
      <c r="T177" s="473"/>
      <c r="U177" s="473"/>
      <c r="V177" s="475"/>
      <c r="W177" s="475"/>
      <c r="X177" s="474"/>
      <c r="Y177" s="473"/>
      <c r="Z177" s="473"/>
      <c r="AA177" s="473"/>
      <c r="AB177" s="473"/>
      <c r="AC177" s="473"/>
      <c r="AD177" s="721"/>
      <c r="AE177" s="721"/>
      <c r="AF177" s="721"/>
      <c r="AG177" s="721"/>
      <c r="AH177" s="721"/>
      <c r="AI177" s="721"/>
      <c r="AJ177" s="721"/>
      <c r="AK177" s="721"/>
      <c r="AL177" s="721"/>
      <c r="AM177" s="721"/>
      <c r="AN177" s="721"/>
      <c r="AO177" s="721"/>
      <c r="AP177" s="721"/>
      <c r="AQ177" s="721"/>
      <c r="AR177" s="721"/>
      <c r="AS177" s="721"/>
      <c r="AT177" s="721"/>
      <c r="AU177" s="721"/>
      <c r="AV177" s="721"/>
      <c r="AW177" s="721"/>
      <c r="AX177" s="721"/>
      <c r="AY177" s="721"/>
      <c r="AZ177" s="721"/>
      <c r="BA177" s="721"/>
      <c r="BB177" s="721"/>
      <c r="BC177" s="721"/>
      <c r="BD177" s="721"/>
      <c r="BE177" s="721"/>
      <c r="BF177" s="721"/>
      <c r="BG177" s="721"/>
      <c r="BH177" s="721"/>
      <c r="BI177" s="721"/>
      <c r="BJ177" s="721"/>
      <c r="BK177" s="721"/>
      <c r="BL177" s="721"/>
      <c r="BM177" s="472"/>
      <c r="BN177" s="472"/>
    </row>
    <row r="178" spans="1:66" ht="147.75" customHeight="1" x14ac:dyDescent="0.25">
      <c r="A178" s="720"/>
      <c r="B178" s="720"/>
      <c r="C178" s="720"/>
      <c r="D178" s="475"/>
      <c r="E178" s="475"/>
      <c r="F178" s="475"/>
      <c r="G178" s="475"/>
      <c r="H178" s="475"/>
      <c r="I178" s="475"/>
      <c r="J178" s="475"/>
      <c r="K178" s="475"/>
      <c r="L178" s="475"/>
      <c r="M178" s="708"/>
      <c r="N178" s="475"/>
      <c r="O178" s="475"/>
      <c r="P178" s="474"/>
      <c r="Q178" s="474"/>
      <c r="R178" s="474"/>
      <c r="S178" s="474"/>
      <c r="T178" s="473"/>
      <c r="U178" s="473"/>
      <c r="V178" s="475"/>
      <c r="W178" s="475"/>
      <c r="X178" s="474"/>
      <c r="Y178" s="473"/>
      <c r="Z178" s="473"/>
      <c r="AA178" s="473"/>
      <c r="AB178" s="473"/>
      <c r="AC178" s="473"/>
      <c r="AD178" s="721"/>
      <c r="AE178" s="721"/>
      <c r="AF178" s="721"/>
      <c r="AG178" s="721"/>
      <c r="AH178" s="721"/>
      <c r="AI178" s="721"/>
      <c r="AJ178" s="721"/>
      <c r="AK178" s="721"/>
      <c r="AL178" s="721"/>
      <c r="AM178" s="721"/>
      <c r="AN178" s="721"/>
      <c r="AO178" s="721"/>
      <c r="AP178" s="721"/>
      <c r="AQ178" s="721"/>
      <c r="AR178" s="721"/>
      <c r="AS178" s="721"/>
      <c r="AT178" s="721"/>
      <c r="AU178" s="721"/>
      <c r="AV178" s="721"/>
      <c r="AW178" s="721"/>
      <c r="AX178" s="721"/>
      <c r="AY178" s="721"/>
      <c r="AZ178" s="721"/>
      <c r="BA178" s="721"/>
      <c r="BB178" s="721"/>
      <c r="BC178" s="721"/>
      <c r="BD178" s="721"/>
      <c r="BE178" s="721"/>
      <c r="BF178" s="721"/>
      <c r="BG178" s="721"/>
      <c r="BH178" s="721"/>
      <c r="BI178" s="721"/>
      <c r="BJ178" s="721"/>
      <c r="BK178" s="721"/>
      <c r="BL178" s="721"/>
      <c r="BM178" s="472"/>
      <c r="BN178" s="472"/>
    </row>
    <row r="179" spans="1:66" ht="36" customHeight="1" x14ac:dyDescent="0.25">
      <c r="A179" s="720"/>
      <c r="B179" s="720"/>
      <c r="C179" s="720"/>
      <c r="D179" s="475"/>
      <c r="E179" s="475"/>
      <c r="F179" s="475"/>
      <c r="G179" s="475"/>
      <c r="H179" s="475"/>
      <c r="I179" s="475"/>
      <c r="J179" s="475"/>
      <c r="K179" s="475"/>
      <c r="L179" s="475"/>
      <c r="M179" s="708"/>
      <c r="N179" s="475"/>
      <c r="O179" s="475"/>
      <c r="P179" s="474"/>
      <c r="Q179" s="474"/>
      <c r="R179" s="474"/>
      <c r="S179" s="474"/>
      <c r="T179" s="473"/>
      <c r="U179" s="473"/>
      <c r="V179" s="475"/>
      <c r="W179" s="475"/>
      <c r="X179" s="474"/>
      <c r="Y179" s="473"/>
      <c r="Z179" s="473"/>
      <c r="AA179" s="473"/>
      <c r="AB179" s="473"/>
      <c r="AC179" s="473"/>
      <c r="AD179" s="721"/>
      <c r="AE179" s="721"/>
      <c r="AF179" s="721"/>
      <c r="AG179" s="721"/>
      <c r="AH179" s="721"/>
      <c r="AI179" s="721"/>
      <c r="AJ179" s="721"/>
      <c r="AK179" s="721"/>
      <c r="AL179" s="721"/>
      <c r="AM179" s="721"/>
      <c r="AN179" s="721"/>
      <c r="AO179" s="721"/>
      <c r="AP179" s="721"/>
      <c r="AQ179" s="721"/>
      <c r="AR179" s="721"/>
      <c r="AS179" s="721"/>
      <c r="AT179" s="721"/>
      <c r="AU179" s="721"/>
      <c r="AV179" s="721"/>
      <c r="AW179" s="721"/>
      <c r="AX179" s="721"/>
      <c r="AY179" s="721"/>
      <c r="AZ179" s="721"/>
      <c r="BA179" s="721"/>
      <c r="BB179" s="721"/>
      <c r="BC179" s="721"/>
      <c r="BD179" s="721"/>
      <c r="BE179" s="721"/>
      <c r="BF179" s="721"/>
      <c r="BG179" s="721"/>
      <c r="BH179" s="721"/>
      <c r="BI179" s="721"/>
      <c r="BJ179" s="721"/>
      <c r="BK179" s="721"/>
      <c r="BL179" s="721"/>
      <c r="BM179" s="472"/>
      <c r="BN179" s="472"/>
    </row>
    <row r="180" spans="1:66" ht="82.5" customHeight="1" x14ac:dyDescent="0.25">
      <c r="A180" s="720"/>
      <c r="B180" s="720"/>
      <c r="C180" s="720"/>
      <c r="D180" s="475"/>
      <c r="E180" s="475"/>
      <c r="F180" s="475"/>
      <c r="G180" s="475"/>
      <c r="H180" s="475"/>
      <c r="I180" s="475"/>
      <c r="J180" s="475"/>
      <c r="K180" s="475"/>
      <c r="L180" s="475"/>
      <c r="M180" s="708"/>
      <c r="N180" s="475"/>
      <c r="O180" s="475"/>
      <c r="P180" s="474"/>
      <c r="Q180" s="474"/>
      <c r="R180" s="474"/>
      <c r="S180" s="474"/>
      <c r="T180" s="473"/>
      <c r="U180" s="473"/>
      <c r="V180" s="475"/>
      <c r="W180" s="475"/>
      <c r="X180" s="474"/>
      <c r="Y180" s="473"/>
      <c r="Z180" s="473"/>
      <c r="AA180" s="473"/>
      <c r="AB180" s="473"/>
      <c r="AC180" s="473"/>
      <c r="AD180" s="721"/>
      <c r="AE180" s="721"/>
      <c r="AF180" s="721"/>
      <c r="AG180" s="721"/>
      <c r="AH180" s="721"/>
      <c r="AI180" s="721"/>
      <c r="AJ180" s="721"/>
      <c r="AK180" s="721"/>
      <c r="AL180" s="721"/>
      <c r="AM180" s="721"/>
      <c r="AN180" s="721"/>
      <c r="AO180" s="721"/>
      <c r="AP180" s="721"/>
      <c r="AQ180" s="721"/>
      <c r="AR180" s="721"/>
      <c r="AS180" s="721"/>
      <c r="AT180" s="721"/>
      <c r="AU180" s="721"/>
      <c r="AV180" s="721"/>
      <c r="AW180" s="721"/>
      <c r="AX180" s="721"/>
      <c r="AY180" s="721"/>
      <c r="AZ180" s="721"/>
      <c r="BA180" s="721"/>
      <c r="BB180" s="721"/>
      <c r="BC180" s="721"/>
      <c r="BD180" s="721"/>
      <c r="BE180" s="721"/>
      <c r="BF180" s="721"/>
      <c r="BG180" s="721"/>
      <c r="BH180" s="721"/>
      <c r="BI180" s="721"/>
      <c r="BJ180" s="721"/>
      <c r="BK180" s="721"/>
      <c r="BL180" s="721"/>
      <c r="BM180" s="472"/>
      <c r="BN180" s="472"/>
    </row>
    <row r="181" spans="1:66" ht="22.7" customHeight="1" x14ac:dyDescent="0.25">
      <c r="A181" s="720"/>
      <c r="B181" s="720"/>
      <c r="C181" s="722"/>
      <c r="D181" s="722"/>
      <c r="E181" s="722"/>
      <c r="F181" s="722"/>
      <c r="G181" s="722"/>
      <c r="H181" s="722"/>
      <c r="I181" s="722"/>
      <c r="J181" s="722"/>
      <c r="K181" s="722"/>
      <c r="L181" s="722"/>
      <c r="M181" s="722"/>
      <c r="N181" s="722"/>
      <c r="O181" s="722"/>
      <c r="P181" s="722"/>
      <c r="Q181" s="722"/>
      <c r="R181" s="722"/>
      <c r="S181" s="722"/>
      <c r="T181" s="722"/>
      <c r="U181" s="722"/>
      <c r="V181" s="722"/>
      <c r="W181" s="722"/>
      <c r="X181" s="722"/>
      <c r="Y181" s="722"/>
      <c r="Z181" s="722"/>
      <c r="AA181" s="722"/>
      <c r="AB181" s="722"/>
      <c r="AC181" s="722"/>
      <c r="AD181" s="722"/>
      <c r="AE181" s="722"/>
      <c r="AF181" s="722"/>
      <c r="AG181" s="722"/>
      <c r="AH181" s="722"/>
      <c r="AI181" s="722"/>
      <c r="AJ181" s="722"/>
      <c r="AK181" s="722"/>
      <c r="AL181" s="722"/>
      <c r="AM181" s="722"/>
      <c r="AN181" s="722"/>
      <c r="AO181" s="722"/>
      <c r="AP181" s="722"/>
      <c r="AQ181" s="722"/>
      <c r="AR181" s="722"/>
      <c r="AS181" s="722"/>
      <c r="AT181" s="722"/>
      <c r="AU181" s="722"/>
      <c r="AV181" s="722"/>
      <c r="AW181" s="722"/>
      <c r="AX181" s="722"/>
      <c r="AY181" s="722"/>
      <c r="AZ181" s="722"/>
      <c r="BA181" s="722"/>
      <c r="BB181" s="722"/>
      <c r="BC181" s="722"/>
      <c r="BD181" s="722"/>
      <c r="BE181" s="722"/>
      <c r="BF181" s="722"/>
      <c r="BG181" s="722"/>
      <c r="BH181" s="722"/>
      <c r="BI181" s="722"/>
      <c r="BJ181" s="722"/>
      <c r="BK181" s="722"/>
      <c r="BL181" s="722"/>
      <c r="BM181" s="471"/>
      <c r="BN181" s="471"/>
    </row>
    <row r="191" spans="1:66" x14ac:dyDescent="0.25">
      <c r="AK191" s="470"/>
    </row>
  </sheetData>
  <mergeCells count="61">
    <mergeCell ref="A1:BR1"/>
    <mergeCell ref="A2:BR2"/>
    <mergeCell ref="A3:BR3"/>
    <mergeCell ref="A5:A7"/>
    <mergeCell ref="C5:AC5"/>
    <mergeCell ref="AD5:BL5"/>
    <mergeCell ref="BO5:BR5"/>
    <mergeCell ref="B6:B7"/>
    <mergeCell ref="C6:C7"/>
    <mergeCell ref="D6:G6"/>
    <mergeCell ref="H6:K6"/>
    <mergeCell ref="L6:O6"/>
    <mergeCell ref="P6:S6"/>
    <mergeCell ref="T6:T7"/>
    <mergeCell ref="BO6:BO7"/>
    <mergeCell ref="BL6:BL7"/>
    <mergeCell ref="B78:B79"/>
    <mergeCell ref="BJ6:BJ7"/>
    <mergeCell ref="BK6:BK7"/>
    <mergeCell ref="Z6:AC6"/>
    <mergeCell ref="AH6:AK6"/>
    <mergeCell ref="AP6:AS6"/>
    <mergeCell ref="BM6:BM7"/>
    <mergeCell ref="U6:U7"/>
    <mergeCell ref="X6:X7"/>
    <mergeCell ref="AD6:AG6"/>
    <mergeCell ref="AL6:AO6"/>
    <mergeCell ref="AT6:AW6"/>
    <mergeCell ref="BB6:BE6"/>
    <mergeCell ref="BF6:BI6"/>
    <mergeCell ref="BP6:BP7"/>
    <mergeCell ref="BQ6:BQ7"/>
    <mergeCell ref="BR6:BR7"/>
    <mergeCell ref="A175:C175"/>
    <mergeCell ref="AD175:BL175"/>
    <mergeCell ref="A164:C164"/>
    <mergeCell ref="A166:C166"/>
    <mergeCell ref="A167:BL167"/>
    <mergeCell ref="A168:C168"/>
    <mergeCell ref="A169:C169"/>
    <mergeCell ref="V6:V7"/>
    <mergeCell ref="W6:W7"/>
    <mergeCell ref="BN6:BN7"/>
    <mergeCell ref="A170:C170"/>
    <mergeCell ref="A171:C171"/>
    <mergeCell ref="AX6:BA6"/>
    <mergeCell ref="A172:C172"/>
    <mergeCell ref="A173:C173"/>
    <mergeCell ref="A174:C174"/>
    <mergeCell ref="A176:C176"/>
    <mergeCell ref="AD176:BL176"/>
    <mergeCell ref="AD174:BL174"/>
    <mergeCell ref="A180:C180"/>
    <mergeCell ref="AD180:BL180"/>
    <mergeCell ref="A181:BL181"/>
    <mergeCell ref="A177:C177"/>
    <mergeCell ref="AD177:BL177"/>
    <mergeCell ref="A178:C178"/>
    <mergeCell ref="AD178:BL178"/>
    <mergeCell ref="A179:C179"/>
    <mergeCell ref="AD179:BL179"/>
  </mergeCells>
  <printOptions horizontalCentered="1" verticalCentered="1"/>
  <pageMargins left="0" right="0" top="7.874015748031496E-2" bottom="1.1023622047244095" header="0" footer="0"/>
  <pageSetup paperSize="5" scale="75" orientation="portrait" r:id="rId1"/>
  <headerFooter alignWithMargins="0"/>
  <ignoredErrors>
    <ignoredError sqref="BK111 BK124 P10:S10 P23:S23 P57:S57 P75:S75 V11:W15 V17:W20 V24:W28 V31:W31 W30 V33:W36 V38:W44 V46:W47 V49:W55 W58:W59 V59 V61:W64 V66:W67 W69:W73 V77:W80 V81:W83 V85:W90 V93:W96 W91:W92 V99:W103 V106:W107 V109:W111 V113:W114 V116:W117 W120:W121 V121 W124:W125 V125 W128 V131:W132 V136:W140 V142:W146 V148:W152 V154:W158 V159:W160 P98:S98 P105:S107 P119:S122 P127:S127 P135:S135 X10" formulaRange="1"/>
    <ignoredError sqref="AX16:BA16 AX29:BA29 AX37" formula="1"/>
    <ignoredError sqref="P16:S16 P29:S29 P32:S32 P37:S37 P45:S48 P60:S60 P65:S68 P84:S84 P108:S108 P112:S115 P123:S123 P130:S130 P141:S141 P147:S147 P153:S153 X29 X32" formula="1" formulaRange="1"/>
  </ignoredErrors>
  <drawing r:id="rId2"/>
  <extLst>
    <ext xmlns:x14="http://schemas.microsoft.com/office/spreadsheetml/2009/9/main" uri="{CCE6A557-97BC-4b89-ADB6-D9C93CAAB3DF}">
      <x14:dataValidations xmlns:xm="http://schemas.microsoft.com/office/excel/2006/main" xWindow="789" yWindow="807" count="1">
        <x14:dataValidation type="list" allowBlank="1" showInputMessage="1" showErrorMessage="1">
          <x14:formula1>
            <xm:f>[3]Hoja1!#REF!</xm:f>
          </x14:formula1>
          <xm:sqref>BQ45:BQ60 BQ8:BQ43 BP8:BP163 BQ62:BQ163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V139"/>
  <sheetViews>
    <sheetView showGridLines="0" zoomScale="90" zoomScaleNormal="90" workbookViewId="0">
      <selection activeCell="Q27" sqref="Q27"/>
    </sheetView>
  </sheetViews>
  <sheetFormatPr baseColWidth="10" defaultColWidth="11.42578125" defaultRowHeight="15" x14ac:dyDescent="0.25"/>
  <cols>
    <col min="1" max="1" width="1.85546875" customWidth="1"/>
    <col min="2" max="2" width="10.5703125" customWidth="1"/>
    <col min="3" max="3" width="5" style="83" bestFit="1" customWidth="1"/>
    <col min="4" max="4" width="36.28515625" customWidth="1"/>
    <col min="5" max="5" width="12.140625" customWidth="1"/>
  </cols>
  <sheetData>
    <row r="1" spans="1:22" s="368" customFormat="1" ht="100.5" customHeight="1" thickBot="1" x14ac:dyDescent="0.3">
      <c r="A1" s="807"/>
      <c r="B1" s="808"/>
      <c r="C1" s="808"/>
      <c r="D1" s="808"/>
      <c r="E1" s="808"/>
      <c r="F1" s="808"/>
      <c r="G1" s="808"/>
      <c r="H1" s="808"/>
      <c r="I1" s="808"/>
      <c r="J1" s="808"/>
      <c r="K1" s="808"/>
      <c r="L1" s="808"/>
      <c r="M1" s="808"/>
      <c r="N1" s="808"/>
      <c r="O1" s="808"/>
      <c r="P1" s="808"/>
      <c r="Q1" s="809"/>
      <c r="R1"/>
      <c r="S1"/>
    </row>
    <row r="2" spans="1:22" s="369" customFormat="1" ht="16.5" thickBot="1" x14ac:dyDescent="0.3">
      <c r="A2" s="810" t="e">
        <f>+#REF!</f>
        <v>#REF!</v>
      </c>
      <c r="B2" s="811"/>
      <c r="C2" s="811"/>
      <c r="D2" s="811"/>
      <c r="E2" s="811"/>
      <c r="F2" s="811"/>
      <c r="G2" s="811"/>
      <c r="H2" s="811"/>
      <c r="I2" s="811"/>
      <c r="J2" s="811"/>
      <c r="K2" s="811"/>
      <c r="L2" s="811"/>
      <c r="M2" s="811"/>
      <c r="N2" s="811"/>
      <c r="O2" s="811"/>
      <c r="P2" s="811"/>
      <c r="Q2" s="812"/>
      <c r="R2"/>
      <c r="S2"/>
    </row>
    <row r="3" spans="1:22" s="369" customFormat="1" ht="16.5" thickBot="1" x14ac:dyDescent="0.3">
      <c r="A3" s="804" t="s">
        <v>140</v>
      </c>
      <c r="B3" s="805"/>
      <c r="C3" s="805"/>
      <c r="D3" s="805"/>
      <c r="E3" s="805"/>
      <c r="F3" s="805"/>
      <c r="G3" s="805"/>
      <c r="H3" s="805"/>
      <c r="I3" s="805"/>
      <c r="J3" s="805"/>
      <c r="K3" s="805"/>
      <c r="L3" s="805"/>
      <c r="M3" s="805"/>
      <c r="N3" s="805"/>
      <c r="O3" s="805"/>
      <c r="P3" s="805"/>
      <c r="Q3" s="806"/>
      <c r="R3"/>
      <c r="S3"/>
    </row>
    <row r="4" spans="1:22" s="369" customFormat="1" ht="16.5" thickBot="1" x14ac:dyDescent="0.3">
      <c r="A4" s="813" t="s">
        <v>100</v>
      </c>
      <c r="B4" s="814"/>
      <c r="C4" s="814"/>
      <c r="D4" s="814"/>
      <c r="E4" s="377" t="e">
        <f>+#REF!</f>
        <v>#REF!</v>
      </c>
      <c r="F4" s="377"/>
      <c r="G4" s="377"/>
      <c r="H4" s="377"/>
      <c r="I4" s="377"/>
      <c r="J4" s="377"/>
      <c r="K4" s="377"/>
      <c r="L4" s="377"/>
      <c r="M4" s="378"/>
      <c r="N4" s="378"/>
      <c r="O4" s="378"/>
      <c r="P4" s="378"/>
      <c r="Q4" s="379"/>
      <c r="R4"/>
      <c r="S4"/>
    </row>
    <row r="5" spans="1:22" ht="16.5" customHeight="1" thickBot="1" x14ac:dyDescent="0.3">
      <c r="A5" s="804" t="s">
        <v>34</v>
      </c>
      <c r="B5" s="805"/>
      <c r="C5" s="805"/>
      <c r="D5" s="805"/>
      <c r="E5" s="805"/>
      <c r="F5" s="805"/>
      <c r="G5" s="805"/>
      <c r="H5" s="805"/>
      <c r="I5" s="805"/>
      <c r="J5" s="805"/>
      <c r="K5" s="805"/>
      <c r="L5" s="805"/>
      <c r="M5" s="805"/>
      <c r="N5" s="805"/>
      <c r="O5" s="805"/>
      <c r="P5" s="805"/>
      <c r="Q5" s="806"/>
    </row>
    <row r="6" spans="1:22" x14ac:dyDescent="0.25">
      <c r="B6" s="1" t="s">
        <v>142</v>
      </c>
      <c r="C6" s="72"/>
      <c r="D6" s="5"/>
      <c r="E6" s="207"/>
      <c r="F6" s="5" t="s">
        <v>143</v>
      </c>
      <c r="G6" s="5"/>
      <c r="H6" s="5"/>
      <c r="I6" s="5"/>
      <c r="J6" s="5"/>
      <c r="K6" s="5"/>
      <c r="L6" s="5"/>
    </row>
    <row r="7" spans="1:22" ht="15.75" thickBot="1" x14ac:dyDescent="0.3">
      <c r="B7" s="71"/>
      <c r="C7" s="73"/>
      <c r="D7" s="5"/>
      <c r="E7" s="17"/>
      <c r="F7" s="5" t="s">
        <v>144</v>
      </c>
      <c r="G7" s="5"/>
      <c r="H7" s="5"/>
      <c r="I7" s="5"/>
      <c r="J7" s="5"/>
      <c r="K7" s="5"/>
      <c r="L7" s="5"/>
    </row>
    <row r="8" spans="1:22" ht="15.75" thickBot="1" x14ac:dyDescent="0.3">
      <c r="B8" s="168" t="s">
        <v>145</v>
      </c>
      <c r="C8" s="208">
        <v>2025</v>
      </c>
      <c r="D8" s="212">
        <f>IF(E10="NO APLICA","NO APLICA",IF(E11="NO SE REPORTA","SIN INFORMACION",+F81))</f>
        <v>1</v>
      </c>
      <c r="E8" s="209"/>
      <c r="F8" s="5" t="s">
        <v>146</v>
      </c>
      <c r="G8" s="5"/>
      <c r="H8" s="5"/>
      <c r="I8" s="5"/>
      <c r="J8" s="5"/>
      <c r="K8" s="5"/>
      <c r="L8" s="5"/>
    </row>
    <row r="9" spans="1:22" x14ac:dyDescent="0.25">
      <c r="B9" s="346" t="s">
        <v>147</v>
      </c>
      <c r="C9" s="84"/>
      <c r="D9" s="5"/>
      <c r="E9" s="5"/>
      <c r="F9" s="5"/>
      <c r="G9" s="5"/>
      <c r="H9" s="5"/>
      <c r="I9" s="5"/>
      <c r="J9" s="5"/>
      <c r="K9" s="5"/>
      <c r="L9" s="5"/>
    </row>
    <row r="10" spans="1:22"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823"/>
      <c r="U10" s="5"/>
      <c r="V10" s="5"/>
    </row>
    <row r="11" spans="1:22"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c r="T11" s="817"/>
    </row>
    <row r="12" spans="1:22"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1417</v>
      </c>
      <c r="F12" s="818"/>
      <c r="G12" s="818"/>
      <c r="H12" s="818"/>
      <c r="I12" s="818"/>
      <c r="J12" s="818"/>
      <c r="K12" s="818"/>
      <c r="L12" s="818"/>
      <c r="M12" s="818"/>
      <c r="N12" s="818"/>
      <c r="O12" s="818"/>
      <c r="P12" s="818"/>
      <c r="Q12" s="818"/>
      <c r="R12" s="818"/>
      <c r="S12" s="818"/>
    </row>
    <row r="13" spans="1:22" ht="21.95" customHeight="1" x14ac:dyDescent="0.25">
      <c r="B13" s="346"/>
      <c r="C13" s="84"/>
      <c r="D13" s="168" t="s">
        <v>151</v>
      </c>
      <c r="E13" s="819"/>
      <c r="F13" s="820"/>
      <c r="G13" s="820"/>
      <c r="H13" s="820"/>
      <c r="I13" s="820"/>
      <c r="J13" s="820"/>
      <c r="K13" s="820"/>
      <c r="L13" s="820"/>
      <c r="M13" s="820"/>
      <c r="N13" s="820"/>
      <c r="O13" s="820"/>
      <c r="P13" s="820"/>
      <c r="Q13" s="820"/>
      <c r="R13" s="820"/>
      <c r="S13" s="821"/>
    </row>
    <row r="14" spans="1:22" ht="6.95" customHeight="1" thickBot="1" x14ac:dyDescent="0.3">
      <c r="B14" s="346"/>
      <c r="C14" s="84"/>
      <c r="D14" s="5"/>
      <c r="E14" s="5"/>
      <c r="F14" s="5"/>
      <c r="G14" s="5"/>
      <c r="H14" s="5"/>
      <c r="I14" s="5"/>
      <c r="J14" s="5"/>
      <c r="K14" s="5"/>
      <c r="L14" s="5"/>
    </row>
    <row r="15" spans="1:22" ht="15" customHeight="1" thickTop="1" x14ac:dyDescent="0.25">
      <c r="B15" s="893" t="s">
        <v>152</v>
      </c>
      <c r="C15" s="85"/>
      <c r="D15" s="836" t="s">
        <v>153</v>
      </c>
      <c r="E15" s="837"/>
      <c r="F15" s="837"/>
      <c r="G15" s="837"/>
      <c r="H15" s="837"/>
      <c r="I15" s="837"/>
      <c r="J15" s="837"/>
      <c r="K15" s="837"/>
      <c r="L15" s="837"/>
      <c r="M15" s="949"/>
      <c r="N15" s="932"/>
    </row>
    <row r="16" spans="1:22" x14ac:dyDescent="0.25">
      <c r="B16" s="864"/>
      <c r="C16" s="88"/>
      <c r="D16" s="965" t="s">
        <v>1200</v>
      </c>
      <c r="E16" s="966"/>
      <c r="F16" s="966"/>
      <c r="G16" s="966"/>
      <c r="H16" s="966"/>
      <c r="I16" s="966"/>
      <c r="J16" s="966"/>
      <c r="K16" s="966"/>
      <c r="L16" s="966"/>
      <c r="M16" s="1025"/>
      <c r="N16" s="986"/>
    </row>
    <row r="17" spans="2:14" ht="15.75" thickBot="1" x14ac:dyDescent="0.3">
      <c r="B17" s="864"/>
      <c r="C17" s="88"/>
      <c r="D17" s="827" t="s">
        <v>1201</v>
      </c>
      <c r="E17" s="828"/>
      <c r="F17" s="828"/>
      <c r="G17" s="828"/>
      <c r="H17" s="828"/>
      <c r="I17" s="828"/>
      <c r="J17" s="828"/>
      <c r="K17" s="828"/>
      <c r="L17" s="828"/>
      <c r="M17" s="942"/>
      <c r="N17" s="919"/>
    </row>
    <row r="18" spans="2:14" ht="15.75" thickBot="1" x14ac:dyDescent="0.3">
      <c r="B18" s="864"/>
      <c r="C18" s="90"/>
      <c r="D18" s="1027" t="s">
        <v>1202</v>
      </c>
      <c r="E18" s="936" t="s">
        <v>1203</v>
      </c>
      <c r="F18" s="945"/>
      <c r="G18" s="936" t="s">
        <v>1204</v>
      </c>
      <c r="H18" s="945"/>
      <c r="I18" s="936" t="s">
        <v>280</v>
      </c>
      <c r="J18" s="945"/>
      <c r="K18" s="58"/>
      <c r="L18" s="58"/>
      <c r="N18" s="13"/>
    </row>
    <row r="19" spans="2:14" ht="15.75" thickBot="1" x14ac:dyDescent="0.3">
      <c r="B19" s="864"/>
      <c r="C19" s="90"/>
      <c r="D19" s="1028"/>
      <c r="E19" s="39" t="s">
        <v>1205</v>
      </c>
      <c r="F19" s="39" t="s">
        <v>1206</v>
      </c>
      <c r="G19" s="39" t="s">
        <v>1205</v>
      </c>
      <c r="H19" s="39" t="s">
        <v>1206</v>
      </c>
      <c r="I19" s="39" t="s">
        <v>1205</v>
      </c>
      <c r="J19" s="39" t="s">
        <v>1206</v>
      </c>
      <c r="N19" s="13"/>
    </row>
    <row r="20" spans="2:14" ht="15.75" thickBot="1" x14ac:dyDescent="0.3">
      <c r="B20" s="214"/>
      <c r="C20" s="90"/>
      <c r="D20" s="39" t="s">
        <v>1207</v>
      </c>
      <c r="E20" s="6"/>
      <c r="F20" s="6"/>
      <c r="G20" s="6"/>
      <c r="H20" s="6"/>
      <c r="I20" s="205">
        <f>+E20+G20</f>
        <v>0</v>
      </c>
      <c r="J20" s="205">
        <f>+F20+H20</f>
        <v>0</v>
      </c>
      <c r="N20" s="13"/>
    </row>
    <row r="21" spans="2:14" x14ac:dyDescent="0.25">
      <c r="B21" s="214"/>
      <c r="C21" s="97"/>
      <c r="D21" s="827"/>
      <c r="E21" s="828"/>
      <c r="F21" s="828"/>
      <c r="G21" s="828"/>
      <c r="H21" s="828"/>
      <c r="I21" s="828"/>
      <c r="J21" s="828"/>
      <c r="K21" s="828"/>
      <c r="L21" s="828"/>
      <c r="M21" s="942"/>
      <c r="N21" s="919"/>
    </row>
    <row r="22" spans="2:14" ht="15.75" thickBot="1" x14ac:dyDescent="0.3">
      <c r="B22" s="214"/>
      <c r="C22" s="88"/>
      <c r="D22" s="126"/>
      <c r="E22" s="126"/>
      <c r="F22" s="338" t="s">
        <v>109</v>
      </c>
      <c r="G22" s="126"/>
      <c r="H22" s="126"/>
      <c r="I22" s="126"/>
      <c r="J22" s="126"/>
      <c r="K22" s="433"/>
      <c r="L22" s="126"/>
      <c r="M22" s="335"/>
      <c r="N22" s="336"/>
    </row>
    <row r="23" spans="2:14" ht="24.75" thickBot="1" x14ac:dyDescent="0.3">
      <c r="B23" s="214"/>
      <c r="C23" s="90"/>
      <c r="D23" s="43" t="s">
        <v>1208</v>
      </c>
      <c r="E23" s="334">
        <f>+I20</f>
        <v>0</v>
      </c>
      <c r="F23" s="337"/>
      <c r="G23" s="5"/>
      <c r="H23" s="5"/>
      <c r="I23" s="5"/>
      <c r="J23" s="5"/>
      <c r="K23" s="5"/>
      <c r="L23" s="5"/>
      <c r="N23" s="13"/>
    </row>
    <row r="24" spans="2:14" ht="24.75" thickBot="1" x14ac:dyDescent="0.3">
      <c r="B24" s="214"/>
      <c r="C24" s="90"/>
      <c r="D24" s="40" t="s">
        <v>1209</v>
      </c>
      <c r="E24" s="334">
        <f>+J20</f>
        <v>0</v>
      </c>
      <c r="F24" s="184"/>
      <c r="G24" s="5"/>
      <c r="H24" s="5"/>
      <c r="I24" s="5"/>
      <c r="J24" s="5"/>
      <c r="K24" s="5"/>
      <c r="L24" s="5"/>
      <c r="N24" s="13"/>
    </row>
    <row r="25" spans="2:14" ht="24.75" thickBot="1" x14ac:dyDescent="0.3">
      <c r="B25" s="214"/>
      <c r="C25" s="90"/>
      <c r="D25" s="40" t="s">
        <v>1210</v>
      </c>
      <c r="E25" s="322">
        <v>0</v>
      </c>
      <c r="F25" s="184"/>
      <c r="G25" s="5"/>
      <c r="H25" s="5"/>
      <c r="I25" s="5"/>
      <c r="J25" s="5"/>
      <c r="K25" s="5"/>
      <c r="L25" s="5"/>
      <c r="N25" s="13"/>
    </row>
    <row r="26" spans="2:14" x14ac:dyDescent="0.25">
      <c r="B26" s="214"/>
      <c r="C26" s="88"/>
      <c r="D26" s="965" t="s">
        <v>1211</v>
      </c>
      <c r="E26" s="966"/>
      <c r="F26" s="966"/>
      <c r="G26" s="966"/>
      <c r="H26" s="966"/>
      <c r="I26" s="966"/>
      <c r="J26" s="966"/>
      <c r="K26" s="966"/>
      <c r="L26" s="966"/>
      <c r="M26" s="1025"/>
      <c r="N26" s="986"/>
    </row>
    <row r="27" spans="2:14" ht="15.75" thickBot="1" x14ac:dyDescent="0.3">
      <c r="B27" s="214"/>
      <c r="C27" s="88"/>
      <c r="D27" s="839" t="s">
        <v>1212</v>
      </c>
      <c r="E27" s="840"/>
      <c r="F27" s="840"/>
      <c r="G27" s="840"/>
      <c r="H27" s="840"/>
      <c r="I27" s="840"/>
      <c r="J27" s="840"/>
      <c r="K27" s="840"/>
      <c r="L27" s="840"/>
      <c r="M27" s="941"/>
      <c r="N27" s="920"/>
    </row>
    <row r="28" spans="2:14" ht="24.75" thickBot="1" x14ac:dyDescent="0.3">
      <c r="B28" s="214"/>
      <c r="C28" s="90"/>
      <c r="D28" s="43" t="s">
        <v>1213</v>
      </c>
      <c r="E28" s="321">
        <v>1</v>
      </c>
      <c r="F28" s="5"/>
      <c r="G28" s="5"/>
      <c r="H28" s="5"/>
      <c r="I28" s="5"/>
      <c r="J28" s="5"/>
      <c r="K28" s="5"/>
      <c r="L28" s="5"/>
      <c r="N28" s="13"/>
    </row>
    <row r="29" spans="2:14" ht="24.75" thickBot="1" x14ac:dyDescent="0.3">
      <c r="B29" s="214"/>
      <c r="C29" s="90"/>
      <c r="D29" s="40" t="s">
        <v>1214</v>
      </c>
      <c r="E29" s="321">
        <v>9</v>
      </c>
      <c r="F29" s="5"/>
      <c r="G29" s="5"/>
      <c r="H29" s="5"/>
      <c r="I29" s="5"/>
      <c r="J29" s="5"/>
      <c r="K29" s="5"/>
      <c r="L29" s="5"/>
      <c r="N29" s="13"/>
    </row>
    <row r="30" spans="2:14" ht="24.75" thickBot="1" x14ac:dyDescent="0.3">
      <c r="B30" s="214"/>
      <c r="C30" s="90"/>
      <c r="D30" s="40" t="s">
        <v>1215</v>
      </c>
      <c r="E30" s="321">
        <v>1</v>
      </c>
      <c r="F30" s="5"/>
      <c r="G30" s="5"/>
      <c r="H30" s="5"/>
      <c r="I30" s="5"/>
      <c r="J30" s="5"/>
      <c r="K30" s="5"/>
      <c r="L30" s="5"/>
      <c r="N30" s="13"/>
    </row>
    <row r="31" spans="2:14" ht="15.75" thickBot="1" x14ac:dyDescent="0.3">
      <c r="B31" s="214"/>
      <c r="C31" s="88"/>
      <c r="D31" s="851" t="s">
        <v>1216</v>
      </c>
      <c r="E31" s="852"/>
      <c r="F31" s="852"/>
      <c r="G31" s="852"/>
      <c r="H31" s="852"/>
      <c r="I31" s="852"/>
      <c r="J31" s="852"/>
      <c r="K31" s="852"/>
      <c r="L31" s="852"/>
      <c r="M31" s="1026"/>
      <c r="N31" s="921"/>
    </row>
    <row r="32" spans="2:14" ht="15.75" thickBot="1" x14ac:dyDescent="0.3">
      <c r="B32" s="214"/>
      <c r="C32" s="94" t="s">
        <v>101</v>
      </c>
      <c r="D32" s="43" t="s">
        <v>1217</v>
      </c>
      <c r="E32" s="409" t="s">
        <v>1452</v>
      </c>
      <c r="F32" s="409" t="s">
        <v>1452</v>
      </c>
      <c r="G32" s="409" t="s">
        <v>1452</v>
      </c>
      <c r="H32" s="409" t="s">
        <v>1452</v>
      </c>
      <c r="I32" s="409" t="s">
        <v>1452</v>
      </c>
      <c r="J32" s="409" t="s">
        <v>1452</v>
      </c>
      <c r="K32" s="409" t="s">
        <v>1452</v>
      </c>
      <c r="L32" s="409" t="s">
        <v>1452</v>
      </c>
      <c r="M32" s="409" t="s">
        <v>1452</v>
      </c>
      <c r="N32" s="113"/>
    </row>
    <row r="33" spans="2:14" ht="15.75" thickBot="1" x14ac:dyDescent="0.3">
      <c r="B33" s="214"/>
      <c r="C33" s="2" t="s">
        <v>281</v>
      </c>
      <c r="D33" s="40" t="s">
        <v>1218</v>
      </c>
      <c r="E33" s="440" t="s">
        <v>1453</v>
      </c>
      <c r="F33" s="440" t="s">
        <v>1454</v>
      </c>
      <c r="G33" s="440" t="s">
        <v>1455</v>
      </c>
      <c r="H33" s="440" t="s">
        <v>1456</v>
      </c>
      <c r="I33" s="440" t="s">
        <v>1457</v>
      </c>
      <c r="J33" s="440" t="s">
        <v>1458</v>
      </c>
      <c r="K33" s="440" t="s">
        <v>1459</v>
      </c>
      <c r="L33" s="440" t="s">
        <v>1460</v>
      </c>
      <c r="M33" s="440" t="s">
        <v>1461</v>
      </c>
      <c r="N33" s="11"/>
    </row>
    <row r="34" spans="2:14" ht="36.75" thickBot="1" x14ac:dyDescent="0.3">
      <c r="B34" s="214"/>
      <c r="C34" s="2" t="s">
        <v>283</v>
      </c>
      <c r="D34" s="434" t="s">
        <v>1219</v>
      </c>
      <c r="E34" s="422" t="s">
        <v>1462</v>
      </c>
      <c r="F34" s="422" t="s">
        <v>1463</v>
      </c>
      <c r="G34" s="422" t="s">
        <v>1464</v>
      </c>
      <c r="H34" s="422" t="s">
        <v>1465</v>
      </c>
      <c r="I34" s="422" t="s">
        <v>1466</v>
      </c>
      <c r="J34" s="422" t="s">
        <v>1467</v>
      </c>
      <c r="K34" s="422" t="s">
        <v>1468</v>
      </c>
      <c r="L34" s="422" t="s">
        <v>1469</v>
      </c>
      <c r="M34" s="422" t="s">
        <v>1470</v>
      </c>
      <c r="N34" s="13"/>
    </row>
    <row r="35" spans="2:14" ht="15.75" thickBot="1" x14ac:dyDescent="0.3">
      <c r="B35" s="214"/>
      <c r="C35" s="2" t="s">
        <v>285</v>
      </c>
      <c r="D35" s="121" t="s">
        <v>1220</v>
      </c>
      <c r="E35" s="439">
        <v>122</v>
      </c>
      <c r="F35" s="321">
        <v>122</v>
      </c>
      <c r="G35" s="321">
        <v>110</v>
      </c>
      <c r="H35" s="321">
        <v>109</v>
      </c>
      <c r="I35" s="321">
        <v>122</v>
      </c>
      <c r="J35" s="321">
        <v>118</v>
      </c>
      <c r="K35" s="321">
        <v>0</v>
      </c>
      <c r="L35" s="340">
        <v>0</v>
      </c>
      <c r="M35" s="340">
        <v>0</v>
      </c>
      <c r="N35" s="13"/>
    </row>
    <row r="36" spans="2:14" ht="15.75" thickBot="1" x14ac:dyDescent="0.3">
      <c r="B36" s="214"/>
      <c r="C36" s="2" t="s">
        <v>369</v>
      </c>
      <c r="D36" s="121" t="s">
        <v>1221</v>
      </c>
      <c r="E36" s="341">
        <v>103</v>
      </c>
      <c r="F36" s="342">
        <v>118</v>
      </c>
      <c r="G36" s="342">
        <v>101</v>
      </c>
      <c r="H36" s="342">
        <v>106</v>
      </c>
      <c r="I36" s="342">
        <v>119</v>
      </c>
      <c r="J36" s="342">
        <v>112</v>
      </c>
      <c r="K36" s="342">
        <v>0</v>
      </c>
      <c r="L36" s="343">
        <v>0</v>
      </c>
      <c r="M36" s="343">
        <v>0</v>
      </c>
      <c r="N36" s="13"/>
    </row>
    <row r="37" spans="2:14" ht="24.75" thickBot="1" x14ac:dyDescent="0.3">
      <c r="B37" s="214"/>
      <c r="C37" s="896" t="s">
        <v>371</v>
      </c>
      <c r="D37" s="45" t="s">
        <v>1222</v>
      </c>
      <c r="E37" s="339">
        <f>IFERROR(E36/E35,"N.A.")</f>
        <v>0.84426229508196726</v>
      </c>
      <c r="F37" s="339">
        <f t="shared" ref="F37:M37" si="0">IFERROR(F36/F35,"N.A.")</f>
        <v>0.96721311475409832</v>
      </c>
      <c r="G37" s="339">
        <f t="shared" si="0"/>
        <v>0.91818181818181821</v>
      </c>
      <c r="H37" s="339">
        <f t="shared" si="0"/>
        <v>0.97247706422018354</v>
      </c>
      <c r="I37" s="339">
        <f t="shared" si="0"/>
        <v>0.97540983606557374</v>
      </c>
      <c r="J37" s="339">
        <f t="shared" si="0"/>
        <v>0.94915254237288138</v>
      </c>
      <c r="K37" s="339" t="str">
        <f t="shared" ref="K37" si="1">IFERROR(K36/K35,"N.A.")</f>
        <v>N.A.</v>
      </c>
      <c r="L37" s="339" t="str">
        <f t="shared" si="0"/>
        <v>N.A.</v>
      </c>
      <c r="M37" s="339" t="str">
        <f t="shared" si="0"/>
        <v>N.A.</v>
      </c>
      <c r="N37" s="11"/>
    </row>
    <row r="38" spans="2:14" ht="24.75" thickBot="1" x14ac:dyDescent="0.3">
      <c r="B38" s="214"/>
      <c r="C38" s="897"/>
      <c r="D38" s="40" t="s">
        <v>1223</v>
      </c>
      <c r="E38" s="146">
        <f>+IF(E37="N.A.","N.A.",IF(E37&gt;=75%,1,0))</f>
        <v>1</v>
      </c>
      <c r="F38" s="146">
        <f t="shared" ref="F38:M38" si="2">+IF(F37="N.A.","N.A.",IF(F37&gt;=75%,1,0))</f>
        <v>1</v>
      </c>
      <c r="G38" s="146">
        <f t="shared" si="2"/>
        <v>1</v>
      </c>
      <c r="H38" s="146">
        <f t="shared" si="2"/>
        <v>1</v>
      </c>
      <c r="I38" s="146">
        <f t="shared" si="2"/>
        <v>1</v>
      </c>
      <c r="J38" s="146">
        <f t="shared" si="2"/>
        <v>1</v>
      </c>
      <c r="K38" s="146" t="str">
        <f t="shared" ref="K38" si="3">+IF(K37="N.A.","N.A.",IF(K37&gt;=75%,1,0))</f>
        <v>N.A.</v>
      </c>
      <c r="L38" s="146" t="str">
        <f t="shared" si="2"/>
        <v>N.A.</v>
      </c>
      <c r="M38" s="146" t="str">
        <f t="shared" si="2"/>
        <v>N.A.</v>
      </c>
      <c r="N38" s="11"/>
    </row>
    <row r="39" spans="2:14" ht="36.75" thickBot="1" x14ac:dyDescent="0.3">
      <c r="B39" s="214"/>
      <c r="C39" s="2" t="s">
        <v>373</v>
      </c>
      <c r="D39" s="40" t="s">
        <v>1224</v>
      </c>
      <c r="E39" s="30"/>
      <c r="F39" s="30"/>
      <c r="G39" s="30"/>
      <c r="H39" s="30"/>
      <c r="I39" s="30"/>
      <c r="J39" s="30"/>
      <c r="K39" s="29" t="s">
        <v>1471</v>
      </c>
      <c r="L39" s="29" t="s">
        <v>1471</v>
      </c>
      <c r="M39" s="29" t="s">
        <v>1471</v>
      </c>
      <c r="N39" s="12"/>
    </row>
    <row r="40" spans="2:14" x14ac:dyDescent="0.25">
      <c r="B40" s="214"/>
      <c r="C40" s="88"/>
      <c r="D40" s="836"/>
      <c r="E40" s="837"/>
      <c r="F40" s="837"/>
      <c r="G40" s="837"/>
      <c r="H40" s="837"/>
      <c r="I40" s="837"/>
      <c r="J40" s="837"/>
      <c r="K40" s="837"/>
      <c r="L40" s="837"/>
      <c r="M40" s="949"/>
      <c r="N40" s="932"/>
    </row>
    <row r="41" spans="2:14" ht="15.75" thickBot="1" x14ac:dyDescent="0.3">
      <c r="B41" s="214"/>
      <c r="C41" s="88"/>
      <c r="D41" s="827" t="s">
        <v>1225</v>
      </c>
      <c r="E41" s="828"/>
      <c r="F41" s="828"/>
      <c r="G41" s="828"/>
      <c r="H41" s="828"/>
      <c r="I41" s="828"/>
      <c r="J41" s="828"/>
      <c r="K41" s="828"/>
      <c r="L41" s="828"/>
      <c r="M41" s="942"/>
      <c r="N41" s="919"/>
    </row>
    <row r="42" spans="2:14" ht="15.75" thickBot="1" x14ac:dyDescent="0.3">
      <c r="B42" s="214"/>
      <c r="C42" s="94" t="s">
        <v>101</v>
      </c>
      <c r="D42" s="43" t="s">
        <v>1226</v>
      </c>
      <c r="E42" s="422">
        <v>1</v>
      </c>
      <c r="F42" s="6"/>
      <c r="G42" s="6"/>
      <c r="H42" s="43" t="s">
        <v>280</v>
      </c>
      <c r="I42" s="5"/>
      <c r="J42" s="153" t="s">
        <v>1227</v>
      </c>
      <c r="K42" s="5"/>
      <c r="L42" s="5"/>
      <c r="N42" s="13"/>
    </row>
    <row r="43" spans="2:14" ht="15.75" thickBot="1" x14ac:dyDescent="0.3">
      <c r="B43" s="214"/>
      <c r="C43" s="2" t="s">
        <v>375</v>
      </c>
      <c r="D43" s="40" t="s">
        <v>1228</v>
      </c>
      <c r="E43" s="424" t="s">
        <v>1452</v>
      </c>
      <c r="F43" s="30"/>
      <c r="G43" s="30"/>
      <c r="H43" s="147">
        <f>MAX(E42:G42)</f>
        <v>1</v>
      </c>
      <c r="I43" s="5"/>
      <c r="K43" s="5"/>
      <c r="L43" s="5"/>
      <c r="N43" s="13"/>
    </row>
    <row r="44" spans="2:14" ht="15.75" thickBot="1" x14ac:dyDescent="0.3">
      <c r="B44" s="214"/>
      <c r="C44" s="2" t="s">
        <v>377</v>
      </c>
      <c r="D44" s="40" t="s">
        <v>1229</v>
      </c>
      <c r="E44" s="422">
        <v>6</v>
      </c>
      <c r="F44" s="6"/>
      <c r="G44" s="6"/>
      <c r="H44" s="148">
        <f>SUM(E44:G44)</f>
        <v>6</v>
      </c>
      <c r="I44" s="5"/>
      <c r="J44" s="5"/>
      <c r="K44" s="5"/>
      <c r="L44" s="5"/>
      <c r="N44" s="13"/>
    </row>
    <row r="45" spans="2:14" ht="36.75" thickBot="1" x14ac:dyDescent="0.3">
      <c r="B45" s="214"/>
      <c r="C45" s="2" t="s">
        <v>379</v>
      </c>
      <c r="D45" s="40" t="s">
        <v>1230</v>
      </c>
      <c r="E45" s="422">
        <v>6</v>
      </c>
      <c r="F45" s="6"/>
      <c r="G45" s="6"/>
      <c r="H45" s="148">
        <f>SUM(E45:G45)</f>
        <v>6</v>
      </c>
      <c r="I45" s="5"/>
      <c r="J45" s="5"/>
      <c r="K45" s="5"/>
      <c r="L45" s="5"/>
      <c r="N45" s="13"/>
    </row>
    <row r="46" spans="2:14" ht="24.75" thickBot="1" x14ac:dyDescent="0.3">
      <c r="B46" s="214"/>
      <c r="C46" s="896" t="s">
        <v>1231</v>
      </c>
      <c r="D46" s="45" t="s">
        <v>1232</v>
      </c>
      <c r="E46" s="145">
        <f>IFERROR(E45/E44,"N.A.")</f>
        <v>1</v>
      </c>
      <c r="F46" s="145" t="str">
        <f>IFERROR(F45/F44,"N.A.")</f>
        <v>N.A.</v>
      </c>
      <c r="G46" s="145" t="str">
        <f>IFERROR(G45/G44,"N.A.")</f>
        <v>N.A.</v>
      </c>
      <c r="H46" s="149"/>
      <c r="I46" s="5"/>
      <c r="J46" s="5"/>
      <c r="K46" s="5"/>
      <c r="L46" s="5"/>
      <c r="N46" s="13"/>
    </row>
    <row r="47" spans="2:14" ht="15.75" thickBot="1" x14ac:dyDescent="0.3">
      <c r="B47" s="214"/>
      <c r="C47" s="897"/>
      <c r="D47" s="40" t="s">
        <v>1233</v>
      </c>
      <c r="E47" s="146">
        <f>+IF(E46="N.A.","N.A.",IF(E46&gt;=75%,1,0))</f>
        <v>1</v>
      </c>
      <c r="F47" s="146" t="str">
        <f>+IF(F46="N.A.","N.A.",IF(F46&gt;=75%,1,0))</f>
        <v>N.A.</v>
      </c>
      <c r="G47" s="146" t="str">
        <f>+IF(G46="N.A.","N.A.",IF(G46&gt;=75%,1,0))</f>
        <v>N.A.</v>
      </c>
      <c r="H47" s="148">
        <f>SUM(E47:G47)</f>
        <v>1</v>
      </c>
      <c r="I47" s="5"/>
      <c r="J47" s="5"/>
      <c r="K47" s="5"/>
      <c r="L47" s="5"/>
      <c r="N47" s="13"/>
    </row>
    <row r="48" spans="2:14" ht="15.75" thickBot="1" x14ac:dyDescent="0.3">
      <c r="B48" s="214"/>
      <c r="C48" s="2" t="s">
        <v>1234</v>
      </c>
      <c r="D48" s="848" t="s">
        <v>1235</v>
      </c>
      <c r="E48" s="849"/>
      <c r="F48" s="849"/>
      <c r="G48" s="850"/>
      <c r="H48" s="206">
        <f>IFERROR(H47/H43,"N.A.")</f>
        <v>1</v>
      </c>
      <c r="I48" s="5"/>
      <c r="J48" s="5"/>
      <c r="K48" s="5"/>
      <c r="L48" s="5"/>
      <c r="N48" s="13"/>
    </row>
    <row r="49" spans="2:14" ht="15.75" thickBot="1" x14ac:dyDescent="0.3">
      <c r="B49" s="214"/>
      <c r="C49" s="88"/>
      <c r="D49" s="965" t="s">
        <v>1236</v>
      </c>
      <c r="E49" s="966"/>
      <c r="F49" s="966"/>
      <c r="G49" s="966"/>
      <c r="H49" s="966"/>
      <c r="I49" s="966"/>
      <c r="J49" s="966"/>
      <c r="K49" s="966"/>
      <c r="L49" s="966"/>
      <c r="M49" s="1025"/>
      <c r="N49" s="986"/>
    </row>
    <row r="50" spans="2:14" ht="24.75" thickBot="1" x14ac:dyDescent="0.3">
      <c r="B50" s="214"/>
      <c r="C50" s="90"/>
      <c r="D50" s="43" t="s">
        <v>1213</v>
      </c>
      <c r="E50" s="6"/>
      <c r="F50" s="5"/>
      <c r="G50" s="5"/>
      <c r="H50" s="5"/>
      <c r="I50" s="5"/>
      <c r="J50" s="5"/>
      <c r="K50" s="5"/>
      <c r="L50" s="5"/>
      <c r="N50" s="13"/>
    </row>
    <row r="51" spans="2:14" ht="24.75" thickBot="1" x14ac:dyDescent="0.3">
      <c r="B51" s="214"/>
      <c r="C51" s="90"/>
      <c r="D51" s="40" t="s">
        <v>1214</v>
      </c>
      <c r="E51" s="6"/>
      <c r="F51" s="5"/>
      <c r="G51" s="5"/>
      <c r="H51" s="5"/>
      <c r="I51" s="5"/>
      <c r="J51" s="5"/>
      <c r="K51" s="5"/>
      <c r="L51" s="5"/>
      <c r="N51" s="13"/>
    </row>
    <row r="52" spans="2:14" ht="24.75" thickBot="1" x14ac:dyDescent="0.3">
      <c r="B52" s="214"/>
      <c r="C52" s="90"/>
      <c r="D52" s="40" t="s">
        <v>1215</v>
      </c>
      <c r="E52" s="6"/>
      <c r="F52" s="5"/>
      <c r="G52" s="5"/>
      <c r="H52" s="5"/>
      <c r="I52" s="5"/>
      <c r="J52" s="5"/>
      <c r="K52" s="5"/>
      <c r="L52" s="5"/>
      <c r="N52" s="13"/>
    </row>
    <row r="53" spans="2:14" ht="15.75" thickBot="1" x14ac:dyDescent="0.3">
      <c r="B53" s="214"/>
      <c r="C53" s="88"/>
      <c r="D53" s="851" t="s">
        <v>1216</v>
      </c>
      <c r="E53" s="852"/>
      <c r="F53" s="852"/>
      <c r="G53" s="852"/>
      <c r="H53" s="852"/>
      <c r="I53" s="852"/>
      <c r="J53" s="852"/>
      <c r="K53" s="852"/>
      <c r="L53" s="852"/>
      <c r="M53" s="1026"/>
      <c r="N53" s="921"/>
    </row>
    <row r="54" spans="2:14" ht="15.75" thickBot="1" x14ac:dyDescent="0.3">
      <c r="B54" s="214"/>
      <c r="C54" s="94" t="s">
        <v>101</v>
      </c>
      <c r="D54" s="43" t="s">
        <v>1217</v>
      </c>
      <c r="E54" s="245"/>
      <c r="F54" s="245"/>
      <c r="G54" s="245"/>
      <c r="H54" s="245"/>
      <c r="I54" s="245"/>
      <c r="J54" s="245"/>
      <c r="K54" s="435"/>
      <c r="L54" s="245"/>
      <c r="M54" s="319"/>
      <c r="N54" s="113"/>
    </row>
    <row r="55" spans="2:14" ht="15.75" thickBot="1" x14ac:dyDescent="0.3">
      <c r="B55" s="214"/>
      <c r="C55" s="2" t="s">
        <v>281</v>
      </c>
      <c r="D55" s="40" t="s">
        <v>1218</v>
      </c>
      <c r="E55" s="30"/>
      <c r="F55" s="30"/>
      <c r="G55" s="30"/>
      <c r="H55" s="30"/>
      <c r="I55" s="30"/>
      <c r="J55" s="30"/>
      <c r="K55" s="30"/>
      <c r="L55" s="30"/>
      <c r="M55" s="320"/>
      <c r="N55" s="11"/>
    </row>
    <row r="56" spans="2:14" ht="15.75" thickBot="1" x14ac:dyDescent="0.3">
      <c r="B56" s="214"/>
      <c r="C56" s="2" t="s">
        <v>283</v>
      </c>
      <c r="D56" s="40" t="s">
        <v>1237</v>
      </c>
      <c r="E56" s="30"/>
      <c r="F56" s="30"/>
      <c r="G56" s="30"/>
      <c r="H56" s="30"/>
      <c r="I56" s="30"/>
      <c r="J56" s="30"/>
      <c r="K56" s="30"/>
      <c r="L56" s="30"/>
      <c r="M56" s="320"/>
      <c r="N56" s="11"/>
    </row>
    <row r="57" spans="2:14" ht="15.75" thickBot="1" x14ac:dyDescent="0.3">
      <c r="B57" s="214"/>
      <c r="C57" s="2" t="s">
        <v>285</v>
      </c>
      <c r="D57" s="40" t="s">
        <v>1220</v>
      </c>
      <c r="E57" s="321"/>
      <c r="F57" s="321"/>
      <c r="G57" s="321"/>
      <c r="H57" s="321"/>
      <c r="I57" s="321"/>
      <c r="J57" s="321"/>
      <c r="K57" s="321"/>
      <c r="L57" s="321"/>
      <c r="M57" s="321"/>
      <c r="N57" s="11"/>
    </row>
    <row r="58" spans="2:14" ht="15.75" thickBot="1" x14ac:dyDescent="0.3">
      <c r="B58" s="214"/>
      <c r="C58" s="2" t="s">
        <v>369</v>
      </c>
      <c r="D58" s="40" t="s">
        <v>1221</v>
      </c>
      <c r="E58" s="321"/>
      <c r="F58" s="321"/>
      <c r="G58" s="321"/>
      <c r="H58" s="321"/>
      <c r="I58" s="321"/>
      <c r="J58" s="321"/>
      <c r="K58" s="321"/>
      <c r="L58" s="321"/>
      <c r="M58" s="321"/>
      <c r="N58" s="11"/>
    </row>
    <row r="59" spans="2:14" ht="24.75" thickBot="1" x14ac:dyDescent="0.3">
      <c r="B59" s="214"/>
      <c r="C59" s="896" t="s">
        <v>371</v>
      </c>
      <c r="D59" s="45" t="s">
        <v>1222</v>
      </c>
      <c r="E59" s="145" t="str">
        <f t="shared" ref="E59:M59" si="4">IFERROR(E58/E57,"N.A.")</f>
        <v>N.A.</v>
      </c>
      <c r="F59" s="145" t="str">
        <f t="shared" si="4"/>
        <v>N.A.</v>
      </c>
      <c r="G59" s="145" t="str">
        <f t="shared" si="4"/>
        <v>N.A.</v>
      </c>
      <c r="H59" s="145" t="str">
        <f t="shared" si="4"/>
        <v>N.A.</v>
      </c>
      <c r="I59" s="145" t="str">
        <f t="shared" si="4"/>
        <v>N.A.</v>
      </c>
      <c r="J59" s="145" t="str">
        <f t="shared" si="4"/>
        <v>N.A.</v>
      </c>
      <c r="K59" s="145" t="str">
        <f t="shared" ref="K59" si="5">IFERROR(K58/K57,"N.A.")</f>
        <v>N.A.</v>
      </c>
      <c r="L59" s="145" t="str">
        <f t="shared" si="4"/>
        <v>N.A.</v>
      </c>
      <c r="M59" s="145" t="str">
        <f t="shared" si="4"/>
        <v>N.A.</v>
      </c>
      <c r="N59" s="11"/>
    </row>
    <row r="60" spans="2:14" ht="15.75" thickBot="1" x14ac:dyDescent="0.3">
      <c r="B60" s="214"/>
      <c r="C60" s="897"/>
      <c r="D60" s="40" t="s">
        <v>1238</v>
      </c>
      <c r="E60" s="146" t="str">
        <f>+IF(E59="N.A.","N.A.",IF(E59&gt;=75%,1,0))</f>
        <v>N.A.</v>
      </c>
      <c r="F60" s="146" t="str">
        <f t="shared" ref="F60:M60" si="6">+IF(F59="N.A.","N.A.",IF(F59&gt;=75%,1,0))</f>
        <v>N.A.</v>
      </c>
      <c r="G60" s="146" t="str">
        <f t="shared" si="6"/>
        <v>N.A.</v>
      </c>
      <c r="H60" s="146" t="str">
        <f t="shared" si="6"/>
        <v>N.A.</v>
      </c>
      <c r="I60" s="146" t="str">
        <f t="shared" si="6"/>
        <v>N.A.</v>
      </c>
      <c r="J60" s="146" t="str">
        <f t="shared" si="6"/>
        <v>N.A.</v>
      </c>
      <c r="K60" s="146" t="str">
        <f t="shared" ref="K60" si="7">+IF(K59="N.A.","N.A.",IF(K59&gt;=75%,1,0))</f>
        <v>N.A.</v>
      </c>
      <c r="L60" s="146" t="str">
        <f t="shared" si="6"/>
        <v>N.A.</v>
      </c>
      <c r="M60" s="146" t="str">
        <f t="shared" si="6"/>
        <v>N.A.</v>
      </c>
      <c r="N60" s="11"/>
    </row>
    <row r="61" spans="2:14" ht="15.75" thickBot="1" x14ac:dyDescent="0.3">
      <c r="B61" s="214"/>
      <c r="C61" s="2" t="s">
        <v>373</v>
      </c>
      <c r="D61" s="40" t="s">
        <v>1224</v>
      </c>
      <c r="E61" s="29"/>
      <c r="F61" s="30"/>
      <c r="G61" s="30"/>
      <c r="H61" s="30"/>
      <c r="I61" s="30"/>
      <c r="J61" s="30"/>
      <c r="K61" s="30"/>
      <c r="L61" s="30"/>
      <c r="M61" s="320"/>
      <c r="N61" s="12"/>
    </row>
    <row r="62" spans="2:14" x14ac:dyDescent="0.25">
      <c r="B62" s="214"/>
      <c r="C62" s="88"/>
      <c r="D62" s="836"/>
      <c r="E62" s="837"/>
      <c r="F62" s="837"/>
      <c r="G62" s="837"/>
      <c r="H62" s="837"/>
      <c r="I62" s="837"/>
      <c r="J62" s="837"/>
      <c r="K62" s="837"/>
      <c r="L62" s="837"/>
      <c r="M62" s="949"/>
      <c r="N62" s="932"/>
    </row>
    <row r="63" spans="2:14" ht="15.75" thickBot="1" x14ac:dyDescent="0.3">
      <c r="B63" s="214"/>
      <c r="C63" s="88"/>
      <c r="D63" s="827" t="s">
        <v>1225</v>
      </c>
      <c r="E63" s="828"/>
      <c r="F63" s="828"/>
      <c r="G63" s="828"/>
      <c r="H63" s="828"/>
      <c r="I63" s="828"/>
      <c r="J63" s="828"/>
      <c r="K63" s="828"/>
      <c r="L63" s="828"/>
      <c r="M63" s="942"/>
      <c r="N63" s="919"/>
    </row>
    <row r="64" spans="2:14" ht="15.75" thickBot="1" x14ac:dyDescent="0.3">
      <c r="B64" s="214"/>
      <c r="C64" s="94" t="s">
        <v>101</v>
      </c>
      <c r="D64" s="43" t="s">
        <v>1226</v>
      </c>
      <c r="E64" s="43">
        <v>1</v>
      </c>
      <c r="F64" s="43">
        <v>2</v>
      </c>
      <c r="G64" s="43">
        <v>3</v>
      </c>
      <c r="H64" s="43" t="s">
        <v>280</v>
      </c>
      <c r="I64" s="5"/>
      <c r="J64" s="5"/>
      <c r="K64" s="5"/>
      <c r="L64" s="5"/>
      <c r="N64" s="13"/>
    </row>
    <row r="65" spans="2:14" ht="15.75" thickBot="1" x14ac:dyDescent="0.3">
      <c r="B65" s="214"/>
      <c r="C65" s="2" t="s">
        <v>375</v>
      </c>
      <c r="D65" s="40" t="s">
        <v>1228</v>
      </c>
      <c r="E65" s="39" t="s">
        <v>1239</v>
      </c>
      <c r="F65" s="39" t="s">
        <v>1240</v>
      </c>
      <c r="G65" s="39" t="s">
        <v>1241</v>
      </c>
      <c r="H65" s="147">
        <f>MAX(E64:G64)</f>
        <v>3</v>
      </c>
      <c r="I65" s="5"/>
      <c r="J65" s="5"/>
      <c r="K65" s="5"/>
      <c r="L65" s="5"/>
      <c r="N65" s="13"/>
    </row>
    <row r="66" spans="2:14" ht="15.75" thickBot="1" x14ac:dyDescent="0.3">
      <c r="B66" s="214"/>
      <c r="C66" s="2" t="s">
        <v>377</v>
      </c>
      <c r="D66" s="40" t="s">
        <v>1229</v>
      </c>
      <c r="E66" s="6"/>
      <c r="F66" s="6"/>
      <c r="G66" s="6"/>
      <c r="H66" s="148">
        <f>SUM(E66:G66)</f>
        <v>0</v>
      </c>
      <c r="I66" s="5"/>
      <c r="J66" s="5"/>
      <c r="K66" s="5"/>
      <c r="L66" s="5"/>
      <c r="N66" s="13"/>
    </row>
    <row r="67" spans="2:14" ht="36.75" thickBot="1" x14ac:dyDescent="0.3">
      <c r="B67" s="214"/>
      <c r="C67" s="2" t="s">
        <v>379</v>
      </c>
      <c r="D67" s="40" t="s">
        <v>1242</v>
      </c>
      <c r="E67" s="6"/>
      <c r="F67" s="6"/>
      <c r="G67" s="6"/>
      <c r="H67" s="148">
        <f>SUM(E67:G67)</f>
        <v>0</v>
      </c>
      <c r="I67" s="5"/>
      <c r="J67" s="5"/>
      <c r="K67" s="5"/>
      <c r="L67" s="5"/>
      <c r="N67" s="13"/>
    </row>
    <row r="68" spans="2:14" ht="24.75" thickBot="1" x14ac:dyDescent="0.3">
      <c r="B68" s="214"/>
      <c r="C68" s="896" t="s">
        <v>1231</v>
      </c>
      <c r="D68" s="45" t="s">
        <v>1232</v>
      </c>
      <c r="E68" s="145" t="e">
        <f>+E67/E66</f>
        <v>#DIV/0!</v>
      </c>
      <c r="F68" s="145" t="e">
        <f>+F67/F66</f>
        <v>#DIV/0!</v>
      </c>
      <c r="G68" s="145" t="e">
        <f>+G67/G66</f>
        <v>#DIV/0!</v>
      </c>
      <c r="H68" s="149"/>
      <c r="I68" s="5"/>
      <c r="J68" s="5"/>
      <c r="K68" s="5"/>
      <c r="L68" s="5"/>
      <c r="N68" s="13"/>
    </row>
    <row r="69" spans="2:14" ht="15.75" thickBot="1" x14ac:dyDescent="0.3">
      <c r="B69" s="214"/>
      <c r="C69" s="897"/>
      <c r="D69" s="40" t="s">
        <v>1233</v>
      </c>
      <c r="E69" s="146" t="e">
        <f>+IF(E68&gt;=75%,1,0)</f>
        <v>#DIV/0!</v>
      </c>
      <c r="F69" s="146" t="e">
        <f>+IF(F68&gt;=75%,1,0)</f>
        <v>#DIV/0!</v>
      </c>
      <c r="G69" s="146" t="e">
        <f>+IF(G68&gt;=75%,1,0)</f>
        <v>#DIV/0!</v>
      </c>
      <c r="H69" s="148" t="e">
        <f>SUM(E69:G69)</f>
        <v>#DIV/0!</v>
      </c>
      <c r="I69" s="5"/>
      <c r="J69" s="5"/>
      <c r="K69" s="5"/>
      <c r="L69" s="5"/>
      <c r="N69" s="13"/>
    </row>
    <row r="70" spans="2:14" ht="15.75" thickBot="1" x14ac:dyDescent="0.3">
      <c r="B70" s="214"/>
      <c r="C70" s="2" t="s">
        <v>1234</v>
      </c>
      <c r="D70" s="848" t="s">
        <v>1235</v>
      </c>
      <c r="E70" s="849"/>
      <c r="F70" s="849"/>
      <c r="G70" s="850"/>
      <c r="H70" s="150" t="str">
        <f>IFERROR(H69/H65,"N.A.")</f>
        <v>N.A.</v>
      </c>
      <c r="I70" s="5"/>
      <c r="J70" s="5"/>
      <c r="K70" s="5"/>
      <c r="L70" s="5"/>
      <c r="N70" s="13"/>
    </row>
    <row r="71" spans="2:14" x14ac:dyDescent="0.25">
      <c r="B71" s="214"/>
      <c r="C71" s="88"/>
      <c r="D71" s="827"/>
      <c r="E71" s="828"/>
      <c r="F71" s="828"/>
      <c r="G71" s="828"/>
      <c r="H71" s="828"/>
      <c r="I71" s="828"/>
      <c r="J71" s="828"/>
      <c r="K71" s="828"/>
      <c r="L71" s="828"/>
      <c r="M71" s="942"/>
      <c r="N71" s="919"/>
    </row>
    <row r="72" spans="2:14" ht="15.75" thickBot="1" x14ac:dyDescent="0.3">
      <c r="B72" s="214"/>
      <c r="C72" s="88"/>
      <c r="D72" s="839" t="s">
        <v>1243</v>
      </c>
      <c r="E72" s="840"/>
      <c r="F72" s="840"/>
      <c r="G72" s="840"/>
      <c r="H72" s="840"/>
      <c r="I72" s="840"/>
      <c r="J72" s="840"/>
      <c r="K72" s="840"/>
      <c r="L72" s="840"/>
      <c r="M72" s="941"/>
      <c r="N72" s="920"/>
    </row>
    <row r="73" spans="2:14" ht="15.75" thickBot="1" x14ac:dyDescent="0.3">
      <c r="B73" s="214"/>
      <c r="C73" s="94" t="s">
        <v>1244</v>
      </c>
      <c r="D73" s="38" t="s">
        <v>1245</v>
      </c>
      <c r="E73" s="151">
        <f>+H48</f>
        <v>1</v>
      </c>
      <c r="F73" s="5"/>
      <c r="G73" s="5"/>
      <c r="H73" s="5"/>
      <c r="I73" s="5"/>
      <c r="J73" s="5"/>
      <c r="K73" s="5"/>
      <c r="L73" s="5"/>
      <c r="N73" s="13"/>
    </row>
    <row r="74" spans="2:14" ht="15.75" thickBot="1" x14ac:dyDescent="0.3">
      <c r="B74" s="214"/>
      <c r="C74" s="2" t="s">
        <v>1246</v>
      </c>
      <c r="D74" s="39" t="s">
        <v>1247</v>
      </c>
      <c r="E74" s="152" t="str">
        <f>+H70</f>
        <v>N.A.</v>
      </c>
      <c r="F74" s="5"/>
      <c r="G74" s="5"/>
      <c r="H74" s="5"/>
      <c r="I74" s="5"/>
      <c r="J74" s="5"/>
      <c r="K74" s="5"/>
      <c r="L74" s="5"/>
      <c r="N74" s="13"/>
    </row>
    <row r="75" spans="2:14" ht="36.75" thickBot="1" x14ac:dyDescent="0.3">
      <c r="B75" s="214"/>
      <c r="C75" s="2" t="s">
        <v>101</v>
      </c>
      <c r="D75" s="40" t="s">
        <v>1248</v>
      </c>
      <c r="E75" s="152">
        <f>AVERAGE(E73:E74)</f>
        <v>1</v>
      </c>
      <c r="F75" s="5"/>
      <c r="G75" s="5"/>
      <c r="H75" s="5"/>
      <c r="I75" s="5"/>
      <c r="J75" s="5"/>
      <c r="K75" s="5"/>
      <c r="L75" s="5"/>
      <c r="N75" s="13"/>
    </row>
    <row r="76" spans="2:14" x14ac:dyDescent="0.25">
      <c r="B76" s="214"/>
      <c r="C76" s="88"/>
      <c r="D76" s="827"/>
      <c r="E76" s="828"/>
      <c r="F76" s="828"/>
      <c r="G76" s="828"/>
      <c r="H76" s="828"/>
      <c r="I76" s="828"/>
      <c r="J76" s="828"/>
      <c r="K76" s="828"/>
      <c r="L76" s="828"/>
      <c r="M76" s="942"/>
      <c r="N76" s="919"/>
    </row>
    <row r="77" spans="2:14" ht="15.75" thickBot="1" x14ac:dyDescent="0.3">
      <c r="B77" s="214"/>
      <c r="C77" s="88"/>
      <c r="D77" s="839" t="s">
        <v>1249</v>
      </c>
      <c r="E77" s="840"/>
      <c r="F77" s="840"/>
      <c r="G77" s="840"/>
      <c r="H77" s="840"/>
      <c r="I77" s="840"/>
      <c r="J77" s="840"/>
      <c r="K77" s="840"/>
      <c r="L77" s="840"/>
      <c r="M77" s="941"/>
      <c r="N77" s="920"/>
    </row>
    <row r="78" spans="2:14" ht="15.75" thickBot="1" x14ac:dyDescent="0.3">
      <c r="B78" s="214"/>
      <c r="C78" s="90"/>
      <c r="D78" s="24"/>
      <c r="E78" s="38" t="s">
        <v>1250</v>
      </c>
      <c r="F78" s="38" t="s">
        <v>578</v>
      </c>
      <c r="H78" s="5"/>
      <c r="I78" s="5"/>
      <c r="J78" s="5"/>
      <c r="K78" s="5"/>
      <c r="L78" s="5"/>
      <c r="N78" s="13"/>
    </row>
    <row r="79" spans="2:14" ht="24.75" thickBot="1" x14ac:dyDescent="0.3">
      <c r="B79" s="214"/>
      <c r="C79" s="90"/>
      <c r="D79" s="40" t="s">
        <v>1251</v>
      </c>
      <c r="E79" s="441">
        <f>+E25</f>
        <v>0</v>
      </c>
      <c r="F79" s="429">
        <v>0</v>
      </c>
      <c r="G79" s="5"/>
      <c r="H79" s="5"/>
      <c r="I79" s="5"/>
      <c r="J79" s="5"/>
      <c r="K79" s="5"/>
      <c r="L79" s="5"/>
      <c r="N79" s="13"/>
    </row>
    <row r="80" spans="2:14" ht="24.75" thickBot="1" x14ac:dyDescent="0.3">
      <c r="B80" s="214"/>
      <c r="C80" s="90"/>
      <c r="D80" s="40" t="s">
        <v>1252</v>
      </c>
      <c r="E80" s="441">
        <f>+E75</f>
        <v>1</v>
      </c>
      <c r="F80" s="429">
        <v>1</v>
      </c>
      <c r="G80" s="5"/>
      <c r="H80" s="5"/>
      <c r="I80" s="5"/>
      <c r="J80" s="5"/>
      <c r="K80" s="5"/>
      <c r="L80" s="5"/>
      <c r="N80" s="13"/>
    </row>
    <row r="81" spans="2:14" ht="24.75" thickBot="1" x14ac:dyDescent="0.3">
      <c r="B81" s="46"/>
      <c r="C81" s="2"/>
      <c r="D81" s="40" t="s">
        <v>34</v>
      </c>
      <c r="E81" s="202" t="str">
        <f>Formulas!$D$29</f>
        <v/>
      </c>
      <c r="F81" s="194">
        <f>IFERROR(Formulas!$E$29,0)</f>
        <v>1</v>
      </c>
      <c r="G81" s="22"/>
      <c r="H81" s="22"/>
      <c r="I81" s="22"/>
      <c r="J81" s="22"/>
      <c r="K81" s="22"/>
      <c r="L81" s="22"/>
      <c r="M81" s="14"/>
      <c r="N81" s="10"/>
    </row>
    <row r="82" spans="2:14" ht="24" customHeight="1" thickBot="1" x14ac:dyDescent="0.3">
      <c r="B82" s="46" t="s">
        <v>187</v>
      </c>
      <c r="C82" s="89"/>
      <c r="D82" s="848" t="s">
        <v>1253</v>
      </c>
      <c r="E82" s="849"/>
      <c r="F82" s="849"/>
      <c r="G82" s="849"/>
      <c r="H82" s="849"/>
      <c r="I82" s="849"/>
      <c r="J82" s="849"/>
      <c r="K82" s="849"/>
      <c r="L82" s="849"/>
      <c r="M82" s="940"/>
      <c r="N82" s="918"/>
    </row>
    <row r="83" spans="2:14" ht="48.75" thickBot="1" x14ac:dyDescent="0.3">
      <c r="B83" s="46" t="s">
        <v>189</v>
      </c>
      <c r="C83" s="89"/>
      <c r="D83" s="848" t="s">
        <v>288</v>
      </c>
      <c r="E83" s="849"/>
      <c r="F83" s="849"/>
      <c r="G83" s="849"/>
      <c r="H83" s="849"/>
      <c r="I83" s="849"/>
      <c r="J83" s="849"/>
      <c r="K83" s="849"/>
      <c r="L83" s="849"/>
      <c r="M83" s="940"/>
      <c r="N83" s="918"/>
    </row>
    <row r="84" spans="2:14" ht="15.75" thickBot="1" x14ac:dyDescent="0.3">
      <c r="B84" s="1"/>
      <c r="C84" s="72"/>
      <c r="D84" s="5"/>
      <c r="E84" s="5"/>
      <c r="F84" s="5"/>
      <c r="G84" s="5"/>
      <c r="H84" s="5"/>
      <c r="I84" s="5"/>
      <c r="J84" s="5"/>
      <c r="K84" s="5"/>
      <c r="L84" s="5"/>
    </row>
    <row r="85" spans="2:14" ht="24" customHeight="1" thickBot="1" x14ac:dyDescent="0.3">
      <c r="B85" s="854" t="s">
        <v>191</v>
      </c>
      <c r="C85" s="855"/>
      <c r="D85" s="855"/>
      <c r="E85" s="856"/>
      <c r="F85" s="5"/>
      <c r="G85" s="5"/>
      <c r="H85" s="5"/>
      <c r="I85" s="5"/>
      <c r="J85" s="5"/>
      <c r="K85" s="5"/>
      <c r="L85" s="5"/>
    </row>
    <row r="86" spans="2:14" ht="15.75" thickBot="1" x14ac:dyDescent="0.3">
      <c r="B86" s="845">
        <v>1</v>
      </c>
      <c r="C86" s="90"/>
      <c r="D86" s="47" t="s">
        <v>192</v>
      </c>
      <c r="E86" s="157" t="s">
        <v>1366</v>
      </c>
      <c r="F86" s="5"/>
      <c r="G86" s="5"/>
      <c r="H86" s="5"/>
      <c r="I86" s="5"/>
      <c r="J86" s="5"/>
      <c r="K86" s="5"/>
      <c r="L86" s="5"/>
    </row>
    <row r="87" spans="2:14" ht="15.75" thickBot="1" x14ac:dyDescent="0.3">
      <c r="B87" s="846"/>
      <c r="C87" s="90"/>
      <c r="D87" s="40" t="s">
        <v>45</v>
      </c>
      <c r="E87" s="157" t="s">
        <v>1414</v>
      </c>
      <c r="F87" s="5"/>
      <c r="G87" s="5"/>
      <c r="H87" s="5"/>
      <c r="I87" s="5"/>
      <c r="J87" s="5"/>
      <c r="K87" s="5"/>
      <c r="L87" s="5"/>
    </row>
    <row r="88" spans="2:14" ht="15.75" thickBot="1" x14ac:dyDescent="0.3">
      <c r="B88" s="846"/>
      <c r="C88" s="90"/>
      <c r="D88" s="40" t="s">
        <v>193</v>
      </c>
      <c r="E88" s="157" t="s">
        <v>1415</v>
      </c>
      <c r="F88" s="5"/>
      <c r="G88" s="5"/>
      <c r="H88" s="5"/>
      <c r="I88" s="5"/>
      <c r="J88" s="5"/>
      <c r="K88" s="5"/>
      <c r="L88" s="5"/>
    </row>
    <row r="89" spans="2:14" ht="15.75" thickBot="1" x14ac:dyDescent="0.3">
      <c r="B89" s="846"/>
      <c r="C89" s="90"/>
      <c r="D89" s="40" t="s">
        <v>47</v>
      </c>
      <c r="E89" s="157" t="s">
        <v>1360</v>
      </c>
      <c r="F89" s="5"/>
      <c r="G89" s="5"/>
      <c r="H89" s="5"/>
      <c r="I89" s="5"/>
      <c r="J89" s="5"/>
      <c r="K89" s="5"/>
      <c r="L89" s="5"/>
    </row>
    <row r="90" spans="2:14" ht="15.75" thickBot="1" x14ac:dyDescent="0.3">
      <c r="B90" s="846"/>
      <c r="C90" s="90"/>
      <c r="D90" s="40" t="s">
        <v>49</v>
      </c>
      <c r="E90" s="157" t="s">
        <v>1416</v>
      </c>
      <c r="F90" s="5"/>
      <c r="G90" s="5"/>
      <c r="H90" s="5"/>
      <c r="I90" s="5"/>
      <c r="J90" s="5"/>
      <c r="K90" s="5"/>
      <c r="L90" s="5"/>
    </row>
    <row r="91" spans="2:14" ht="15.75" thickBot="1" x14ac:dyDescent="0.3">
      <c r="B91" s="846"/>
      <c r="C91" s="90"/>
      <c r="D91" s="40" t="s">
        <v>51</v>
      </c>
      <c r="E91" s="157">
        <v>4380200</v>
      </c>
      <c r="F91" s="5"/>
      <c r="G91" s="5"/>
      <c r="H91" s="5"/>
      <c r="I91" s="5"/>
      <c r="J91" s="5"/>
      <c r="K91" s="5"/>
      <c r="L91" s="5"/>
    </row>
    <row r="92" spans="2:14" ht="15.75" thickBot="1" x14ac:dyDescent="0.3">
      <c r="B92" s="847"/>
      <c r="C92" s="2"/>
      <c r="D92" s="40" t="s">
        <v>194</v>
      </c>
      <c r="E92" s="157" t="s">
        <v>1370</v>
      </c>
      <c r="F92" s="5"/>
      <c r="G92" s="5"/>
      <c r="H92" s="5"/>
      <c r="I92" s="5"/>
      <c r="J92" s="5"/>
      <c r="K92" s="5"/>
      <c r="L92" s="5"/>
    </row>
    <row r="93" spans="2:14" ht="15.75" thickBot="1" x14ac:dyDescent="0.3">
      <c r="B93" s="1"/>
      <c r="C93" s="72"/>
      <c r="D93" s="5"/>
      <c r="E93" s="5"/>
      <c r="F93" s="5"/>
      <c r="G93" s="5"/>
      <c r="H93" s="5"/>
      <c r="I93" s="5"/>
      <c r="J93" s="5"/>
      <c r="K93" s="5"/>
      <c r="L93" s="5"/>
    </row>
    <row r="94" spans="2:14" ht="15.75" thickBot="1" x14ac:dyDescent="0.3">
      <c r="B94" s="854" t="s">
        <v>195</v>
      </c>
      <c r="C94" s="855"/>
      <c r="D94" s="855"/>
      <c r="E94" s="856"/>
      <c r="F94" s="5"/>
      <c r="G94" s="5"/>
      <c r="H94" s="5"/>
      <c r="I94" s="5"/>
      <c r="J94" s="5"/>
      <c r="K94" s="5"/>
      <c r="L94" s="5"/>
    </row>
    <row r="95" spans="2:14" ht="15.75" thickBot="1" x14ac:dyDescent="0.3">
      <c r="B95" s="845">
        <v>1</v>
      </c>
      <c r="C95" s="90"/>
      <c r="D95" s="47" t="s">
        <v>192</v>
      </c>
      <c r="E95" s="215" t="s">
        <v>196</v>
      </c>
      <c r="F95" s="5"/>
      <c r="G95" s="5"/>
      <c r="H95" s="5"/>
      <c r="I95" s="5"/>
      <c r="J95" s="5"/>
      <c r="K95" s="5"/>
      <c r="L95" s="5"/>
    </row>
    <row r="96" spans="2:14" ht="15.75" thickBot="1" x14ac:dyDescent="0.3">
      <c r="B96" s="846"/>
      <c r="C96" s="90"/>
      <c r="D96" s="40" t="s">
        <v>45</v>
      </c>
      <c r="E96" s="215" t="s">
        <v>289</v>
      </c>
      <c r="F96" s="5"/>
      <c r="G96" s="5"/>
      <c r="H96" s="5"/>
      <c r="I96" s="5"/>
      <c r="J96" s="5"/>
      <c r="K96" s="5"/>
      <c r="L96" s="5"/>
    </row>
    <row r="97" spans="2:12" ht="15.75" thickBot="1" x14ac:dyDescent="0.3">
      <c r="B97" s="846"/>
      <c r="C97" s="90"/>
      <c r="D97" s="40" t="s">
        <v>193</v>
      </c>
      <c r="E97" s="162"/>
      <c r="F97" s="5"/>
      <c r="G97" s="5"/>
      <c r="H97" s="5"/>
      <c r="I97" s="5"/>
      <c r="J97" s="5"/>
      <c r="K97" s="5"/>
      <c r="L97" s="5"/>
    </row>
    <row r="98" spans="2:12" ht="15.75" thickBot="1" x14ac:dyDescent="0.3">
      <c r="B98" s="846"/>
      <c r="C98" s="90"/>
      <c r="D98" s="40" t="s">
        <v>47</v>
      </c>
      <c r="E98" s="162"/>
      <c r="F98" s="5"/>
      <c r="G98" s="5"/>
      <c r="H98" s="5"/>
      <c r="I98" s="5"/>
      <c r="J98" s="5"/>
      <c r="K98" s="5"/>
      <c r="L98" s="5"/>
    </row>
    <row r="99" spans="2:12" ht="15.75" thickBot="1" x14ac:dyDescent="0.3">
      <c r="B99" s="846"/>
      <c r="C99" s="90"/>
      <c r="D99" s="40" t="s">
        <v>49</v>
      </c>
      <c r="E99" s="162"/>
      <c r="F99" s="5"/>
      <c r="G99" s="5"/>
      <c r="H99" s="5"/>
      <c r="I99" s="5"/>
      <c r="J99" s="5"/>
      <c r="K99" s="5"/>
      <c r="L99" s="5"/>
    </row>
    <row r="100" spans="2:12" ht="15.75" thickBot="1" x14ac:dyDescent="0.3">
      <c r="B100" s="846"/>
      <c r="C100" s="90"/>
      <c r="D100" s="40" t="s">
        <v>51</v>
      </c>
      <c r="E100" s="162"/>
      <c r="F100" s="5"/>
      <c r="G100" s="5"/>
      <c r="H100" s="5"/>
      <c r="I100" s="5"/>
      <c r="J100" s="5"/>
      <c r="K100" s="5"/>
      <c r="L100" s="5"/>
    </row>
    <row r="101" spans="2:12" ht="15.75" thickBot="1" x14ac:dyDescent="0.3">
      <c r="B101" s="847"/>
      <c r="C101" s="2"/>
      <c r="D101" s="40" t="s">
        <v>194</v>
      </c>
      <c r="E101" s="162"/>
      <c r="F101" s="5"/>
      <c r="G101" s="5"/>
      <c r="H101" s="5"/>
      <c r="I101" s="5"/>
      <c r="J101" s="5"/>
      <c r="K101" s="5"/>
      <c r="L101" s="5"/>
    </row>
    <row r="102" spans="2:12" ht="15.75" thickBot="1" x14ac:dyDescent="0.3">
      <c r="B102" s="1"/>
      <c r="C102" s="72"/>
      <c r="D102" s="5"/>
      <c r="E102" s="5"/>
      <c r="F102" s="5"/>
      <c r="G102" s="5"/>
      <c r="H102" s="5"/>
      <c r="I102" s="5"/>
      <c r="J102" s="5"/>
      <c r="K102" s="5"/>
      <c r="L102" s="5"/>
    </row>
    <row r="103" spans="2:12" ht="15" customHeight="1" thickBot="1" x14ac:dyDescent="0.3">
      <c r="B103" s="118" t="s">
        <v>198</v>
      </c>
      <c r="C103" s="119"/>
      <c r="D103" s="119"/>
      <c r="E103" s="120"/>
      <c r="G103" s="5"/>
      <c r="H103" s="5"/>
      <c r="I103" s="5"/>
      <c r="J103" s="5"/>
      <c r="K103" s="5"/>
      <c r="L103" s="5"/>
    </row>
    <row r="104" spans="2:12" ht="24.75" thickBot="1" x14ac:dyDescent="0.3">
      <c r="B104" s="46" t="s">
        <v>199</v>
      </c>
      <c r="C104" s="40" t="s">
        <v>200</v>
      </c>
      <c r="D104" s="40" t="s">
        <v>201</v>
      </c>
      <c r="E104" s="40" t="s">
        <v>202</v>
      </c>
      <c r="F104" s="5"/>
      <c r="G104" s="5"/>
      <c r="H104" s="5"/>
      <c r="I104" s="5"/>
      <c r="J104" s="5"/>
    </row>
    <row r="105" spans="2:12" ht="60.75" thickBot="1" x14ac:dyDescent="0.3">
      <c r="B105" s="48">
        <v>42401</v>
      </c>
      <c r="C105" s="40">
        <v>1</v>
      </c>
      <c r="D105" s="49" t="s">
        <v>1254</v>
      </c>
      <c r="E105" s="40"/>
      <c r="F105" s="5"/>
      <c r="G105" s="5"/>
      <c r="H105" s="5"/>
      <c r="I105" s="5"/>
      <c r="J105" s="5"/>
    </row>
    <row r="106" spans="2:12" ht="15.75" thickBot="1" x14ac:dyDescent="0.3">
      <c r="B106" s="3"/>
      <c r="C106" s="91"/>
      <c r="D106" s="5"/>
      <c r="E106" s="5"/>
      <c r="F106" s="5"/>
      <c r="G106" s="5"/>
      <c r="H106" s="5"/>
      <c r="I106" s="5"/>
      <c r="J106" s="5"/>
      <c r="K106" s="5"/>
      <c r="L106" s="5"/>
    </row>
    <row r="107" spans="2:12" ht="24.75" thickBot="1" x14ac:dyDescent="0.3">
      <c r="B107" s="125" t="s">
        <v>109</v>
      </c>
      <c r="C107" s="92"/>
      <c r="D107" s="5"/>
      <c r="E107" s="5"/>
      <c r="F107" s="5"/>
      <c r="G107" s="5"/>
      <c r="H107" s="5"/>
      <c r="I107" s="5"/>
      <c r="J107" s="5"/>
      <c r="K107" s="5"/>
      <c r="L107" s="5"/>
    </row>
    <row r="108" spans="2:12" x14ac:dyDescent="0.25">
      <c r="B108" s="1004"/>
      <c r="C108" s="1005"/>
      <c r="D108" s="1005"/>
      <c r="E108" s="1005"/>
      <c r="F108" s="1005"/>
      <c r="G108" s="1005"/>
      <c r="H108" s="1005"/>
      <c r="I108" s="1006"/>
      <c r="J108" s="5"/>
      <c r="K108" s="5"/>
      <c r="L108" s="5"/>
    </row>
    <row r="109" spans="2:12" ht="15.75" thickBot="1" x14ac:dyDescent="0.3">
      <c r="B109" s="1007"/>
      <c r="C109" s="1008"/>
      <c r="D109" s="1008"/>
      <c r="E109" s="1008"/>
      <c r="F109" s="1008"/>
      <c r="G109" s="1008"/>
      <c r="H109" s="1008"/>
      <c r="I109" s="1009"/>
      <c r="J109" s="5"/>
      <c r="K109" s="5"/>
      <c r="L109" s="5"/>
    </row>
    <row r="110" spans="2:12" ht="15.75" thickBot="1" x14ac:dyDescent="0.3">
      <c r="B110" s="5"/>
      <c r="D110" s="5"/>
      <c r="E110" s="5"/>
      <c r="F110" s="5"/>
      <c r="G110" s="5"/>
      <c r="H110" s="5"/>
      <c r="I110" s="5"/>
      <c r="J110" s="5"/>
      <c r="K110" s="5"/>
      <c r="L110" s="5"/>
    </row>
    <row r="111" spans="2:12" ht="24.75" thickBot="1" x14ac:dyDescent="0.3">
      <c r="B111" s="50" t="s">
        <v>204</v>
      </c>
      <c r="C111" s="93"/>
      <c r="D111" s="5"/>
      <c r="E111" s="5"/>
      <c r="F111" s="5"/>
      <c r="G111" s="5"/>
      <c r="H111" s="5"/>
      <c r="I111" s="5"/>
      <c r="J111" s="5"/>
      <c r="K111" s="5"/>
      <c r="L111" s="5"/>
    </row>
    <row r="112" spans="2:12" ht="15.75" thickBot="1" x14ac:dyDescent="0.3">
      <c r="B112" s="1"/>
      <c r="C112" s="72"/>
      <c r="D112" s="5"/>
      <c r="E112" s="5"/>
      <c r="F112" s="5"/>
      <c r="G112" s="5"/>
      <c r="H112" s="5"/>
      <c r="I112" s="5"/>
      <c r="J112" s="5"/>
      <c r="K112" s="5"/>
      <c r="L112" s="5"/>
    </row>
    <row r="113" spans="2:12" ht="72.75" thickBot="1" x14ac:dyDescent="0.3">
      <c r="B113" s="51" t="s">
        <v>205</v>
      </c>
      <c r="C113" s="94"/>
      <c r="D113" s="43" t="s">
        <v>1255</v>
      </c>
      <c r="E113" s="5"/>
      <c r="F113" s="5"/>
      <c r="G113" s="5"/>
      <c r="H113" s="5"/>
      <c r="I113" s="5"/>
      <c r="J113" s="5"/>
      <c r="K113" s="5"/>
      <c r="L113" s="5"/>
    </row>
    <row r="114" spans="2:12" x14ac:dyDescent="0.25">
      <c r="B114" s="845" t="s">
        <v>207</v>
      </c>
      <c r="C114" s="90"/>
      <c r="D114" s="52" t="s">
        <v>208</v>
      </c>
      <c r="E114" s="5"/>
      <c r="F114" s="5"/>
      <c r="G114" s="5"/>
      <c r="H114" s="5"/>
      <c r="I114" s="5"/>
      <c r="J114" s="5"/>
      <c r="K114" s="5"/>
      <c r="L114" s="5"/>
    </row>
    <row r="115" spans="2:12" ht="108" x14ac:dyDescent="0.25">
      <c r="B115" s="846"/>
      <c r="C115" s="90"/>
      <c r="D115" s="45" t="s">
        <v>1256</v>
      </c>
      <c r="E115" s="5"/>
      <c r="F115" s="5"/>
      <c r="G115" s="5"/>
      <c r="H115" s="5"/>
      <c r="I115" s="5"/>
      <c r="J115" s="5"/>
      <c r="K115" s="5"/>
      <c r="L115" s="5"/>
    </row>
    <row r="116" spans="2:12" x14ac:dyDescent="0.25">
      <c r="B116" s="846"/>
      <c r="C116" s="90"/>
      <c r="D116" s="52" t="s">
        <v>293</v>
      </c>
      <c r="E116" s="5"/>
      <c r="F116" s="5"/>
      <c r="G116" s="5"/>
      <c r="H116" s="5"/>
      <c r="I116" s="5"/>
      <c r="J116" s="5"/>
      <c r="K116" s="5"/>
      <c r="L116" s="5"/>
    </row>
    <row r="117" spans="2:12" x14ac:dyDescent="0.25">
      <c r="B117" s="846"/>
      <c r="C117" s="90"/>
      <c r="D117" s="45" t="s">
        <v>1257</v>
      </c>
      <c r="E117" s="5"/>
      <c r="F117" s="5"/>
      <c r="G117" s="5"/>
      <c r="H117" s="5"/>
      <c r="I117" s="5"/>
      <c r="J117" s="5"/>
      <c r="K117" s="5"/>
      <c r="L117" s="5"/>
    </row>
    <row r="118" spans="2:12" ht="48" x14ac:dyDescent="0.25">
      <c r="B118" s="846"/>
      <c r="C118" s="90"/>
      <c r="D118" s="45" t="s">
        <v>1258</v>
      </c>
      <c r="E118" s="5"/>
      <c r="F118" s="5"/>
      <c r="G118" s="5"/>
      <c r="H118" s="5"/>
      <c r="I118" s="5"/>
      <c r="J118" s="5"/>
      <c r="K118" s="5"/>
      <c r="L118" s="5"/>
    </row>
    <row r="119" spans="2:12" x14ac:dyDescent="0.25">
      <c r="B119" s="846"/>
      <c r="C119" s="90"/>
      <c r="D119" s="54" t="s">
        <v>1259</v>
      </c>
      <c r="E119" s="5"/>
      <c r="F119" s="5"/>
      <c r="G119" s="5"/>
      <c r="H119" s="5"/>
      <c r="I119" s="5"/>
      <c r="J119" s="5"/>
      <c r="K119" s="5"/>
      <c r="L119" s="5"/>
    </row>
    <row r="120" spans="2:12" ht="15.75" thickBot="1" x14ac:dyDescent="0.3">
      <c r="B120" s="847"/>
      <c r="C120" s="2"/>
      <c r="D120" s="55" t="s">
        <v>1260</v>
      </c>
      <c r="E120" s="5"/>
      <c r="F120" s="5"/>
      <c r="G120" s="5"/>
      <c r="H120" s="5"/>
      <c r="I120" s="5"/>
      <c r="J120" s="5"/>
      <c r="K120" s="5"/>
      <c r="L120" s="5"/>
    </row>
    <row r="121" spans="2:12" ht="24.75" thickBot="1" x14ac:dyDescent="0.3">
      <c r="B121" s="46" t="s">
        <v>220</v>
      </c>
      <c r="C121" s="2"/>
      <c r="D121" s="40"/>
      <c r="E121" s="5"/>
      <c r="F121" s="5"/>
      <c r="G121" s="5"/>
      <c r="H121" s="5"/>
      <c r="I121" s="5"/>
      <c r="J121" s="5"/>
      <c r="K121" s="5"/>
      <c r="L121" s="5"/>
    </row>
    <row r="122" spans="2:12" ht="72" x14ac:dyDescent="0.25">
      <c r="B122" s="845" t="s">
        <v>221</v>
      </c>
      <c r="C122" s="90"/>
      <c r="D122" s="45" t="s">
        <v>1261</v>
      </c>
      <c r="E122" s="5"/>
      <c r="F122" s="5"/>
      <c r="G122" s="5"/>
      <c r="H122" s="5"/>
      <c r="I122" s="5"/>
      <c r="J122" s="5"/>
      <c r="K122" s="5"/>
      <c r="L122" s="5"/>
    </row>
    <row r="123" spans="2:12" ht="216" x14ac:dyDescent="0.25">
      <c r="B123" s="846"/>
      <c r="C123" s="90"/>
      <c r="D123" s="45" t="s">
        <v>1262</v>
      </c>
      <c r="E123" s="5"/>
      <c r="F123" s="5"/>
      <c r="G123" s="5"/>
      <c r="H123" s="5"/>
      <c r="I123" s="5"/>
      <c r="J123" s="5"/>
      <c r="K123" s="5"/>
      <c r="L123" s="5"/>
    </row>
    <row r="124" spans="2:12" ht="72" x14ac:dyDescent="0.25">
      <c r="B124" s="846"/>
      <c r="C124" s="90"/>
      <c r="D124" s="45" t="s">
        <v>1263</v>
      </c>
      <c r="E124" s="5"/>
      <c r="F124" s="5"/>
      <c r="G124" s="5"/>
      <c r="H124" s="5"/>
      <c r="I124" s="5"/>
      <c r="J124" s="5"/>
      <c r="K124" s="5"/>
      <c r="L124" s="5"/>
    </row>
    <row r="125" spans="2:12" ht="204.75" thickBot="1" x14ac:dyDescent="0.3">
      <c r="B125" s="847"/>
      <c r="C125" s="2"/>
      <c r="D125" s="40" t="s">
        <v>1264</v>
      </c>
      <c r="E125" s="5"/>
      <c r="F125" s="5"/>
      <c r="G125" s="5"/>
      <c r="H125" s="5"/>
      <c r="I125" s="5"/>
      <c r="J125" s="5"/>
      <c r="K125" s="5"/>
      <c r="L125" s="5"/>
    </row>
    <row r="126" spans="2:12" x14ac:dyDescent="0.25">
      <c r="B126" s="845" t="s">
        <v>238</v>
      </c>
      <c r="C126" s="90"/>
      <c r="D126" s="45"/>
      <c r="E126" s="5"/>
      <c r="F126" s="5"/>
      <c r="G126" s="5"/>
      <c r="H126" s="5"/>
      <c r="I126" s="5"/>
      <c r="J126" s="5"/>
      <c r="K126" s="5"/>
      <c r="L126" s="5"/>
    </row>
    <row r="127" spans="2:12" x14ac:dyDescent="0.25">
      <c r="B127" s="846"/>
      <c r="C127" s="90"/>
      <c r="D127" s="16"/>
      <c r="E127" s="5"/>
      <c r="F127" s="5"/>
      <c r="G127" s="5"/>
      <c r="H127" s="5"/>
      <c r="I127" s="5"/>
      <c r="J127" s="5"/>
      <c r="K127" s="5"/>
      <c r="L127" s="5"/>
    </row>
    <row r="128" spans="2:12" x14ac:dyDescent="0.25">
      <c r="B128" s="846"/>
      <c r="C128" s="90"/>
      <c r="D128" s="45" t="s">
        <v>239</v>
      </c>
      <c r="E128" s="5"/>
      <c r="F128" s="5"/>
      <c r="G128" s="5"/>
      <c r="H128" s="5"/>
      <c r="I128" s="5"/>
      <c r="J128" s="5"/>
      <c r="K128" s="5"/>
      <c r="L128" s="5"/>
    </row>
    <row r="129" spans="2:12" ht="25.5" x14ac:dyDescent="0.25">
      <c r="B129" s="846"/>
      <c r="C129" s="90"/>
      <c r="D129" s="45" t="s">
        <v>1265</v>
      </c>
      <c r="E129" s="5"/>
      <c r="F129" s="5"/>
      <c r="G129" s="5"/>
      <c r="H129" s="5"/>
      <c r="I129" s="5"/>
      <c r="J129" s="5"/>
      <c r="K129" s="5"/>
      <c r="L129" s="5"/>
    </row>
    <row r="130" spans="2:12" ht="37.5" x14ac:dyDescent="0.25">
      <c r="B130" s="846"/>
      <c r="C130" s="90"/>
      <c r="D130" s="45" t="s">
        <v>1266</v>
      </c>
      <c r="E130" s="5"/>
      <c r="F130" s="5"/>
      <c r="G130" s="5"/>
      <c r="H130" s="5"/>
      <c r="I130" s="5"/>
      <c r="J130" s="5"/>
      <c r="K130" s="5"/>
      <c r="L130" s="5"/>
    </row>
    <row r="131" spans="2:12" ht="37.5" x14ac:dyDescent="0.25">
      <c r="B131" s="846"/>
      <c r="C131" s="90"/>
      <c r="D131" s="45" t="s">
        <v>1267</v>
      </c>
      <c r="E131" s="5"/>
      <c r="F131" s="5"/>
      <c r="G131" s="5"/>
      <c r="H131" s="5"/>
      <c r="I131" s="5"/>
      <c r="J131" s="5"/>
      <c r="K131" s="5"/>
      <c r="L131" s="5"/>
    </row>
    <row r="132" spans="2:12" ht="37.5" x14ac:dyDescent="0.25">
      <c r="B132" s="846"/>
      <c r="C132" s="90"/>
      <c r="D132" s="45" t="s">
        <v>1268</v>
      </c>
      <c r="E132" s="5"/>
      <c r="F132" s="5"/>
      <c r="G132" s="5"/>
      <c r="H132" s="5"/>
      <c r="I132" s="5"/>
      <c r="J132" s="5"/>
      <c r="K132" s="5"/>
      <c r="L132" s="5"/>
    </row>
    <row r="133" spans="2:12" x14ac:dyDescent="0.25">
      <c r="B133" s="846"/>
      <c r="C133" s="90"/>
      <c r="D133" s="45" t="s">
        <v>1269</v>
      </c>
      <c r="E133" s="5"/>
      <c r="F133" s="5"/>
      <c r="G133" s="5"/>
      <c r="H133" s="5"/>
      <c r="I133" s="5"/>
      <c r="J133" s="5"/>
      <c r="K133" s="5"/>
      <c r="L133" s="5"/>
    </row>
    <row r="134" spans="2:12" x14ac:dyDescent="0.25">
      <c r="B134" s="846"/>
      <c r="C134" s="90"/>
      <c r="D134" s="45" t="s">
        <v>1270</v>
      </c>
      <c r="E134" s="5"/>
      <c r="F134" s="5"/>
      <c r="G134" s="5"/>
      <c r="H134" s="5"/>
      <c r="I134" s="5"/>
      <c r="J134" s="5"/>
      <c r="K134" s="5"/>
      <c r="L134" s="5"/>
    </row>
    <row r="135" spans="2:12" x14ac:dyDescent="0.25">
      <c r="B135" s="846"/>
      <c r="C135" s="90"/>
      <c r="D135" s="45" t="s">
        <v>1271</v>
      </c>
      <c r="E135" s="5"/>
      <c r="F135" s="5"/>
      <c r="G135" s="5"/>
      <c r="H135" s="5"/>
      <c r="I135" s="5"/>
      <c r="J135" s="5"/>
      <c r="K135" s="5"/>
      <c r="L135" s="5"/>
    </row>
    <row r="136" spans="2:12" x14ac:dyDescent="0.25">
      <c r="B136" s="846"/>
      <c r="C136" s="90"/>
      <c r="D136" s="45" t="s">
        <v>247</v>
      </c>
      <c r="E136" s="5"/>
      <c r="F136" s="5"/>
      <c r="G136" s="5"/>
      <c r="H136" s="5"/>
      <c r="I136" s="5"/>
      <c r="J136" s="5"/>
      <c r="K136" s="5"/>
      <c r="L136" s="5"/>
    </row>
    <row r="137" spans="2:12" ht="48.75" thickBot="1" x14ac:dyDescent="0.3">
      <c r="B137" s="847"/>
      <c r="C137" s="2"/>
      <c r="D137" s="40" t="s">
        <v>1272</v>
      </c>
      <c r="E137" s="5"/>
      <c r="F137" s="5"/>
      <c r="G137" s="5"/>
      <c r="H137" s="5"/>
      <c r="I137" s="5"/>
      <c r="J137" s="5"/>
      <c r="K137" s="5"/>
      <c r="L137" s="5"/>
    </row>
    <row r="138" spans="2:12" x14ac:dyDescent="0.25">
      <c r="B138" s="5"/>
      <c r="D138" s="5"/>
      <c r="E138" s="5"/>
      <c r="F138" s="5"/>
      <c r="G138" s="5"/>
      <c r="H138" s="5"/>
      <c r="I138" s="5"/>
      <c r="J138" s="5"/>
      <c r="K138" s="5"/>
      <c r="L138" s="5"/>
    </row>
    <row r="139" spans="2:12" x14ac:dyDescent="0.25">
      <c r="B139" s="5"/>
      <c r="D139" s="5"/>
      <c r="E139" s="5"/>
      <c r="F139" s="5"/>
      <c r="G139" s="5"/>
      <c r="H139" s="5"/>
      <c r="I139" s="5"/>
      <c r="J139" s="5"/>
      <c r="K139" s="5"/>
      <c r="L139" s="5"/>
    </row>
  </sheetData>
  <sheetProtection insertColumns="0" insertRows="0"/>
  <mergeCells count="48">
    <mergeCell ref="A1:Q1"/>
    <mergeCell ref="A2:Q2"/>
    <mergeCell ref="A3:Q3"/>
    <mergeCell ref="A4:D4"/>
    <mergeCell ref="A5:Q5"/>
    <mergeCell ref="B10:D10"/>
    <mergeCell ref="F10:T10"/>
    <mergeCell ref="F11:T11"/>
    <mergeCell ref="E12:S12"/>
    <mergeCell ref="E13:S13"/>
    <mergeCell ref="D76:N76"/>
    <mergeCell ref="D70:G70"/>
    <mergeCell ref="C68:C69"/>
    <mergeCell ref="D63:N63"/>
    <mergeCell ref="D71:N71"/>
    <mergeCell ref="D72:N72"/>
    <mergeCell ref="D77:N77"/>
    <mergeCell ref="B114:B120"/>
    <mergeCell ref="B122:B125"/>
    <mergeCell ref="B126:B137"/>
    <mergeCell ref="D82:N82"/>
    <mergeCell ref="E18:F18"/>
    <mergeCell ref="D62:N62"/>
    <mergeCell ref="D48:G48"/>
    <mergeCell ref="C59:C60"/>
    <mergeCell ref="D49:N49"/>
    <mergeCell ref="D53:N53"/>
    <mergeCell ref="I18:J18"/>
    <mergeCell ref="C37:C38"/>
    <mergeCell ref="G18:H18"/>
    <mergeCell ref="D21:N21"/>
    <mergeCell ref="C46:C47"/>
    <mergeCell ref="B15:B19"/>
    <mergeCell ref="B108:I109"/>
    <mergeCell ref="D83:N83"/>
    <mergeCell ref="B85:E85"/>
    <mergeCell ref="B86:B92"/>
    <mergeCell ref="B94:E94"/>
    <mergeCell ref="B95:B101"/>
    <mergeCell ref="D41:N41"/>
    <mergeCell ref="D15:N15"/>
    <mergeCell ref="D16:N16"/>
    <mergeCell ref="D17:N17"/>
    <mergeCell ref="D26:N26"/>
    <mergeCell ref="D27:N27"/>
    <mergeCell ref="D31:N31"/>
    <mergeCell ref="D40:N40"/>
    <mergeCell ref="D18:D19"/>
  </mergeCells>
  <conditionalFormatting sqref="E81">
    <cfRule type="containsText" dxfId="25" priority="9" operator="containsText" text="ERROR">
      <formula>NOT(ISERROR(SEARCH("ERROR",E81)))</formula>
    </cfRule>
  </conditionalFormatting>
  <conditionalFormatting sqref="F10">
    <cfRule type="notContainsBlanks" dxfId="24" priority="8">
      <formula>LEN(TRIM(F10))&gt;0</formula>
    </cfRule>
  </conditionalFormatting>
  <conditionalFormatting sqref="F11:J11">
    <cfRule type="expression" dxfId="23" priority="6">
      <formula>E11="NO SE REPORTA"</formula>
    </cfRule>
    <cfRule type="expression" dxfId="22" priority="7">
      <formula>E10="NO APLICA"</formula>
    </cfRule>
  </conditionalFormatting>
  <conditionalFormatting sqref="E12:J12 L12:S12">
    <cfRule type="expression" dxfId="21" priority="4">
      <formula>E11="SI SE REPORTA"</formula>
    </cfRule>
  </conditionalFormatting>
  <conditionalFormatting sqref="L11:T11">
    <cfRule type="expression" dxfId="20" priority="49">
      <formula>J11="NO SE REPORTA"</formula>
    </cfRule>
    <cfRule type="expression" dxfId="19" priority="50">
      <formula>J10="NO APLICA"</formula>
    </cfRule>
  </conditionalFormatting>
  <conditionalFormatting sqref="K12">
    <cfRule type="expression" dxfId="18" priority="1">
      <formula>K11="SI SE REPORTA"</formula>
    </cfRule>
  </conditionalFormatting>
  <conditionalFormatting sqref="K11">
    <cfRule type="expression" dxfId="17" priority="2">
      <formula>I11="NO SE REPORTA"</formula>
    </cfRule>
    <cfRule type="expression" dxfId="16" priority="3">
      <formula>I10="NO APLICA"</formula>
    </cfRule>
  </conditionalFormatting>
  <dataValidations count="4">
    <dataValidation type="whole" operator="greaterThanOrEqual" allowBlank="1" showErrorMessage="1" errorTitle="ERROR" error="Escriba un número igual o mayor que 0" promptTitle="ERROR" prompt="Escriba un número igual o mayor que 0" sqref="E44:G45 E28:E30 E66:G67 E50:E52 E20:J20 E57:M58 E35:M36">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U183"/>
  <sheetViews>
    <sheetView showGridLines="0" zoomScale="98" zoomScaleNormal="98" workbookViewId="0">
      <selection activeCell="N24" sqref="N24"/>
    </sheetView>
  </sheetViews>
  <sheetFormatPr baseColWidth="10" defaultColWidth="11.42578125" defaultRowHeight="15" x14ac:dyDescent="0.25"/>
  <cols>
    <col min="1" max="1" width="1.85546875" customWidth="1"/>
    <col min="2" max="2" width="12.85546875" customWidth="1"/>
    <col min="3" max="3" width="5.140625" style="83" bestFit="1" customWidth="1"/>
    <col min="4" max="4" width="34.85546875" customWidth="1"/>
    <col min="5" max="5" width="12.140625" customWidth="1"/>
    <col min="11" max="11" width="22"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35</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INFORMACION",+E30))</f>
        <v>0.98748221906116629</v>
      </c>
      <c r="E8" s="209"/>
      <c r="F8" s="5" t="s">
        <v>146</v>
      </c>
      <c r="G8" s="5"/>
      <c r="H8" s="5"/>
      <c r="I8" s="5"/>
      <c r="J8" s="5"/>
      <c r="K8" s="5"/>
    </row>
    <row r="9" spans="1:21" x14ac:dyDescent="0.25">
      <c r="B9" s="346" t="s">
        <v>147</v>
      </c>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1421</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D14" s="5"/>
      <c r="E14" s="5"/>
      <c r="F14" s="5"/>
      <c r="G14" s="5"/>
      <c r="H14" s="5"/>
      <c r="I14" s="5"/>
      <c r="J14" s="5"/>
      <c r="K14" s="5"/>
    </row>
    <row r="15" spans="1:21" x14ac:dyDescent="0.25">
      <c r="B15" s="845" t="s">
        <v>152</v>
      </c>
      <c r="C15" s="85"/>
      <c r="D15" s="833" t="s">
        <v>1273</v>
      </c>
      <c r="E15" s="834"/>
      <c r="F15" s="834"/>
      <c r="G15" s="834"/>
      <c r="H15" s="835"/>
      <c r="I15" s="5"/>
      <c r="J15" s="5"/>
      <c r="K15" s="5"/>
      <c r="L15" s="5"/>
      <c r="M15" s="5"/>
      <c r="N15" s="5"/>
      <c r="O15" s="5"/>
    </row>
    <row r="16" spans="1:21" x14ac:dyDescent="0.25">
      <c r="B16" s="846"/>
      <c r="C16" s="88"/>
      <c r="D16" s="839" t="s">
        <v>1274</v>
      </c>
      <c r="E16" s="840"/>
      <c r="F16" s="840"/>
      <c r="G16" s="840"/>
      <c r="H16" s="841"/>
      <c r="I16" s="5"/>
      <c r="J16" s="5"/>
      <c r="K16" s="5"/>
      <c r="L16" s="5"/>
      <c r="M16" s="5"/>
      <c r="N16" s="5"/>
      <c r="O16" s="5"/>
    </row>
    <row r="17" spans="1:15" ht="15.75" thickBot="1" x14ac:dyDescent="0.3">
      <c r="B17" s="846"/>
      <c r="C17" s="88"/>
      <c r="D17" s="851" t="s">
        <v>153</v>
      </c>
      <c r="E17" s="852"/>
      <c r="F17" s="852"/>
      <c r="G17" s="852"/>
      <c r="H17" s="853"/>
      <c r="I17" s="5"/>
      <c r="J17" s="5"/>
      <c r="K17" s="5"/>
      <c r="L17" s="5"/>
      <c r="M17" s="5"/>
      <c r="N17" s="5"/>
      <c r="O17" s="5"/>
    </row>
    <row r="18" spans="1:15" ht="15.75" thickBot="1" x14ac:dyDescent="0.3">
      <c r="B18" s="846"/>
      <c r="C18" s="94" t="s">
        <v>101</v>
      </c>
      <c r="D18" s="38" t="s">
        <v>1275</v>
      </c>
      <c r="E18" s="38" t="s">
        <v>1276</v>
      </c>
      <c r="F18" s="38" t="s">
        <v>1277</v>
      </c>
      <c r="G18" s="38" t="s">
        <v>1278</v>
      </c>
      <c r="H18" s="110"/>
      <c r="I18" s="5"/>
      <c r="J18" s="5"/>
      <c r="K18" s="5"/>
      <c r="L18" s="5"/>
      <c r="M18" s="5"/>
      <c r="N18" s="5"/>
      <c r="O18" s="5"/>
    </row>
    <row r="19" spans="1:15" ht="24.75" thickBot="1" x14ac:dyDescent="0.3">
      <c r="B19" s="846"/>
      <c r="C19" s="2" t="s">
        <v>281</v>
      </c>
      <c r="D19" s="40" t="s">
        <v>1279</v>
      </c>
      <c r="E19" s="438">
        <v>30</v>
      </c>
      <c r="F19" s="438">
        <v>659</v>
      </c>
      <c r="G19" s="438">
        <v>19</v>
      </c>
      <c r="H19" s="111"/>
      <c r="I19" s="5"/>
      <c r="J19" s="5"/>
      <c r="K19" s="5"/>
      <c r="L19" s="5"/>
      <c r="M19" s="5"/>
      <c r="N19" s="5"/>
      <c r="O19" s="5"/>
    </row>
    <row r="20" spans="1:15" ht="24.75" thickBot="1" x14ac:dyDescent="0.3">
      <c r="B20" s="846"/>
      <c r="C20" s="2" t="s">
        <v>283</v>
      </c>
      <c r="D20" s="40" t="s">
        <v>1280</v>
      </c>
      <c r="E20" s="438">
        <v>30</v>
      </c>
      <c r="F20" s="438">
        <v>703</v>
      </c>
      <c r="G20" s="438">
        <v>19</v>
      </c>
      <c r="H20" s="111"/>
      <c r="I20" s="5"/>
      <c r="J20" s="5"/>
      <c r="K20" s="5"/>
      <c r="L20" s="5"/>
      <c r="M20" s="5"/>
      <c r="N20" s="5"/>
      <c r="O20" s="5"/>
    </row>
    <row r="21" spans="1:15" ht="24.75" thickBot="1" x14ac:dyDescent="0.3">
      <c r="B21" s="846"/>
      <c r="C21" s="2" t="s">
        <v>285</v>
      </c>
      <c r="D21" s="40" t="s">
        <v>1281</v>
      </c>
      <c r="E21" s="144">
        <f>IFERROR(E19/E20,"N.A")</f>
        <v>1</v>
      </c>
      <c r="F21" s="144">
        <f>IFERROR(F19/F20,"N.A")</f>
        <v>0.93741109530583211</v>
      </c>
      <c r="G21" s="144">
        <f>IFERROR(G19/G20,"N.A")</f>
        <v>1</v>
      </c>
      <c r="H21" s="112"/>
      <c r="I21" s="5"/>
      <c r="J21" s="5" t="s">
        <v>971</v>
      </c>
      <c r="K21" s="5"/>
      <c r="L21" s="5"/>
      <c r="M21" s="5"/>
      <c r="N21" s="5"/>
      <c r="O21" s="5"/>
    </row>
    <row r="22" spans="1:15" x14ac:dyDescent="0.25">
      <c r="B22" s="846"/>
      <c r="C22" s="88"/>
      <c r="D22" s="836"/>
      <c r="E22" s="837"/>
      <c r="F22" s="837"/>
      <c r="G22" s="837"/>
      <c r="H22" s="838"/>
      <c r="I22" s="5"/>
      <c r="J22" s="5"/>
      <c r="K22" s="5"/>
      <c r="L22" s="5"/>
      <c r="M22" s="5"/>
      <c r="N22" s="5"/>
      <c r="O22" s="5"/>
    </row>
    <row r="23" spans="1:15" ht="24" customHeight="1" thickBot="1" x14ac:dyDescent="0.3">
      <c r="B23" s="846"/>
      <c r="C23" s="88"/>
      <c r="D23" s="839" t="s">
        <v>1282</v>
      </c>
      <c r="E23" s="840"/>
      <c r="F23" s="840"/>
      <c r="G23" s="840"/>
      <c r="H23" s="841"/>
      <c r="I23" s="5"/>
      <c r="J23" s="5"/>
      <c r="K23" s="5"/>
      <c r="L23" s="5"/>
      <c r="M23" s="5"/>
      <c r="N23" s="5"/>
      <c r="O23" s="5"/>
    </row>
    <row r="24" spans="1:15" ht="15.75" thickBot="1" x14ac:dyDescent="0.3">
      <c r="B24" s="846"/>
      <c r="C24" s="94" t="s">
        <v>101</v>
      </c>
      <c r="D24" s="38" t="s">
        <v>1275</v>
      </c>
      <c r="E24" s="38" t="s">
        <v>1283</v>
      </c>
      <c r="F24" s="38" t="s">
        <v>1284</v>
      </c>
      <c r="H24" s="21"/>
      <c r="I24" s="5"/>
      <c r="J24" s="5"/>
      <c r="K24" s="5"/>
      <c r="L24" s="5"/>
      <c r="M24" s="5"/>
      <c r="N24" s="5"/>
      <c r="O24" s="5"/>
    </row>
    <row r="25" spans="1:15" ht="24.75" thickBot="1" x14ac:dyDescent="0.3">
      <c r="B25" s="846"/>
      <c r="C25" s="2" t="s">
        <v>281</v>
      </c>
      <c r="D25" s="40" t="s">
        <v>1285</v>
      </c>
      <c r="E25" s="438">
        <v>151</v>
      </c>
      <c r="F25" s="438">
        <v>6</v>
      </c>
      <c r="H25" s="21"/>
      <c r="I25" s="5"/>
      <c r="J25" s="5"/>
      <c r="K25" s="5"/>
      <c r="L25" s="5"/>
      <c r="M25" s="5"/>
      <c r="N25" s="5"/>
      <c r="O25" s="5"/>
    </row>
    <row r="26" spans="1:15" ht="24.75" thickBot="1" x14ac:dyDescent="0.3">
      <c r="B26" s="846"/>
      <c r="C26" s="2" t="s">
        <v>283</v>
      </c>
      <c r="D26" s="40" t="s">
        <v>1286</v>
      </c>
      <c r="E26" s="438">
        <v>151</v>
      </c>
      <c r="F26" s="438">
        <v>6</v>
      </c>
      <c r="H26" s="21"/>
      <c r="I26" s="5"/>
      <c r="J26" s="5"/>
      <c r="K26" s="5"/>
      <c r="L26" s="5"/>
      <c r="M26" s="5"/>
      <c r="N26" s="5"/>
      <c r="O26" s="5"/>
    </row>
    <row r="27" spans="1:15" ht="24.75" thickBot="1" x14ac:dyDescent="0.3">
      <c r="B27" s="846"/>
      <c r="C27" s="2" t="s">
        <v>285</v>
      </c>
      <c r="D27" s="40" t="s">
        <v>1287</v>
      </c>
      <c r="E27" s="144">
        <f>IFERROR(E25/E26,"N.A.")</f>
        <v>1</v>
      </c>
      <c r="F27" s="144">
        <f>IFERROR(F25/F26,"N.A.")</f>
        <v>1</v>
      </c>
      <c r="H27" s="21"/>
      <c r="I27" s="5"/>
      <c r="J27" s="5" t="s">
        <v>971</v>
      </c>
      <c r="K27" s="5"/>
    </row>
    <row r="28" spans="1:15" ht="15.75" thickBot="1" x14ac:dyDescent="0.3">
      <c r="B28" s="847"/>
      <c r="C28" s="2"/>
      <c r="D28" s="121"/>
      <c r="E28" s="121"/>
      <c r="F28" s="121"/>
      <c r="G28" s="121"/>
      <c r="H28" s="23"/>
      <c r="I28" s="5"/>
      <c r="J28" s="5"/>
      <c r="K28" s="5"/>
    </row>
    <row r="29" spans="1:15" ht="15.75" thickBot="1" x14ac:dyDescent="0.3">
      <c r="A29" s="5"/>
      <c r="B29" s="5"/>
      <c r="C29" s="5"/>
      <c r="D29" s="5"/>
      <c r="E29" s="5"/>
      <c r="F29" s="5"/>
      <c r="G29" s="5"/>
      <c r="H29" s="5"/>
      <c r="I29" s="5"/>
      <c r="J29" s="5"/>
      <c r="K29" s="5"/>
    </row>
    <row r="30" spans="1:15" ht="25.7" customHeight="1" thickBot="1" x14ac:dyDescent="0.3">
      <c r="A30" s="5"/>
      <c r="B30" s="5"/>
      <c r="C30" s="5"/>
      <c r="D30" s="51" t="s">
        <v>1288</v>
      </c>
      <c r="E30" s="144">
        <f>AVERAGE(E21:G21,E27:F27)</f>
        <v>0.98748221906116629</v>
      </c>
      <c r="F30" s="299"/>
      <c r="G30" s="299"/>
      <c r="H30" s="63"/>
      <c r="I30" s="5"/>
      <c r="J30" s="5"/>
      <c r="K30" s="5"/>
    </row>
    <row r="31" spans="1:15" x14ac:dyDescent="0.25">
      <c r="A31" s="5"/>
      <c r="B31" s="5"/>
      <c r="C31" s="5"/>
      <c r="D31" s="5"/>
      <c r="E31" s="5"/>
      <c r="F31" s="5"/>
      <c r="G31" s="5"/>
      <c r="H31" s="5"/>
      <c r="I31" s="5"/>
      <c r="J31" s="5"/>
      <c r="K31" s="5"/>
    </row>
    <row r="32" spans="1:15" ht="15.75" thickBot="1" x14ac:dyDescent="0.3">
      <c r="A32" s="5"/>
      <c r="B32" s="5"/>
      <c r="C32" s="5"/>
      <c r="D32" s="5"/>
      <c r="E32" s="5"/>
      <c r="F32" s="5"/>
      <c r="G32" s="5"/>
      <c r="H32" s="5"/>
      <c r="I32" s="5"/>
      <c r="J32" s="5"/>
      <c r="K32" s="5"/>
    </row>
    <row r="33" spans="2:11" ht="36" customHeight="1" thickBot="1" x14ac:dyDescent="0.3">
      <c r="B33" s="51" t="s">
        <v>187</v>
      </c>
      <c r="C33" s="227"/>
      <c r="D33" s="848" t="s">
        <v>1289</v>
      </c>
      <c r="E33" s="849"/>
      <c r="F33" s="849"/>
      <c r="G33" s="849"/>
      <c r="H33" s="850"/>
      <c r="I33" s="5"/>
      <c r="J33" s="5"/>
      <c r="K33" s="5"/>
    </row>
    <row r="34" spans="2:11" ht="48" customHeight="1" thickBot="1" x14ac:dyDescent="0.3">
      <c r="B34" s="46" t="s">
        <v>189</v>
      </c>
      <c r="C34" s="89"/>
      <c r="D34" s="848" t="s">
        <v>1290</v>
      </c>
      <c r="E34" s="849"/>
      <c r="F34" s="849"/>
      <c r="G34" s="849"/>
      <c r="H34" s="850"/>
      <c r="I34" s="5"/>
      <c r="J34" s="5"/>
      <c r="K34" s="5"/>
    </row>
    <row r="35" spans="2:11" ht="15.75" thickBot="1" x14ac:dyDescent="0.3">
      <c r="B35" s="1"/>
      <c r="C35" s="72"/>
      <c r="D35" s="5"/>
      <c r="E35" s="5"/>
      <c r="F35" s="5"/>
      <c r="G35" s="5"/>
      <c r="H35" s="5"/>
      <c r="I35" s="5"/>
      <c r="J35" s="5"/>
      <c r="K35" s="5"/>
    </row>
    <row r="36" spans="2:11" ht="24" customHeight="1" thickBot="1" x14ac:dyDescent="0.3">
      <c r="B36" s="854" t="s">
        <v>191</v>
      </c>
      <c r="C36" s="855"/>
      <c r="D36" s="855"/>
      <c r="E36" s="856"/>
      <c r="F36" s="5"/>
      <c r="G36" s="5"/>
      <c r="H36" s="5"/>
      <c r="I36" s="5"/>
      <c r="J36" s="5"/>
      <c r="K36" s="5"/>
    </row>
    <row r="37" spans="2:11" ht="15.75" thickBot="1" x14ac:dyDescent="0.3">
      <c r="B37" s="845">
        <v>1</v>
      </c>
      <c r="C37" s="90"/>
      <c r="D37" s="47" t="s">
        <v>192</v>
      </c>
      <c r="E37" s="157" t="s">
        <v>1366</v>
      </c>
      <c r="F37" s="5"/>
      <c r="G37" s="5"/>
      <c r="H37" s="5"/>
      <c r="I37" s="5"/>
      <c r="J37" s="5"/>
      <c r="K37" s="5"/>
    </row>
    <row r="38" spans="2:11" ht="15.75" thickBot="1" x14ac:dyDescent="0.3">
      <c r="B38" s="846"/>
      <c r="C38" s="90"/>
      <c r="D38" s="40" t="s">
        <v>45</v>
      </c>
      <c r="E38" s="157" t="s">
        <v>1420</v>
      </c>
      <c r="F38" s="5"/>
      <c r="G38" s="5"/>
      <c r="H38" s="5"/>
      <c r="I38" s="5"/>
      <c r="J38" s="5"/>
      <c r="K38" s="5"/>
    </row>
    <row r="39" spans="2:11" ht="15.75" thickBot="1" x14ac:dyDescent="0.3">
      <c r="B39" s="846"/>
      <c r="C39" s="90"/>
      <c r="D39" s="40" t="s">
        <v>193</v>
      </c>
      <c r="E39" s="157" t="s">
        <v>1419</v>
      </c>
      <c r="F39" s="5"/>
      <c r="G39" s="5"/>
      <c r="H39" s="5"/>
      <c r="I39" s="5"/>
      <c r="J39" s="5"/>
      <c r="K39" s="5"/>
    </row>
    <row r="40" spans="2:11" ht="15.75" thickBot="1" x14ac:dyDescent="0.3">
      <c r="B40" s="846"/>
      <c r="C40" s="90"/>
      <c r="D40" s="40" t="s">
        <v>47</v>
      </c>
      <c r="E40" s="157" t="s">
        <v>1913</v>
      </c>
      <c r="F40" s="5"/>
      <c r="G40" s="5"/>
      <c r="H40" s="5"/>
      <c r="I40" s="5"/>
      <c r="J40" s="5"/>
      <c r="K40" s="5"/>
    </row>
    <row r="41" spans="2:11" ht="15.75" thickBot="1" x14ac:dyDescent="0.3">
      <c r="B41" s="846"/>
      <c r="C41" s="90"/>
      <c r="D41" s="40" t="s">
        <v>49</v>
      </c>
      <c r="E41" s="157" t="s">
        <v>1418</v>
      </c>
      <c r="F41" s="5"/>
      <c r="G41" s="5"/>
      <c r="H41" s="5"/>
      <c r="I41" s="5"/>
      <c r="J41" s="5"/>
      <c r="K41" s="5"/>
    </row>
    <row r="42" spans="2:11" ht="15.75" thickBot="1" x14ac:dyDescent="0.3">
      <c r="B42" s="846"/>
      <c r="C42" s="90"/>
      <c r="D42" s="40" t="s">
        <v>51</v>
      </c>
      <c r="E42" s="157">
        <v>4380200</v>
      </c>
      <c r="F42" s="5"/>
      <c r="G42" s="5"/>
      <c r="H42" s="5"/>
      <c r="I42" s="5"/>
      <c r="J42" s="5"/>
      <c r="K42" s="5"/>
    </row>
    <row r="43" spans="2:11" ht="15.75" thickBot="1" x14ac:dyDescent="0.3">
      <c r="B43" s="847"/>
      <c r="C43" s="2"/>
      <c r="D43" s="40" t="s">
        <v>194</v>
      </c>
      <c r="E43" s="157" t="s">
        <v>1370</v>
      </c>
      <c r="F43" s="5"/>
      <c r="G43" s="5"/>
      <c r="H43" s="5"/>
      <c r="I43" s="5"/>
      <c r="J43" s="5"/>
      <c r="K43" s="5"/>
    </row>
    <row r="44" spans="2:11" ht="15.75" thickBot="1" x14ac:dyDescent="0.3">
      <c r="B44" s="1"/>
      <c r="C44" s="72"/>
      <c r="D44" s="5"/>
      <c r="E44" s="5"/>
      <c r="F44" s="5"/>
      <c r="G44" s="5"/>
      <c r="H44" s="5"/>
      <c r="I44" s="5"/>
      <c r="J44" s="5"/>
      <c r="K44" s="5"/>
    </row>
    <row r="45" spans="2:11" ht="15.75" thickBot="1" x14ac:dyDescent="0.3">
      <c r="B45" s="854" t="s">
        <v>195</v>
      </c>
      <c r="C45" s="855"/>
      <c r="D45" s="855"/>
      <c r="E45" s="856"/>
      <c r="F45" s="5"/>
      <c r="G45" s="5"/>
      <c r="H45" s="5"/>
      <c r="I45" s="5"/>
      <c r="J45" s="5"/>
      <c r="K45" s="5"/>
    </row>
    <row r="46" spans="2:11" ht="15.75" thickBot="1" x14ac:dyDescent="0.3">
      <c r="B46" s="845">
        <v>1</v>
      </c>
      <c r="C46" s="90"/>
      <c r="D46" s="47" t="s">
        <v>192</v>
      </c>
      <c r="E46" s="18" t="s">
        <v>196</v>
      </c>
      <c r="F46" s="5"/>
      <c r="G46" s="5"/>
      <c r="H46" s="5"/>
      <c r="I46" s="5"/>
      <c r="J46" s="5"/>
      <c r="K46" s="5"/>
    </row>
    <row r="47" spans="2:11" ht="15.75" thickBot="1" x14ac:dyDescent="0.3">
      <c r="B47" s="846"/>
      <c r="C47" s="90"/>
      <c r="D47" s="40" t="s">
        <v>45</v>
      </c>
      <c r="E47" s="18" t="s">
        <v>289</v>
      </c>
      <c r="F47" s="5"/>
      <c r="G47" s="5"/>
      <c r="H47" s="5"/>
      <c r="I47" s="5"/>
      <c r="J47" s="5"/>
      <c r="K47" s="5"/>
    </row>
    <row r="48" spans="2:11" ht="15.75" thickBot="1" x14ac:dyDescent="0.3">
      <c r="B48" s="846"/>
      <c r="C48" s="90"/>
      <c r="D48" s="40" t="s">
        <v>193</v>
      </c>
      <c r="E48" s="162"/>
      <c r="F48" s="5"/>
      <c r="G48" s="5"/>
      <c r="H48" s="5"/>
      <c r="I48" s="5"/>
      <c r="J48" s="5"/>
      <c r="K48" s="5"/>
    </row>
    <row r="49" spans="2:11" ht="15.75" thickBot="1" x14ac:dyDescent="0.3">
      <c r="B49" s="846"/>
      <c r="C49" s="90"/>
      <c r="D49" s="40" t="s">
        <v>47</v>
      </c>
      <c r="E49" s="162"/>
      <c r="F49" s="5"/>
      <c r="G49" s="5"/>
      <c r="H49" s="5"/>
      <c r="I49" s="5"/>
      <c r="J49" s="5"/>
      <c r="K49" s="5"/>
    </row>
    <row r="50" spans="2:11" ht="15.75" thickBot="1" x14ac:dyDescent="0.3">
      <c r="B50" s="846"/>
      <c r="C50" s="90"/>
      <c r="D50" s="40" t="s">
        <v>49</v>
      </c>
      <c r="E50" s="162"/>
      <c r="F50" s="5"/>
      <c r="G50" s="5"/>
      <c r="H50" s="5"/>
      <c r="I50" s="5"/>
      <c r="J50" s="5"/>
      <c r="K50" s="5"/>
    </row>
    <row r="51" spans="2:11" ht="15.75" thickBot="1" x14ac:dyDescent="0.3">
      <c r="B51" s="846"/>
      <c r="C51" s="90"/>
      <c r="D51" s="40" t="s">
        <v>51</v>
      </c>
      <c r="E51" s="162"/>
      <c r="F51" s="5"/>
      <c r="G51" s="5"/>
      <c r="H51" s="5"/>
      <c r="I51" s="5"/>
      <c r="J51" s="5"/>
      <c r="K51" s="5"/>
    </row>
    <row r="52" spans="2:11" ht="15.75" thickBot="1" x14ac:dyDescent="0.3">
      <c r="B52" s="847"/>
      <c r="C52" s="2"/>
      <c r="D52" s="40" t="s">
        <v>194</v>
      </c>
      <c r="E52" s="162"/>
      <c r="F52" s="5"/>
      <c r="G52" s="5"/>
      <c r="H52" s="5"/>
      <c r="I52" s="5"/>
      <c r="J52" s="5"/>
      <c r="K52" s="5"/>
    </row>
    <row r="53" spans="2:11" ht="15.75" thickBot="1" x14ac:dyDescent="0.3">
      <c r="B53" s="1"/>
      <c r="C53" s="72"/>
      <c r="D53" s="5"/>
      <c r="E53" s="5"/>
      <c r="F53" s="5"/>
      <c r="G53" s="5"/>
      <c r="H53" s="5"/>
      <c r="I53" s="5"/>
      <c r="J53" s="5"/>
      <c r="K53" s="5"/>
    </row>
    <row r="54" spans="2:11" ht="15" customHeight="1" thickBot="1" x14ac:dyDescent="0.3">
      <c r="B54" s="118" t="s">
        <v>198</v>
      </c>
      <c r="C54" s="119"/>
      <c r="D54" s="119"/>
      <c r="E54" s="120"/>
      <c r="G54" s="5"/>
      <c r="H54" s="5"/>
      <c r="I54" s="5"/>
      <c r="J54" s="5"/>
      <c r="K54" s="5"/>
    </row>
    <row r="55" spans="2:11" ht="24.75" thickBot="1" x14ac:dyDescent="0.3">
      <c r="B55" s="46" t="s">
        <v>199</v>
      </c>
      <c r="C55" s="40" t="s">
        <v>200</v>
      </c>
      <c r="D55" s="40" t="s">
        <v>201</v>
      </c>
      <c r="E55" s="40" t="s">
        <v>202</v>
      </c>
      <c r="F55" s="5"/>
      <c r="G55" s="5"/>
      <c r="H55" s="5"/>
      <c r="I55" s="5"/>
      <c r="J55" s="5"/>
    </row>
    <row r="56" spans="2:11" ht="60.75" thickBot="1" x14ac:dyDescent="0.3">
      <c r="B56" s="48">
        <v>42401</v>
      </c>
      <c r="C56" s="40">
        <v>0.01</v>
      </c>
      <c r="D56" s="49" t="s">
        <v>1291</v>
      </c>
      <c r="E56" s="40"/>
      <c r="F56" s="5"/>
      <c r="G56" s="5"/>
      <c r="H56" s="5"/>
      <c r="I56" s="5"/>
      <c r="J56" s="5"/>
    </row>
    <row r="57" spans="2:11" ht="15.75" thickBot="1" x14ac:dyDescent="0.3">
      <c r="B57" s="3"/>
      <c r="C57" s="91"/>
      <c r="D57" s="5"/>
      <c r="E57" s="5"/>
      <c r="F57" s="5"/>
      <c r="G57" s="5"/>
      <c r="H57" s="5"/>
      <c r="I57" s="5"/>
      <c r="J57" s="5"/>
      <c r="K57" s="5"/>
    </row>
    <row r="58" spans="2:11" ht="15.75" thickBot="1" x14ac:dyDescent="0.3">
      <c r="B58" s="125" t="s">
        <v>109</v>
      </c>
      <c r="C58" s="92"/>
      <c r="D58" s="5"/>
      <c r="E58" s="5"/>
      <c r="F58" s="5"/>
      <c r="G58" s="5"/>
      <c r="H58" s="5"/>
      <c r="I58" s="5"/>
      <c r="J58" s="5"/>
      <c r="K58" s="5"/>
    </row>
    <row r="59" spans="2:11" x14ac:dyDescent="0.25">
      <c r="B59" s="959"/>
      <c r="C59" s="960"/>
      <c r="D59" s="960"/>
      <c r="E59" s="961"/>
      <c r="F59" s="5"/>
      <c r="G59" s="5"/>
      <c r="H59" s="5"/>
      <c r="I59" s="5"/>
      <c r="J59" s="5"/>
      <c r="K59" s="5"/>
    </row>
    <row r="60" spans="2:11" ht="15.75" thickBot="1" x14ac:dyDescent="0.3">
      <c r="B60" s="962"/>
      <c r="C60" s="963"/>
      <c r="D60" s="963"/>
      <c r="E60" s="964"/>
      <c r="F60" s="5"/>
      <c r="G60" s="5"/>
      <c r="H60" s="5"/>
      <c r="I60" s="5"/>
      <c r="J60" s="5"/>
      <c r="K60" s="5"/>
    </row>
    <row r="61" spans="2:11" ht="15.75" thickBot="1" x14ac:dyDescent="0.3">
      <c r="B61" s="5"/>
      <c r="D61" s="5"/>
      <c r="E61" s="5"/>
      <c r="F61" s="5"/>
      <c r="G61" s="5"/>
      <c r="H61" s="5"/>
      <c r="I61" s="5"/>
      <c r="J61" s="5"/>
      <c r="K61" s="5"/>
    </row>
    <row r="62" spans="2:11" ht="24.75" thickBot="1" x14ac:dyDescent="0.3">
      <c r="B62" s="50" t="s">
        <v>204</v>
      </c>
      <c r="C62" s="93"/>
      <c r="D62" s="5"/>
      <c r="E62" s="5"/>
      <c r="F62" s="5"/>
      <c r="G62" s="5"/>
      <c r="H62" s="5"/>
      <c r="I62" s="5"/>
      <c r="J62" s="5"/>
      <c r="K62" s="5"/>
    </row>
    <row r="63" spans="2:11" ht="15.75" thickBot="1" x14ac:dyDescent="0.3">
      <c r="B63" s="1"/>
      <c r="C63" s="72"/>
      <c r="D63" s="5"/>
      <c r="E63" s="5"/>
      <c r="F63" s="5"/>
      <c r="G63" s="5"/>
      <c r="H63" s="5"/>
      <c r="I63" s="5"/>
      <c r="J63" s="5"/>
      <c r="K63" s="5"/>
    </row>
    <row r="64" spans="2:11" ht="60.75" thickBot="1" x14ac:dyDescent="0.3">
      <c r="B64" s="51" t="s">
        <v>205</v>
      </c>
      <c r="C64" s="94"/>
      <c r="D64" s="43" t="s">
        <v>1292</v>
      </c>
      <c r="E64" s="5"/>
      <c r="F64" s="5"/>
      <c r="G64" s="5"/>
      <c r="H64" s="5"/>
      <c r="I64" s="5"/>
      <c r="J64" s="5"/>
      <c r="K64" s="5"/>
    </row>
    <row r="65" spans="2:11" x14ac:dyDescent="0.25">
      <c r="B65" s="845" t="s">
        <v>207</v>
      </c>
      <c r="C65" s="90"/>
      <c r="D65" s="52" t="s">
        <v>208</v>
      </c>
      <c r="E65" s="5"/>
      <c r="F65" s="5"/>
      <c r="G65" s="5"/>
      <c r="H65" s="5"/>
      <c r="I65" s="5"/>
      <c r="J65" s="5"/>
      <c r="K65" s="5"/>
    </row>
    <row r="66" spans="2:11" ht="48" x14ac:dyDescent="0.25">
      <c r="B66" s="846"/>
      <c r="C66" s="90"/>
      <c r="D66" s="45" t="s">
        <v>1293</v>
      </c>
      <c r="E66" s="5"/>
      <c r="F66" s="5"/>
      <c r="G66" s="5"/>
      <c r="H66" s="5"/>
      <c r="I66" s="5"/>
      <c r="J66" s="5"/>
      <c r="K66" s="5"/>
    </row>
    <row r="67" spans="2:11" x14ac:dyDescent="0.25">
      <c r="B67" s="846"/>
      <c r="C67" s="90"/>
      <c r="D67" s="52" t="s">
        <v>293</v>
      </c>
      <c r="E67" s="5"/>
      <c r="F67" s="5"/>
      <c r="G67" s="5"/>
      <c r="H67" s="5"/>
      <c r="I67" s="5"/>
      <c r="J67" s="5"/>
      <c r="K67" s="5"/>
    </row>
    <row r="68" spans="2:11" x14ac:dyDescent="0.25">
      <c r="B68" s="846"/>
      <c r="C68" s="90"/>
      <c r="D68" s="45" t="s">
        <v>213</v>
      </c>
      <c r="E68" s="5"/>
      <c r="F68" s="5"/>
      <c r="G68" s="5"/>
      <c r="H68" s="5"/>
      <c r="I68" s="5"/>
      <c r="J68" s="5"/>
      <c r="K68" s="5"/>
    </row>
    <row r="69" spans="2:11" x14ac:dyDescent="0.25">
      <c r="B69" s="846"/>
      <c r="C69" s="90"/>
      <c r="D69" s="45" t="s">
        <v>1257</v>
      </c>
      <c r="E69" s="5"/>
      <c r="F69" s="5"/>
      <c r="G69" s="5"/>
      <c r="H69" s="5"/>
      <c r="I69" s="5"/>
      <c r="J69" s="5"/>
      <c r="K69" s="5"/>
    </row>
    <row r="70" spans="2:11" ht="48" x14ac:dyDescent="0.25">
      <c r="B70" s="846"/>
      <c r="C70" s="90"/>
      <c r="D70" s="45" t="s">
        <v>1258</v>
      </c>
      <c r="E70" s="5"/>
      <c r="F70" s="5"/>
      <c r="G70" s="5"/>
      <c r="H70" s="5"/>
      <c r="I70" s="5"/>
      <c r="J70" s="5"/>
      <c r="K70" s="5"/>
    </row>
    <row r="71" spans="2:11" ht="24" x14ac:dyDescent="0.25">
      <c r="B71" s="846"/>
      <c r="C71" s="90"/>
      <c r="D71" s="45" t="s">
        <v>1294</v>
      </c>
      <c r="E71" s="5"/>
      <c r="F71" s="5"/>
      <c r="G71" s="5"/>
      <c r="H71" s="5"/>
      <c r="I71" s="5"/>
      <c r="J71" s="5"/>
      <c r="K71" s="5"/>
    </row>
    <row r="72" spans="2:11" x14ac:dyDescent="0.25">
      <c r="B72" s="846"/>
      <c r="C72" s="90"/>
      <c r="D72" s="45" t="s">
        <v>1295</v>
      </c>
      <c r="E72" s="5"/>
      <c r="F72" s="5"/>
      <c r="G72" s="5"/>
      <c r="H72" s="5"/>
      <c r="I72" s="5"/>
      <c r="J72" s="5"/>
      <c r="K72" s="5"/>
    </row>
    <row r="73" spans="2:11" x14ac:dyDescent="0.25">
      <c r="B73" s="846"/>
      <c r="C73" s="90"/>
      <c r="D73" s="52" t="s">
        <v>1296</v>
      </c>
      <c r="E73" s="5"/>
      <c r="F73" s="5"/>
      <c r="G73" s="5"/>
      <c r="H73" s="5"/>
      <c r="I73" s="5"/>
      <c r="J73" s="5"/>
      <c r="K73" s="5"/>
    </row>
    <row r="74" spans="2:11" ht="60" x14ac:dyDescent="0.25">
      <c r="B74" s="846"/>
      <c r="C74" s="90"/>
      <c r="D74" s="45" t="s">
        <v>1297</v>
      </c>
      <c r="E74" s="5"/>
      <c r="F74" s="5"/>
      <c r="G74" s="5"/>
      <c r="H74" s="5"/>
      <c r="I74" s="5"/>
      <c r="J74" s="5"/>
      <c r="K74" s="5"/>
    </row>
    <row r="75" spans="2:11" x14ac:dyDescent="0.25">
      <c r="B75" s="846"/>
      <c r="C75" s="90"/>
      <c r="D75" s="54" t="s">
        <v>1259</v>
      </c>
      <c r="E75" s="5"/>
      <c r="F75" s="5"/>
      <c r="G75" s="5"/>
      <c r="H75" s="5"/>
      <c r="I75" s="5"/>
      <c r="J75" s="5"/>
      <c r="K75" s="5"/>
    </row>
    <row r="76" spans="2:11" ht="15.75" thickBot="1" x14ac:dyDescent="0.3">
      <c r="B76" s="847"/>
      <c r="C76" s="2"/>
      <c r="D76" s="55" t="s">
        <v>1260</v>
      </c>
      <c r="E76" s="5"/>
      <c r="F76" s="5"/>
      <c r="G76" s="5"/>
      <c r="H76" s="5"/>
      <c r="I76" s="5"/>
      <c r="J76" s="5"/>
      <c r="K76" s="5"/>
    </row>
    <row r="77" spans="2:11" ht="24.75" thickBot="1" x14ac:dyDescent="0.3">
      <c r="B77" s="46" t="s">
        <v>220</v>
      </c>
      <c r="C77" s="2"/>
      <c r="D77" s="40" t="s">
        <v>1298</v>
      </c>
      <c r="E77" s="5"/>
      <c r="F77" s="5"/>
      <c r="G77" s="5"/>
      <c r="H77" s="5"/>
      <c r="I77" s="5"/>
      <c r="J77" s="5"/>
      <c r="K77" s="5"/>
    </row>
    <row r="78" spans="2:11" ht="108" x14ac:dyDescent="0.25">
      <c r="B78" s="845" t="s">
        <v>221</v>
      </c>
      <c r="C78" s="90"/>
      <c r="D78" s="45" t="s">
        <v>1299</v>
      </c>
      <c r="E78" s="5"/>
      <c r="F78" s="5"/>
      <c r="G78" s="5"/>
      <c r="H78" s="5"/>
      <c r="I78" s="5"/>
      <c r="J78" s="5"/>
      <c r="K78" s="5"/>
    </row>
    <row r="79" spans="2:11" ht="204" x14ac:dyDescent="0.25">
      <c r="B79" s="846"/>
      <c r="C79" s="90"/>
      <c r="D79" s="45" t="s">
        <v>1300</v>
      </c>
      <c r="E79" s="5"/>
      <c r="F79" s="5"/>
      <c r="G79" s="5"/>
      <c r="H79" s="5"/>
      <c r="I79" s="5"/>
      <c r="J79" s="5"/>
      <c r="K79" s="5"/>
    </row>
    <row r="80" spans="2:11" ht="240" x14ac:dyDescent="0.25">
      <c r="B80" s="846"/>
      <c r="C80" s="90"/>
      <c r="D80" s="45" t="s">
        <v>1301</v>
      </c>
      <c r="E80" s="5"/>
      <c r="F80" s="5"/>
      <c r="G80" s="5"/>
      <c r="H80" s="5"/>
      <c r="I80" s="5"/>
      <c r="J80" s="5"/>
      <c r="K80" s="5"/>
    </row>
    <row r="81" spans="2:11" ht="84" x14ac:dyDescent="0.25">
      <c r="B81" s="846"/>
      <c r="C81" s="90"/>
      <c r="D81" s="45" t="s">
        <v>1302</v>
      </c>
      <c r="E81" s="5"/>
      <c r="F81" s="5"/>
      <c r="G81" s="5"/>
      <c r="H81" s="5"/>
      <c r="I81" s="5"/>
      <c r="J81" s="5"/>
      <c r="K81" s="5"/>
    </row>
    <row r="82" spans="2:11" ht="216" x14ac:dyDescent="0.25">
      <c r="B82" s="846"/>
      <c r="C82" s="90"/>
      <c r="D82" s="45" t="s">
        <v>1264</v>
      </c>
      <c r="E82" s="5"/>
      <c r="F82" s="5"/>
      <c r="G82" s="5"/>
      <c r="H82" s="5"/>
      <c r="I82" s="5"/>
      <c r="J82" s="5"/>
      <c r="K82" s="5"/>
    </row>
    <row r="83" spans="2:11" ht="180" x14ac:dyDescent="0.25">
      <c r="B83" s="846"/>
      <c r="C83" s="90"/>
      <c r="D83" s="45" t="s">
        <v>1303</v>
      </c>
      <c r="E83" s="5"/>
      <c r="F83" s="5"/>
      <c r="G83" s="5"/>
      <c r="H83" s="5"/>
      <c r="I83" s="5"/>
      <c r="J83" s="5"/>
      <c r="K83" s="5"/>
    </row>
    <row r="84" spans="2:11" ht="132.75" thickBot="1" x14ac:dyDescent="0.3">
      <c r="B84" s="847"/>
      <c r="C84" s="2"/>
      <c r="D84" s="40" t="s">
        <v>1304</v>
      </c>
      <c r="E84" s="5"/>
      <c r="F84" s="5"/>
      <c r="G84" s="5"/>
      <c r="H84" s="5"/>
      <c r="I84" s="5"/>
      <c r="J84" s="5"/>
      <c r="K84" s="5"/>
    </row>
    <row r="85" spans="2:11" ht="24" x14ac:dyDescent="0.25">
      <c r="B85" s="845" t="s">
        <v>238</v>
      </c>
      <c r="C85" s="90"/>
      <c r="D85" s="56" t="s">
        <v>1273</v>
      </c>
      <c r="E85" s="5"/>
      <c r="F85" s="5"/>
      <c r="G85" s="5"/>
      <c r="H85" s="5"/>
      <c r="I85" s="5"/>
      <c r="J85" s="5"/>
      <c r="K85" s="5"/>
    </row>
    <row r="86" spans="2:11" x14ac:dyDescent="0.25">
      <c r="B86" s="846"/>
      <c r="C86" s="90"/>
      <c r="D86" s="16"/>
      <c r="E86" s="5"/>
      <c r="F86" s="5"/>
      <c r="G86" s="5"/>
      <c r="H86" s="5"/>
      <c r="I86" s="5"/>
      <c r="J86" s="5"/>
      <c r="K86" s="5"/>
    </row>
    <row r="87" spans="2:11" x14ac:dyDescent="0.25">
      <c r="B87" s="846"/>
      <c r="C87" s="90"/>
      <c r="D87" s="45" t="s">
        <v>239</v>
      </c>
      <c r="E87" s="5"/>
      <c r="F87" s="5"/>
      <c r="G87" s="5"/>
      <c r="H87" s="5"/>
      <c r="I87" s="5"/>
      <c r="J87" s="5"/>
      <c r="K87" s="5"/>
    </row>
    <row r="88" spans="2:11" ht="37.5" x14ac:dyDescent="0.25">
      <c r="B88" s="846"/>
      <c r="C88" s="90"/>
      <c r="D88" s="45" t="s">
        <v>1305</v>
      </c>
      <c r="E88" s="5"/>
      <c r="F88" s="5"/>
      <c r="G88" s="5"/>
      <c r="H88" s="5"/>
      <c r="I88" s="5"/>
      <c r="J88" s="5"/>
      <c r="K88" s="5"/>
    </row>
    <row r="89" spans="2:11" ht="37.5" x14ac:dyDescent="0.25">
      <c r="B89" s="846"/>
      <c r="C89" s="90"/>
      <c r="D89" s="45" t="s">
        <v>1306</v>
      </c>
      <c r="E89" s="5"/>
      <c r="F89" s="5"/>
      <c r="G89" s="5"/>
      <c r="H89" s="5"/>
      <c r="I89" s="5"/>
      <c r="J89" s="5"/>
      <c r="K89" s="5"/>
    </row>
    <row r="90" spans="2:11" x14ac:dyDescent="0.25">
      <c r="B90" s="846"/>
      <c r="C90" s="90"/>
      <c r="D90" s="45" t="s">
        <v>1307</v>
      </c>
      <c r="E90" s="5"/>
      <c r="F90" s="5"/>
      <c r="G90" s="5"/>
      <c r="H90" s="5"/>
      <c r="I90" s="5"/>
      <c r="J90" s="5"/>
      <c r="K90" s="5"/>
    </row>
    <row r="91" spans="2:11" ht="49.5" x14ac:dyDescent="0.25">
      <c r="B91" s="846"/>
      <c r="C91" s="90"/>
      <c r="D91" s="45" t="s">
        <v>1308</v>
      </c>
      <c r="E91" s="5"/>
      <c r="F91" s="5"/>
      <c r="G91" s="5"/>
      <c r="H91" s="5"/>
      <c r="I91" s="5"/>
      <c r="J91" s="5"/>
      <c r="K91" s="5"/>
    </row>
    <row r="92" spans="2:11" ht="60" x14ac:dyDescent="0.25">
      <c r="B92" s="846"/>
      <c r="C92" s="90"/>
      <c r="D92" s="45" t="s">
        <v>1309</v>
      </c>
      <c r="E92" s="5"/>
      <c r="F92" s="5"/>
      <c r="G92" s="5"/>
      <c r="H92" s="5"/>
      <c r="I92" s="5"/>
      <c r="J92" s="5"/>
      <c r="K92" s="5"/>
    </row>
    <row r="93" spans="2:11" ht="48" x14ac:dyDescent="0.25">
      <c r="B93" s="846"/>
      <c r="C93" s="90"/>
      <c r="D93" s="45" t="s">
        <v>1310</v>
      </c>
      <c r="E93" s="5"/>
      <c r="F93" s="5"/>
      <c r="G93" s="5"/>
      <c r="H93" s="5"/>
      <c r="I93" s="5"/>
      <c r="J93" s="5"/>
      <c r="K93" s="5"/>
    </row>
    <row r="94" spans="2:11" ht="24" x14ac:dyDescent="0.25">
      <c r="B94" s="846"/>
      <c r="C94" s="90"/>
      <c r="D94" s="52" t="s">
        <v>1311</v>
      </c>
      <c r="E94" s="5"/>
      <c r="F94" s="5"/>
      <c r="G94" s="5"/>
      <c r="H94" s="5"/>
      <c r="I94" s="5"/>
      <c r="J94" s="5"/>
      <c r="K94" s="5"/>
    </row>
    <row r="95" spans="2:11" x14ac:dyDescent="0.25">
      <c r="B95" s="846"/>
      <c r="C95" s="90"/>
      <c r="D95" s="16"/>
      <c r="E95" s="5"/>
      <c r="F95" s="5"/>
      <c r="G95" s="5"/>
      <c r="H95" s="5"/>
      <c r="I95" s="5"/>
      <c r="J95" s="5"/>
      <c r="K95" s="5"/>
    </row>
    <row r="96" spans="2:11" x14ac:dyDescent="0.25">
      <c r="B96" s="846"/>
      <c r="C96" s="90"/>
      <c r="D96" s="45" t="s">
        <v>239</v>
      </c>
      <c r="E96" s="5"/>
      <c r="F96" s="5"/>
      <c r="G96" s="5"/>
      <c r="H96" s="5"/>
      <c r="I96" s="5"/>
      <c r="J96" s="5"/>
      <c r="K96" s="5"/>
    </row>
    <row r="97" spans="2:11" ht="37.5" x14ac:dyDescent="0.25">
      <c r="B97" s="846"/>
      <c r="C97" s="90"/>
      <c r="D97" s="45" t="s">
        <v>1312</v>
      </c>
      <c r="E97" s="5"/>
      <c r="F97" s="5"/>
      <c r="G97" s="5"/>
      <c r="H97" s="5"/>
      <c r="I97" s="5"/>
      <c r="J97" s="5"/>
      <c r="K97" s="5"/>
    </row>
    <row r="98" spans="2:11" ht="25.5" x14ac:dyDescent="0.25">
      <c r="B98" s="846"/>
      <c r="C98" s="90"/>
      <c r="D98" s="45" t="s">
        <v>1313</v>
      </c>
      <c r="E98" s="5"/>
      <c r="F98" s="5"/>
      <c r="G98" s="5"/>
      <c r="H98" s="5"/>
      <c r="I98" s="5"/>
      <c r="J98" s="5"/>
      <c r="K98" s="5"/>
    </row>
    <row r="99" spans="2:11" ht="37.5" x14ac:dyDescent="0.25">
      <c r="B99" s="846"/>
      <c r="C99" s="90"/>
      <c r="D99" s="45" t="s">
        <v>1314</v>
      </c>
      <c r="E99" s="5"/>
      <c r="F99" s="5"/>
      <c r="G99" s="5"/>
      <c r="H99" s="5"/>
      <c r="I99" s="5"/>
      <c r="J99" s="5"/>
      <c r="K99" s="5"/>
    </row>
    <row r="100" spans="2:11" x14ac:dyDescent="0.25">
      <c r="B100" s="846"/>
      <c r="C100" s="90"/>
      <c r="D100" s="57" t="s">
        <v>1315</v>
      </c>
      <c r="E100" s="5"/>
      <c r="F100" s="5"/>
      <c r="G100" s="5"/>
      <c r="H100" s="5"/>
      <c r="I100" s="5"/>
      <c r="J100" s="5"/>
      <c r="K100" s="5"/>
    </row>
    <row r="101" spans="2:11" ht="72" x14ac:dyDescent="0.25">
      <c r="B101" s="846"/>
      <c r="C101" s="90"/>
      <c r="D101" s="45" t="s">
        <v>1316</v>
      </c>
      <c r="E101" s="5"/>
      <c r="F101" s="5"/>
      <c r="G101" s="5"/>
      <c r="H101" s="5"/>
      <c r="I101" s="5"/>
      <c r="J101" s="5"/>
      <c r="K101" s="5"/>
    </row>
    <row r="102" spans="2:11" ht="36" x14ac:dyDescent="0.25">
      <c r="B102" s="846"/>
      <c r="C102" s="90"/>
      <c r="D102" s="52" t="s">
        <v>1282</v>
      </c>
      <c r="E102" s="5"/>
      <c r="F102" s="5"/>
      <c r="G102" s="5"/>
      <c r="H102" s="5"/>
      <c r="I102" s="5"/>
      <c r="J102" s="5"/>
      <c r="K102" s="5"/>
    </row>
    <row r="103" spans="2:11" x14ac:dyDescent="0.25">
      <c r="B103" s="846"/>
      <c r="C103" s="90"/>
      <c r="D103" s="16"/>
      <c r="E103" s="5"/>
      <c r="F103" s="5"/>
      <c r="G103" s="5"/>
      <c r="H103" s="5"/>
      <c r="I103" s="5"/>
      <c r="J103" s="5"/>
      <c r="K103" s="5"/>
    </row>
    <row r="104" spans="2:11" x14ac:dyDescent="0.25">
      <c r="B104" s="846"/>
      <c r="C104" s="90"/>
      <c r="D104" s="45" t="s">
        <v>239</v>
      </c>
      <c r="E104" s="5"/>
      <c r="F104" s="5"/>
      <c r="G104" s="5"/>
      <c r="H104" s="5"/>
      <c r="I104" s="5"/>
      <c r="J104" s="5"/>
      <c r="K104" s="5"/>
    </row>
    <row r="105" spans="2:11" ht="49.5" x14ac:dyDescent="0.25">
      <c r="B105" s="846"/>
      <c r="C105" s="90"/>
      <c r="D105" s="45" t="s">
        <v>1317</v>
      </c>
      <c r="E105" s="5"/>
      <c r="F105" s="5"/>
      <c r="G105" s="5"/>
      <c r="H105" s="5"/>
      <c r="I105" s="5"/>
      <c r="J105" s="5"/>
      <c r="K105" s="5"/>
    </row>
    <row r="106" spans="2:11" ht="49.5" x14ac:dyDescent="0.25">
      <c r="B106" s="846"/>
      <c r="C106" s="90"/>
      <c r="D106" s="45" t="s">
        <v>1318</v>
      </c>
      <c r="E106" s="5"/>
      <c r="F106" s="5"/>
      <c r="G106" s="5"/>
      <c r="H106" s="5"/>
      <c r="I106" s="5"/>
      <c r="J106" s="5"/>
      <c r="K106" s="5"/>
    </row>
    <row r="107" spans="2:11" ht="37.5" x14ac:dyDescent="0.25">
      <c r="B107" s="846"/>
      <c r="C107" s="90"/>
      <c r="D107" s="45" t="s">
        <v>1319</v>
      </c>
      <c r="E107" s="5"/>
      <c r="F107" s="5"/>
      <c r="G107" s="5"/>
      <c r="H107" s="5"/>
      <c r="I107" s="5"/>
      <c r="J107" s="5"/>
      <c r="K107" s="5"/>
    </row>
    <row r="108" spans="2:11" ht="15.75" thickBot="1" x14ac:dyDescent="0.3">
      <c r="B108" s="847"/>
      <c r="C108" s="2"/>
      <c r="D108" s="40" t="s">
        <v>1320</v>
      </c>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sheetData>
  <mergeCells count="26">
    <mergeCell ref="A1:P1"/>
    <mergeCell ref="A2:P2"/>
    <mergeCell ref="A3:P3"/>
    <mergeCell ref="A4:D4"/>
    <mergeCell ref="A5:P5"/>
    <mergeCell ref="B10:D10"/>
    <mergeCell ref="F10:S10"/>
    <mergeCell ref="F11:S11"/>
    <mergeCell ref="E12:R12"/>
    <mergeCell ref="E13:R13"/>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F10">
    <cfRule type="notContainsBlanks" dxfId="15" priority="5">
      <formula>LEN(TRIM(F10))&gt;0</formula>
    </cfRule>
  </conditionalFormatting>
  <conditionalFormatting sqref="F11:S11">
    <cfRule type="expression" dxfId="14" priority="3">
      <formula>E11="NO SE REPORTA"</formula>
    </cfRule>
    <cfRule type="expression" dxfId="13" priority="4">
      <formula>E10="NO APLICA"</formula>
    </cfRule>
  </conditionalFormatting>
  <conditionalFormatting sqref="E12:R12">
    <cfRule type="expression" dxfId="1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dimension ref="A1:U124"/>
  <sheetViews>
    <sheetView showGridLines="0" zoomScale="98" zoomScaleNormal="98" workbookViewId="0">
      <selection activeCell="F25" sqref="F25"/>
    </sheetView>
  </sheetViews>
  <sheetFormatPr baseColWidth="10" defaultColWidth="11.42578125" defaultRowHeight="15" x14ac:dyDescent="0.25"/>
  <cols>
    <col min="1" max="1" width="1.85546875" customWidth="1"/>
    <col min="2" max="2" width="11.140625" customWidth="1"/>
    <col min="3" max="3" width="5" style="83" bestFit="1" customWidth="1"/>
    <col min="4" max="4" width="34.85546875" customWidth="1"/>
    <col min="5" max="5" width="12.140625" customWidth="1"/>
    <col min="9" max="9" width="12.140625" customWidth="1"/>
    <col min="11" max="11" width="13"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36</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7" t="s">
        <v>145</v>
      </c>
      <c r="C8" s="208">
        <v>2025</v>
      </c>
      <c r="D8" s="212">
        <f>IF(E10="NO APLICA","NO APLICA",IF(E11="NO SE REPORTA","SIN INFORMACION",+E42))</f>
        <v>1</v>
      </c>
      <c r="E8" s="209"/>
      <c r="F8" s="5" t="s">
        <v>146</v>
      </c>
      <c r="G8" s="5"/>
      <c r="H8" s="5"/>
      <c r="I8" s="5"/>
      <c r="J8" s="5"/>
      <c r="K8" s="5"/>
    </row>
    <row r="9" spans="1:21" x14ac:dyDescent="0.25">
      <c r="B9" s="358"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59"/>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58"/>
      <c r="C12" s="84"/>
      <c r="D12" s="168" t="str">
        <f>IF(E11="SI SE REPORTA","¿Qué programas o proyectos del Plan de Acción están asociados al indicador? ","")</f>
        <v xml:space="preserve">¿Qué programas o proyectos del Plan de Acción están asociados al indicador? </v>
      </c>
      <c r="E12" s="818" t="s">
        <v>1425</v>
      </c>
      <c r="F12" s="818"/>
      <c r="G12" s="818"/>
      <c r="H12" s="818"/>
      <c r="I12" s="818"/>
      <c r="J12" s="818"/>
      <c r="K12" s="818"/>
      <c r="L12" s="818"/>
      <c r="M12" s="818"/>
      <c r="N12" s="818"/>
      <c r="O12" s="818"/>
      <c r="P12" s="818"/>
      <c r="Q12" s="818"/>
      <c r="R12" s="818"/>
    </row>
    <row r="13" spans="1:21" ht="21.95" customHeight="1" x14ac:dyDescent="0.25">
      <c r="B13" s="358"/>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58"/>
      <c r="C14" s="84"/>
      <c r="D14" s="5"/>
      <c r="E14" s="5"/>
      <c r="F14" s="5"/>
      <c r="G14" s="5"/>
      <c r="H14" s="5"/>
      <c r="I14" s="5"/>
      <c r="J14" s="5"/>
      <c r="K14" s="5"/>
    </row>
    <row r="15" spans="1:21" ht="15.75" thickBot="1" x14ac:dyDescent="0.3">
      <c r="B15" s="845" t="s">
        <v>152</v>
      </c>
      <c r="C15" s="85"/>
      <c r="D15" s="836" t="s">
        <v>456</v>
      </c>
      <c r="E15" s="837"/>
      <c r="F15" s="837"/>
      <c r="G15" s="837"/>
      <c r="H15" s="837"/>
      <c r="I15" s="837"/>
      <c r="J15" s="837"/>
      <c r="K15" s="838"/>
      <c r="L15" s="185"/>
      <c r="M15" s="185"/>
      <c r="N15" s="185"/>
      <c r="O15" s="185"/>
      <c r="P15" s="185"/>
      <c r="Q15" s="185"/>
      <c r="R15" s="185"/>
    </row>
    <row r="16" spans="1:21" ht="15.75" thickBot="1" x14ac:dyDescent="0.3">
      <c r="B16" s="846"/>
      <c r="C16" s="86" t="s">
        <v>101</v>
      </c>
      <c r="D16" s="38" t="s">
        <v>365</v>
      </c>
      <c r="E16" s="38" t="s">
        <v>103</v>
      </c>
      <c r="F16" s="38" t="s">
        <v>104</v>
      </c>
      <c r="G16" s="38" t="s">
        <v>105</v>
      </c>
      <c r="H16" s="38" t="s">
        <v>106</v>
      </c>
      <c r="I16" s="38" t="s">
        <v>767</v>
      </c>
      <c r="K16" s="21"/>
      <c r="L16" s="185"/>
      <c r="M16" s="185"/>
      <c r="N16" s="185"/>
      <c r="O16" s="185"/>
      <c r="P16" s="185"/>
      <c r="Q16" s="185"/>
      <c r="R16" s="185"/>
    </row>
    <row r="17" spans="2:18" ht="24.75" thickBot="1" x14ac:dyDescent="0.3">
      <c r="B17" s="846"/>
      <c r="C17" s="87" t="s">
        <v>281</v>
      </c>
      <c r="D17" s="40" t="s">
        <v>1321</v>
      </c>
      <c r="E17" s="6">
        <v>2</v>
      </c>
      <c r="F17" s="6">
        <v>2</v>
      </c>
      <c r="G17" s="6">
        <v>2</v>
      </c>
      <c r="H17" s="6">
        <v>2</v>
      </c>
      <c r="I17" s="42">
        <f>SUM(E17:H17)</f>
        <v>8</v>
      </c>
      <c r="K17" s="21"/>
      <c r="L17" s="185"/>
      <c r="M17" s="185"/>
      <c r="N17" s="185"/>
      <c r="O17" s="185"/>
      <c r="P17" s="185"/>
      <c r="Q17" s="185"/>
      <c r="R17" s="185"/>
    </row>
    <row r="18" spans="2:18" ht="15.75" thickBot="1" x14ac:dyDescent="0.3">
      <c r="B18" s="846"/>
      <c r="C18" s="87" t="s">
        <v>283</v>
      </c>
      <c r="D18" s="40" t="s">
        <v>899</v>
      </c>
      <c r="E18" s="183">
        <v>2040000000</v>
      </c>
      <c r="F18" s="183">
        <v>1750000000</v>
      </c>
      <c r="G18" s="183"/>
      <c r="H18" s="183"/>
      <c r="I18" s="131">
        <f>SUM(E18:H18)</f>
        <v>3790000000</v>
      </c>
      <c r="K18" s="21"/>
      <c r="L18" s="185"/>
      <c r="M18" s="185"/>
      <c r="N18" s="185"/>
      <c r="O18" s="185"/>
      <c r="P18" s="185"/>
      <c r="Q18" s="185"/>
      <c r="R18" s="185"/>
    </row>
    <row r="19" spans="2:18" ht="15.75" thickBot="1" x14ac:dyDescent="0.3">
      <c r="B19" s="846"/>
      <c r="C19" s="87" t="s">
        <v>285</v>
      </c>
      <c r="D19" s="40" t="s">
        <v>965</v>
      </c>
      <c r="E19" s="183">
        <v>2635752252</v>
      </c>
      <c r="F19" s="183">
        <v>1750000000</v>
      </c>
      <c r="G19" s="183"/>
      <c r="H19" s="183"/>
      <c r="I19" s="131">
        <f>SUM(E19:H19)</f>
        <v>4385752252</v>
      </c>
      <c r="K19" s="21"/>
      <c r="L19" s="185"/>
      <c r="M19" s="185"/>
      <c r="N19" s="185"/>
      <c r="O19" s="185"/>
      <c r="P19" s="185"/>
      <c r="Q19" s="185"/>
      <c r="R19" s="185"/>
    </row>
    <row r="20" spans="2:18" x14ac:dyDescent="0.25">
      <c r="B20" s="846"/>
      <c r="C20" s="88"/>
      <c r="D20" s="827"/>
      <c r="E20" s="828"/>
      <c r="F20" s="828"/>
      <c r="G20" s="828"/>
      <c r="H20" s="828"/>
      <c r="I20" s="828"/>
      <c r="J20" s="828"/>
      <c r="K20" s="829"/>
      <c r="L20" s="185"/>
      <c r="M20" s="185"/>
      <c r="N20" s="185"/>
      <c r="O20" s="185"/>
      <c r="P20" s="185"/>
      <c r="Q20" s="185"/>
      <c r="R20" s="185"/>
    </row>
    <row r="21" spans="2:18" ht="15.75" thickBot="1" x14ac:dyDescent="0.3">
      <c r="B21" s="846"/>
      <c r="C21" s="88"/>
      <c r="D21" s="851" t="s">
        <v>1322</v>
      </c>
      <c r="E21" s="852"/>
      <c r="F21" s="852"/>
      <c r="G21" s="852"/>
      <c r="H21" s="852"/>
      <c r="I21" s="852"/>
      <c r="J21" s="852"/>
      <c r="K21" s="853"/>
      <c r="L21" s="185"/>
      <c r="M21" s="185"/>
      <c r="N21" s="185"/>
      <c r="O21" s="185"/>
      <c r="P21" s="185"/>
      <c r="Q21" s="185"/>
      <c r="R21" s="185"/>
    </row>
    <row r="22" spans="2:18" ht="15.75" thickBot="1" x14ac:dyDescent="0.3">
      <c r="B22" s="846"/>
      <c r="C22" s="903" t="s">
        <v>101</v>
      </c>
      <c r="D22" s="997" t="s">
        <v>384</v>
      </c>
      <c r="E22" s="950" t="s">
        <v>771</v>
      </c>
      <c r="F22" s="952"/>
      <c r="G22" s="950" t="s">
        <v>841</v>
      </c>
      <c r="H22" s="951"/>
      <c r="I22" s="951"/>
      <c r="J22" s="952"/>
      <c r="K22" s="110"/>
      <c r="L22" s="185"/>
      <c r="M22" s="185"/>
      <c r="N22" s="185"/>
      <c r="O22" s="185"/>
      <c r="P22" s="185"/>
      <c r="Q22" s="185"/>
      <c r="R22" s="185"/>
    </row>
    <row r="23" spans="2:18" ht="36.75" thickBot="1" x14ac:dyDescent="0.3">
      <c r="B23" s="846"/>
      <c r="C23" s="904"/>
      <c r="D23" s="998"/>
      <c r="E23" s="411" t="s">
        <v>772</v>
      </c>
      <c r="F23" s="413" t="s">
        <v>773</v>
      </c>
      <c r="G23" s="411" t="s">
        <v>899</v>
      </c>
      <c r="H23" s="411" t="s">
        <v>467</v>
      </c>
      <c r="I23" s="411" t="s">
        <v>388</v>
      </c>
      <c r="J23" s="411" t="s">
        <v>389</v>
      </c>
      <c r="K23" s="411" t="s">
        <v>109</v>
      </c>
      <c r="L23" s="185"/>
      <c r="M23" s="185"/>
      <c r="N23" s="185"/>
      <c r="O23" s="185"/>
      <c r="P23" s="185"/>
      <c r="Q23" s="185"/>
      <c r="R23" s="185"/>
    </row>
    <row r="24" spans="2:18" ht="24.75" thickBot="1" x14ac:dyDescent="0.3">
      <c r="B24" s="846"/>
      <c r="C24" s="87">
        <v>1</v>
      </c>
      <c r="D24" s="329" t="s">
        <v>1426</v>
      </c>
      <c r="E24" s="31">
        <v>0.62</v>
      </c>
      <c r="F24" s="31">
        <v>1</v>
      </c>
      <c r="G24" s="183">
        <v>1050000000</v>
      </c>
      <c r="H24" s="183">
        <v>889762113</v>
      </c>
      <c r="I24" s="183">
        <v>601254391</v>
      </c>
      <c r="J24" s="183">
        <v>431373334</v>
      </c>
      <c r="K24" s="183"/>
      <c r="L24" s="185"/>
      <c r="M24" s="185"/>
      <c r="N24" s="185"/>
      <c r="O24" s="185"/>
      <c r="P24" s="185"/>
      <c r="Q24" s="185"/>
      <c r="R24" s="185"/>
    </row>
    <row r="25" spans="2:18" ht="24.75" thickBot="1" x14ac:dyDescent="0.3">
      <c r="B25" s="846"/>
      <c r="C25" s="87">
        <v>2</v>
      </c>
      <c r="D25" s="329" t="s">
        <v>1427</v>
      </c>
      <c r="E25" s="31">
        <v>0.77</v>
      </c>
      <c r="F25" s="31">
        <v>1</v>
      </c>
      <c r="G25" s="183">
        <v>700000000</v>
      </c>
      <c r="H25" s="183">
        <v>860237887</v>
      </c>
      <c r="I25" s="183">
        <v>840124043</v>
      </c>
      <c r="J25" s="183">
        <v>510005099</v>
      </c>
      <c r="K25" s="183"/>
      <c r="L25" s="185"/>
      <c r="M25" s="185"/>
      <c r="N25" s="185"/>
      <c r="O25" s="185"/>
      <c r="P25" s="185"/>
      <c r="Q25" s="185"/>
      <c r="R25" s="185"/>
    </row>
    <row r="26" spans="2:18" ht="15.75" thickBot="1" x14ac:dyDescent="0.3">
      <c r="B26" s="846"/>
      <c r="C26" s="87">
        <v>3</v>
      </c>
      <c r="D26" s="157"/>
      <c r="E26" s="31"/>
      <c r="F26" s="31"/>
      <c r="G26" s="183"/>
      <c r="H26" s="183"/>
      <c r="I26" s="183"/>
      <c r="J26" s="183"/>
      <c r="K26" s="183"/>
      <c r="L26" s="185"/>
      <c r="M26" s="185"/>
      <c r="N26" s="185"/>
      <c r="O26" s="185"/>
      <c r="P26" s="185"/>
      <c r="Q26" s="185"/>
      <c r="R26" s="185"/>
    </row>
    <row r="27" spans="2:18" ht="15.75" thickBot="1" x14ac:dyDescent="0.3">
      <c r="B27" s="846"/>
      <c r="C27" s="87">
        <v>4</v>
      </c>
      <c r="D27" s="157"/>
      <c r="E27" s="31"/>
      <c r="F27" s="31"/>
      <c r="G27" s="183"/>
      <c r="H27" s="183"/>
      <c r="I27" s="183"/>
      <c r="J27" s="183"/>
      <c r="K27" s="183"/>
      <c r="L27" s="185"/>
      <c r="M27" s="185"/>
      <c r="N27" s="185"/>
      <c r="O27" s="185"/>
      <c r="P27" s="185"/>
      <c r="Q27" s="185"/>
      <c r="R27" s="185"/>
    </row>
    <row r="28" spans="2:18" ht="15.75" thickBot="1" x14ac:dyDescent="0.3">
      <c r="B28" s="846"/>
      <c r="C28" s="87">
        <v>5</v>
      </c>
      <c r="D28" s="157"/>
      <c r="E28" s="31"/>
      <c r="F28" s="31"/>
      <c r="G28" s="183"/>
      <c r="H28" s="183"/>
      <c r="I28" s="183"/>
      <c r="J28" s="183"/>
      <c r="K28" s="183"/>
      <c r="L28" s="185"/>
      <c r="M28" s="185"/>
      <c r="N28" s="185"/>
      <c r="O28" s="185"/>
      <c r="P28" s="185"/>
      <c r="Q28" s="185"/>
      <c r="R28" s="185"/>
    </row>
    <row r="29" spans="2:18" ht="15.75" thickBot="1" x14ac:dyDescent="0.3">
      <c r="B29" s="846"/>
      <c r="C29" s="87">
        <v>6</v>
      </c>
      <c r="D29" s="157"/>
      <c r="E29" s="31"/>
      <c r="F29" s="31"/>
      <c r="G29" s="183"/>
      <c r="H29" s="183"/>
      <c r="I29" s="183"/>
      <c r="J29" s="183"/>
      <c r="K29" s="183"/>
      <c r="L29" s="185"/>
      <c r="M29" s="185"/>
      <c r="N29" s="185"/>
      <c r="O29" s="185"/>
      <c r="P29" s="185"/>
      <c r="Q29" s="185"/>
      <c r="R29" s="185"/>
    </row>
    <row r="30" spans="2:18" ht="15.75" thickBot="1" x14ac:dyDescent="0.3">
      <c r="B30" s="846"/>
      <c r="C30" s="72"/>
      <c r="D30" s="44" t="s">
        <v>280</v>
      </c>
      <c r="E30" s="1"/>
      <c r="F30" s="1"/>
      <c r="G30" s="132">
        <f>SUM(G24:G29)</f>
        <v>1750000000</v>
      </c>
      <c r="H30" s="132">
        <f>SUM(H24:H29)</f>
        <v>1750000000</v>
      </c>
      <c r="I30" s="132">
        <f>SUM(I24:I29)</f>
        <v>1441378434</v>
      </c>
      <c r="J30" s="132">
        <f>SUM(J24:J29)</f>
        <v>941378433</v>
      </c>
      <c r="K30" s="183"/>
      <c r="L30" s="185"/>
      <c r="M30" s="185"/>
      <c r="N30" s="185"/>
      <c r="O30" s="185"/>
      <c r="P30" s="185"/>
      <c r="Q30" s="185"/>
      <c r="R30" s="185"/>
    </row>
    <row r="31" spans="2:18" x14ac:dyDescent="0.25">
      <c r="B31" s="846"/>
      <c r="C31" s="88"/>
      <c r="D31" s="827" t="s">
        <v>967</v>
      </c>
      <c r="E31" s="828"/>
      <c r="F31" s="828"/>
      <c r="G31" s="828"/>
      <c r="H31" s="828"/>
      <c r="I31" s="828"/>
      <c r="J31" s="828"/>
      <c r="K31" s="829"/>
      <c r="L31" s="185"/>
      <c r="M31" s="185"/>
      <c r="N31" s="185"/>
      <c r="O31" s="185"/>
      <c r="P31" s="185"/>
      <c r="Q31" s="185"/>
      <c r="R31" s="185"/>
    </row>
    <row r="32" spans="2:18" ht="15.75" thickBot="1" x14ac:dyDescent="0.3">
      <c r="B32" s="846"/>
      <c r="C32" s="88"/>
      <c r="D32" s="827" t="s">
        <v>1323</v>
      </c>
      <c r="E32" s="828"/>
      <c r="F32" s="828"/>
      <c r="G32" s="828"/>
      <c r="H32" s="828"/>
      <c r="I32" s="828"/>
      <c r="J32" s="828"/>
      <c r="K32" s="829"/>
      <c r="L32" s="185"/>
      <c r="M32" s="185"/>
      <c r="N32" s="185"/>
      <c r="O32" s="185"/>
      <c r="P32" s="185"/>
      <c r="Q32" s="185"/>
      <c r="R32" s="185"/>
    </row>
    <row r="33" spans="2:18" ht="15.75" thickBot="1" x14ac:dyDescent="0.3">
      <c r="B33" s="846"/>
      <c r="C33" s="896" t="s">
        <v>101</v>
      </c>
      <c r="D33" s="898" t="s">
        <v>850</v>
      </c>
      <c r="E33" s="38" t="s">
        <v>969</v>
      </c>
      <c r="F33" s="936" t="s">
        <v>851</v>
      </c>
      <c r="G33" s="945"/>
      <c r="H33" s="43"/>
      <c r="I33" s="5"/>
      <c r="K33" s="21"/>
      <c r="L33" s="185"/>
      <c r="M33" s="185"/>
      <c r="N33" s="185"/>
      <c r="O33" s="185"/>
      <c r="P33" s="185"/>
      <c r="Q33" s="185"/>
      <c r="R33" s="185"/>
    </row>
    <row r="34" spans="2:18" x14ac:dyDescent="0.25">
      <c r="B34" s="846"/>
      <c r="C34" s="1032"/>
      <c r="D34" s="1033"/>
      <c r="E34" s="845" t="s">
        <v>1324</v>
      </c>
      <c r="F34" s="845" t="s">
        <v>852</v>
      </c>
      <c r="G34" s="45" t="s">
        <v>853</v>
      </c>
      <c r="H34" s="845" t="s">
        <v>109</v>
      </c>
      <c r="I34" s="5"/>
      <c r="K34" s="21"/>
      <c r="L34" s="185"/>
      <c r="M34" s="185"/>
      <c r="N34" s="185"/>
      <c r="O34" s="185"/>
      <c r="P34" s="185"/>
      <c r="Q34" s="185"/>
      <c r="R34" s="185"/>
    </row>
    <row r="35" spans="2:18" ht="24.75" thickBot="1" x14ac:dyDescent="0.3">
      <c r="B35" s="846"/>
      <c r="C35" s="897"/>
      <c r="D35" s="899"/>
      <c r="E35" s="847"/>
      <c r="F35" s="847"/>
      <c r="G35" s="40" t="s">
        <v>842</v>
      </c>
      <c r="H35" s="847"/>
      <c r="I35" s="5"/>
      <c r="K35" s="21"/>
      <c r="L35" s="185"/>
      <c r="M35" s="185"/>
      <c r="N35" s="185"/>
      <c r="O35" s="185"/>
      <c r="P35" s="185"/>
      <c r="Q35" s="185"/>
      <c r="R35" s="185"/>
    </row>
    <row r="36" spans="2:18" ht="15.75" thickBot="1" x14ac:dyDescent="0.3">
      <c r="B36" s="846"/>
      <c r="C36" s="2">
        <v>1</v>
      </c>
      <c r="D36" s="154">
        <v>0.5</v>
      </c>
      <c r="E36" s="419">
        <f t="shared" ref="E36:E41" si="0">+F24</f>
        <v>1</v>
      </c>
      <c r="F36" s="420">
        <f>IFERROR(I24/H24,0)</f>
        <v>0.67574735113496565</v>
      </c>
      <c r="G36" s="420">
        <f>IFERROR(J24/I24,0)</f>
        <v>0.71745560690632859</v>
      </c>
      <c r="H36" s="30"/>
      <c r="I36" s="5"/>
      <c r="J36" s="360"/>
      <c r="K36" s="21"/>
      <c r="L36" s="185"/>
      <c r="M36" s="185"/>
      <c r="N36" s="185"/>
      <c r="O36" s="185"/>
      <c r="P36" s="185"/>
      <c r="Q36" s="185"/>
      <c r="R36" s="185"/>
    </row>
    <row r="37" spans="2:18" ht="15.75" thickBot="1" x14ac:dyDescent="0.3">
      <c r="B37" s="846"/>
      <c r="C37" s="2">
        <v>2</v>
      </c>
      <c r="D37" s="154">
        <v>0.5</v>
      </c>
      <c r="E37" s="419">
        <f t="shared" si="0"/>
        <v>1</v>
      </c>
      <c r="F37" s="420">
        <f>IFERROR(I25/H25,0)</f>
        <v>0.97661827698597981</v>
      </c>
      <c r="G37" s="420">
        <f t="shared" ref="G37:G42" si="1">IFERROR(J25/I25,0)</f>
        <v>0.60705928279212451</v>
      </c>
      <c r="H37" s="30"/>
      <c r="I37" s="5"/>
      <c r="K37" s="21"/>
      <c r="L37" s="185"/>
      <c r="M37" s="185"/>
      <c r="N37" s="185"/>
      <c r="O37" s="185"/>
      <c r="P37" s="185"/>
      <c r="Q37" s="185"/>
      <c r="R37" s="185"/>
    </row>
    <row r="38" spans="2:18" ht="15.75" thickBot="1" x14ac:dyDescent="0.3">
      <c r="B38" s="846"/>
      <c r="C38" s="2">
        <v>3</v>
      </c>
      <c r="D38" s="154"/>
      <c r="E38" s="419">
        <f t="shared" si="0"/>
        <v>0</v>
      </c>
      <c r="F38" s="420">
        <f>IFERROR(I26/H26,0)</f>
        <v>0</v>
      </c>
      <c r="G38" s="420">
        <f t="shared" si="1"/>
        <v>0</v>
      </c>
      <c r="H38" s="30"/>
      <c r="I38" s="5"/>
      <c r="K38" s="21"/>
      <c r="L38" s="185"/>
      <c r="M38" s="185"/>
      <c r="N38" s="185"/>
      <c r="O38" s="185"/>
      <c r="P38" s="185"/>
      <c r="Q38" s="185"/>
      <c r="R38" s="185"/>
    </row>
    <row r="39" spans="2:18" ht="15.75" thickBot="1" x14ac:dyDescent="0.3">
      <c r="B39" s="846"/>
      <c r="C39" s="2">
        <v>4</v>
      </c>
      <c r="D39" s="154"/>
      <c r="E39" s="419">
        <f t="shared" si="0"/>
        <v>0</v>
      </c>
      <c r="F39" s="420">
        <f>IFERROR(I27/H27,0)</f>
        <v>0</v>
      </c>
      <c r="G39" s="420">
        <f t="shared" si="1"/>
        <v>0</v>
      </c>
      <c r="H39" s="30"/>
      <c r="I39" s="5"/>
      <c r="K39" s="21"/>
      <c r="L39" s="185"/>
      <c r="M39" s="185"/>
      <c r="N39" s="185"/>
      <c r="O39" s="185"/>
      <c r="P39" s="185"/>
      <c r="Q39" s="185"/>
      <c r="R39" s="185"/>
    </row>
    <row r="40" spans="2:18" ht="15.75" thickBot="1" x14ac:dyDescent="0.3">
      <c r="B40" s="846"/>
      <c r="C40" s="2">
        <v>5</v>
      </c>
      <c r="D40" s="154"/>
      <c r="E40" s="419">
        <f t="shared" si="0"/>
        <v>0</v>
      </c>
      <c r="F40" s="420">
        <f>IFERROR(I28/H28,0)</f>
        <v>0</v>
      </c>
      <c r="G40" s="420">
        <f t="shared" si="1"/>
        <v>0</v>
      </c>
      <c r="H40" s="30"/>
      <c r="I40" s="5"/>
      <c r="K40" s="21"/>
      <c r="L40" s="185"/>
      <c r="M40" s="185"/>
      <c r="N40" s="185"/>
      <c r="O40" s="185"/>
      <c r="P40" s="185"/>
      <c r="Q40" s="185"/>
      <c r="R40" s="185"/>
    </row>
    <row r="41" spans="2:18" ht="15.75" thickBot="1" x14ac:dyDescent="0.3">
      <c r="B41" s="846"/>
      <c r="C41" s="2">
        <v>6</v>
      </c>
      <c r="D41" s="154"/>
      <c r="E41" s="419">
        <f t="shared" si="0"/>
        <v>0</v>
      </c>
      <c r="F41" s="420">
        <f>IFERROR(I29/H29,0)</f>
        <v>0</v>
      </c>
      <c r="G41" s="420">
        <f t="shared" si="1"/>
        <v>0</v>
      </c>
      <c r="H41" s="30"/>
      <c r="I41" s="5"/>
      <c r="K41" s="21"/>
      <c r="L41" s="185"/>
      <c r="M41" s="185"/>
      <c r="N41" s="185"/>
      <c r="O41" s="185"/>
      <c r="P41" s="185"/>
      <c r="Q41" s="185"/>
      <c r="R41" s="185"/>
    </row>
    <row r="42" spans="2:18" ht="15.75" thickBot="1" x14ac:dyDescent="0.3">
      <c r="B42" s="847"/>
      <c r="C42" s="2"/>
      <c r="D42" s="155">
        <f>+Formulas!D31</f>
        <v>1</v>
      </c>
      <c r="E42" s="361">
        <f>+D36*E36+D37*E37+D38*E38+D39*E39+D40*E40+D41*E41</f>
        <v>1</v>
      </c>
      <c r="F42" s="361">
        <f>+D36*F36+D37*F37+D38*F38+D39*F39+D40*F40+D41*F41</f>
        <v>0.82618281406047278</v>
      </c>
      <c r="G42" s="421">
        <f t="shared" si="1"/>
        <v>0.65310983624720997</v>
      </c>
      <c r="H42" s="30"/>
      <c r="I42" s="22"/>
      <c r="K42" s="23"/>
      <c r="L42" s="185"/>
      <c r="M42" s="185" t="s">
        <v>971</v>
      </c>
      <c r="N42" s="185"/>
      <c r="O42" s="185"/>
      <c r="P42" s="185"/>
      <c r="Q42" s="185"/>
      <c r="R42" s="185"/>
    </row>
    <row r="43" spans="2:18" ht="24" customHeight="1" thickBot="1" x14ac:dyDescent="0.3">
      <c r="B43" s="176" t="s">
        <v>187</v>
      </c>
      <c r="C43" s="82"/>
      <c r="D43" s="1037" t="s">
        <v>1325</v>
      </c>
      <c r="E43" s="1038"/>
      <c r="F43" s="1038"/>
      <c r="G43" s="1038"/>
      <c r="H43" s="1038"/>
      <c r="I43" s="1038"/>
      <c r="J43" s="1038"/>
      <c r="K43" s="1039"/>
      <c r="L43" s="185"/>
      <c r="M43" s="185"/>
      <c r="N43" s="185"/>
      <c r="O43" s="185"/>
      <c r="P43" s="185"/>
      <c r="Q43" s="185"/>
      <c r="R43" s="185"/>
    </row>
    <row r="44" spans="2:18" ht="36.75" thickBot="1" x14ac:dyDescent="0.3">
      <c r="B44" s="176" t="s">
        <v>189</v>
      </c>
      <c r="C44" s="82"/>
      <c r="D44" s="1037" t="s">
        <v>469</v>
      </c>
      <c r="E44" s="1038"/>
      <c r="F44" s="1038"/>
      <c r="G44" s="1038"/>
      <c r="H44" s="1038"/>
      <c r="I44" s="1038"/>
      <c r="J44" s="1038"/>
      <c r="K44" s="1039"/>
      <c r="L44" s="185"/>
      <c r="M44" s="185"/>
      <c r="N44" s="185"/>
      <c r="O44" s="185"/>
      <c r="P44" s="185"/>
      <c r="Q44" s="185"/>
      <c r="R44" s="185"/>
    </row>
    <row r="45" spans="2:18" ht="15.75" thickBot="1" x14ac:dyDescent="0.3">
      <c r="B45" s="7"/>
      <c r="C45" s="77"/>
      <c r="D45" s="18"/>
      <c r="E45" s="18"/>
      <c r="F45" s="18"/>
      <c r="G45" s="18"/>
      <c r="H45" s="18"/>
      <c r="I45" s="18"/>
      <c r="J45" s="18"/>
      <c r="K45" s="18"/>
      <c r="L45" s="185"/>
      <c r="M45" s="185"/>
      <c r="N45" s="185"/>
      <c r="O45" s="185"/>
      <c r="P45" s="185"/>
      <c r="Q45" s="185"/>
      <c r="R45" s="185"/>
    </row>
    <row r="46" spans="2:18" ht="24" customHeight="1" thickBot="1" x14ac:dyDescent="0.3">
      <c r="B46" s="1034" t="s">
        <v>191</v>
      </c>
      <c r="C46" s="1035"/>
      <c r="D46" s="1035"/>
      <c r="E46" s="1036"/>
      <c r="F46" s="18"/>
      <c r="G46" s="18"/>
      <c r="H46" s="18"/>
      <c r="I46" s="18"/>
      <c r="J46" s="18"/>
      <c r="K46" s="18"/>
      <c r="L46" s="185"/>
      <c r="M46" s="185"/>
      <c r="N46" s="185"/>
      <c r="O46" s="185"/>
      <c r="P46" s="185"/>
      <c r="Q46" s="185"/>
      <c r="R46" s="185"/>
    </row>
    <row r="47" spans="2:18" ht="15.75" thickBot="1" x14ac:dyDescent="0.3">
      <c r="B47" s="1029">
        <v>1</v>
      </c>
      <c r="C47" s="78"/>
      <c r="D47" s="33" t="s">
        <v>192</v>
      </c>
      <c r="E47" s="157" t="s">
        <v>1366</v>
      </c>
      <c r="F47" s="18"/>
      <c r="G47" s="18"/>
      <c r="H47" s="18"/>
      <c r="I47" s="18"/>
      <c r="J47" s="18"/>
      <c r="K47" s="18"/>
      <c r="L47" s="185"/>
      <c r="M47" s="185"/>
      <c r="N47" s="185"/>
      <c r="O47" s="185"/>
      <c r="P47" s="185"/>
      <c r="Q47" s="185"/>
      <c r="R47" s="185"/>
    </row>
    <row r="48" spans="2:18" ht="15.75" thickBot="1" x14ac:dyDescent="0.3">
      <c r="B48" s="1030"/>
      <c r="C48" s="78"/>
      <c r="D48" s="178" t="s">
        <v>45</v>
      </c>
      <c r="E48" s="157" t="s">
        <v>1422</v>
      </c>
      <c r="F48" s="18"/>
      <c r="G48" s="18"/>
      <c r="H48" s="18"/>
      <c r="I48" s="18"/>
      <c r="J48" s="18"/>
      <c r="K48" s="18"/>
      <c r="L48" s="185"/>
      <c r="M48" s="185"/>
      <c r="N48" s="185"/>
      <c r="O48" s="185"/>
      <c r="P48" s="185"/>
      <c r="Q48" s="185"/>
      <c r="R48" s="185"/>
    </row>
    <row r="49" spans="2:18" ht="15.75" thickBot="1" x14ac:dyDescent="0.3">
      <c r="B49" s="1030"/>
      <c r="C49" s="78"/>
      <c r="D49" s="178" t="s">
        <v>193</v>
      </c>
      <c r="E49" s="157" t="s">
        <v>1423</v>
      </c>
      <c r="F49" s="18"/>
      <c r="G49" s="18"/>
      <c r="H49" s="18"/>
      <c r="I49" s="18"/>
      <c r="J49" s="18"/>
      <c r="K49" s="18"/>
      <c r="L49" s="185"/>
      <c r="M49" s="185"/>
      <c r="N49" s="185"/>
      <c r="O49" s="185"/>
      <c r="P49" s="185"/>
      <c r="Q49" s="185"/>
      <c r="R49" s="185"/>
    </row>
    <row r="50" spans="2:18" ht="15.75" thickBot="1" x14ac:dyDescent="0.3">
      <c r="B50" s="1030"/>
      <c r="C50" s="78"/>
      <c r="D50" s="178" t="s">
        <v>47</v>
      </c>
      <c r="E50" s="157" t="s">
        <v>1360</v>
      </c>
      <c r="F50" s="18"/>
      <c r="G50" s="18"/>
      <c r="H50" s="18"/>
      <c r="I50" s="18"/>
      <c r="J50" s="18"/>
      <c r="K50" s="18"/>
      <c r="L50" s="185"/>
      <c r="M50" s="185"/>
      <c r="N50" s="185"/>
      <c r="O50" s="185"/>
      <c r="P50" s="185"/>
      <c r="Q50" s="185"/>
      <c r="R50" s="185"/>
    </row>
    <row r="51" spans="2:18" ht="15.75" thickBot="1" x14ac:dyDescent="0.3">
      <c r="B51" s="1030"/>
      <c r="C51" s="78"/>
      <c r="D51" s="178" t="s">
        <v>49</v>
      </c>
      <c r="E51" s="418" t="s">
        <v>1424</v>
      </c>
      <c r="F51" s="18"/>
      <c r="G51" s="18"/>
      <c r="H51" s="18"/>
      <c r="I51" s="18"/>
      <c r="J51" s="18"/>
      <c r="K51" s="18"/>
      <c r="L51" s="185"/>
      <c r="M51" s="185"/>
      <c r="N51" s="185"/>
      <c r="O51" s="185"/>
      <c r="P51" s="185"/>
      <c r="Q51" s="185"/>
      <c r="R51" s="185"/>
    </row>
    <row r="52" spans="2:18" ht="15.75" thickBot="1" x14ac:dyDescent="0.3">
      <c r="B52" s="1030"/>
      <c r="C52" s="78"/>
      <c r="D52" s="178" t="s">
        <v>51</v>
      </c>
      <c r="E52" s="157">
        <v>4380200</v>
      </c>
      <c r="F52" s="18"/>
      <c r="G52" s="18"/>
      <c r="H52" s="18"/>
      <c r="I52" s="18"/>
      <c r="J52" s="18"/>
      <c r="K52" s="18"/>
      <c r="L52" s="185"/>
      <c r="M52" s="185"/>
      <c r="N52" s="185"/>
      <c r="O52" s="185"/>
      <c r="P52" s="185"/>
      <c r="Q52" s="185"/>
      <c r="R52" s="185"/>
    </row>
    <row r="53" spans="2:18" ht="15.75" thickBot="1" x14ac:dyDescent="0.3">
      <c r="B53" s="1031"/>
      <c r="C53" s="8"/>
      <c r="D53" s="178" t="s">
        <v>194</v>
      </c>
      <c r="E53" s="157" t="s">
        <v>1370</v>
      </c>
      <c r="F53" s="18"/>
      <c r="G53" s="18"/>
      <c r="H53" s="18"/>
      <c r="I53" s="18"/>
      <c r="J53" s="18"/>
      <c r="K53" s="18"/>
      <c r="L53" s="185"/>
      <c r="M53" s="185"/>
      <c r="N53" s="185"/>
      <c r="O53" s="185"/>
      <c r="P53" s="185"/>
      <c r="Q53" s="185"/>
      <c r="R53" s="185"/>
    </row>
    <row r="54" spans="2:18" ht="15.75" thickBot="1" x14ac:dyDescent="0.3">
      <c r="B54" s="7"/>
      <c r="C54" s="77"/>
      <c r="D54" s="18"/>
      <c r="E54" s="18"/>
      <c r="F54" s="18"/>
      <c r="G54" s="18"/>
      <c r="H54" s="18"/>
      <c r="I54" s="18"/>
      <c r="J54" s="18"/>
      <c r="K54" s="18"/>
      <c r="L54" s="185"/>
      <c r="M54" s="185"/>
      <c r="N54" s="185"/>
      <c r="O54" s="185"/>
      <c r="P54" s="185"/>
      <c r="Q54" s="185"/>
      <c r="R54" s="185"/>
    </row>
    <row r="55" spans="2:18" ht="15.75" thickBot="1" x14ac:dyDescent="0.3">
      <c r="B55" s="1034" t="s">
        <v>195</v>
      </c>
      <c r="C55" s="1035"/>
      <c r="D55" s="1035"/>
      <c r="E55" s="1036"/>
      <c r="F55" s="18"/>
      <c r="G55" s="18"/>
      <c r="H55" s="18"/>
      <c r="I55" s="18"/>
      <c r="J55" s="18"/>
      <c r="K55" s="18"/>
      <c r="L55" s="185"/>
      <c r="M55" s="185"/>
      <c r="N55" s="185"/>
      <c r="O55" s="185"/>
      <c r="P55" s="185"/>
      <c r="Q55" s="185"/>
      <c r="R55" s="185"/>
    </row>
    <row r="56" spans="2:18" ht="15.75" thickBot="1" x14ac:dyDescent="0.3">
      <c r="B56" s="1029">
        <v>1</v>
      </c>
      <c r="C56" s="78"/>
      <c r="D56" s="33" t="s">
        <v>192</v>
      </c>
      <c r="E56" s="28" t="s">
        <v>196</v>
      </c>
      <c r="F56" s="18"/>
      <c r="G56" s="18"/>
      <c r="H56" s="18"/>
      <c r="I56" s="18"/>
      <c r="J56" s="18"/>
      <c r="K56" s="18"/>
      <c r="L56" s="185"/>
      <c r="M56" s="185"/>
      <c r="N56" s="185"/>
      <c r="O56" s="185"/>
      <c r="P56" s="185"/>
      <c r="Q56" s="185"/>
      <c r="R56" s="185"/>
    </row>
    <row r="57" spans="2:18" ht="15.75" thickBot="1" x14ac:dyDescent="0.3">
      <c r="B57" s="1030"/>
      <c r="C57" s="78"/>
      <c r="D57" s="178" t="s">
        <v>45</v>
      </c>
      <c r="E57" s="28" t="s">
        <v>197</v>
      </c>
      <c r="F57" s="18"/>
      <c r="G57" s="18"/>
      <c r="H57" s="18"/>
      <c r="I57" s="18"/>
      <c r="J57" s="18"/>
      <c r="K57" s="18"/>
      <c r="L57" s="185"/>
      <c r="M57" s="185"/>
      <c r="N57" s="185"/>
      <c r="O57" s="185"/>
      <c r="P57" s="185"/>
      <c r="Q57" s="185"/>
      <c r="R57" s="185"/>
    </row>
    <row r="58" spans="2:18" ht="15.75" thickBot="1" x14ac:dyDescent="0.3">
      <c r="B58" s="1030"/>
      <c r="C58" s="78"/>
      <c r="D58" s="178" t="s">
        <v>193</v>
      </c>
      <c r="E58" s="162"/>
      <c r="F58" s="18"/>
      <c r="G58" s="18"/>
      <c r="H58" s="18"/>
      <c r="I58" s="18"/>
      <c r="J58" s="18"/>
      <c r="K58" s="18"/>
      <c r="L58" s="185"/>
      <c r="M58" s="185"/>
      <c r="N58" s="185"/>
      <c r="O58" s="185"/>
      <c r="P58" s="185"/>
      <c r="Q58" s="185"/>
      <c r="R58" s="185"/>
    </row>
    <row r="59" spans="2:18" ht="15.75" thickBot="1" x14ac:dyDescent="0.3">
      <c r="B59" s="1030"/>
      <c r="C59" s="78"/>
      <c r="D59" s="178" t="s">
        <v>47</v>
      </c>
      <c r="E59" s="162"/>
      <c r="F59" s="18"/>
      <c r="G59" s="18"/>
      <c r="H59" s="18"/>
      <c r="I59" s="18"/>
      <c r="J59" s="18"/>
      <c r="K59" s="18"/>
      <c r="L59" s="185"/>
      <c r="M59" s="185"/>
      <c r="N59" s="185"/>
      <c r="O59" s="185"/>
      <c r="P59" s="185"/>
      <c r="Q59" s="185"/>
      <c r="R59" s="185"/>
    </row>
    <row r="60" spans="2:18" ht="15.75" thickBot="1" x14ac:dyDescent="0.3">
      <c r="B60" s="1030"/>
      <c r="C60" s="78"/>
      <c r="D60" s="178" t="s">
        <v>49</v>
      </c>
      <c r="E60" s="162"/>
      <c r="F60" s="18"/>
      <c r="G60" s="18"/>
      <c r="H60" s="18"/>
      <c r="I60" s="18"/>
      <c r="J60" s="18"/>
      <c r="K60" s="18"/>
      <c r="L60" s="185"/>
      <c r="M60" s="185"/>
      <c r="N60" s="185"/>
      <c r="O60" s="185"/>
      <c r="P60" s="185"/>
      <c r="Q60" s="185"/>
      <c r="R60" s="185"/>
    </row>
    <row r="61" spans="2:18" ht="15.75" thickBot="1" x14ac:dyDescent="0.3">
      <c r="B61" s="1030"/>
      <c r="C61" s="78"/>
      <c r="D61" s="178" t="s">
        <v>51</v>
      </c>
      <c r="E61" s="162"/>
      <c r="F61" s="18"/>
      <c r="G61" s="18"/>
      <c r="H61" s="18"/>
      <c r="I61" s="18"/>
      <c r="J61" s="18"/>
      <c r="K61" s="18"/>
      <c r="L61" s="185"/>
      <c r="M61" s="185"/>
      <c r="N61" s="185"/>
      <c r="O61" s="185"/>
      <c r="P61" s="185"/>
      <c r="Q61" s="185"/>
      <c r="R61" s="185"/>
    </row>
    <row r="62" spans="2:18" ht="15.75" thickBot="1" x14ac:dyDescent="0.3">
      <c r="B62" s="1031"/>
      <c r="C62" s="8"/>
      <c r="D62" s="178" t="s">
        <v>194</v>
      </c>
      <c r="E62" s="162"/>
      <c r="F62" s="18"/>
      <c r="G62" s="18"/>
      <c r="H62" s="18"/>
      <c r="I62" s="18"/>
      <c r="J62" s="18"/>
      <c r="K62" s="18"/>
      <c r="L62" s="185"/>
      <c r="M62" s="185"/>
      <c r="N62" s="185"/>
      <c r="O62" s="185"/>
      <c r="P62" s="185"/>
      <c r="Q62" s="185"/>
      <c r="R62" s="185"/>
    </row>
    <row r="63" spans="2:18" ht="15.75" thickBot="1" x14ac:dyDescent="0.3">
      <c r="B63" s="7"/>
      <c r="C63" s="77"/>
      <c r="D63" s="18"/>
      <c r="E63" s="18"/>
      <c r="F63" s="18"/>
      <c r="G63" s="18"/>
      <c r="H63" s="18"/>
      <c r="I63" s="18"/>
      <c r="J63" s="18"/>
      <c r="K63" s="18"/>
      <c r="L63" s="185"/>
      <c r="M63" s="185"/>
      <c r="N63" s="185"/>
      <c r="O63" s="185"/>
      <c r="P63" s="185"/>
      <c r="Q63" s="185"/>
      <c r="R63" s="185"/>
    </row>
    <row r="64" spans="2:18" ht="15" customHeight="1" thickBot="1" x14ac:dyDescent="0.3">
      <c r="B64" s="179" t="s">
        <v>198</v>
      </c>
      <c r="C64" s="180"/>
      <c r="D64" s="180"/>
      <c r="E64" s="181"/>
      <c r="F64" s="185"/>
      <c r="G64" s="18"/>
      <c r="H64" s="18"/>
      <c r="I64" s="18"/>
      <c r="J64" s="18"/>
      <c r="K64" s="18"/>
      <c r="L64" s="185"/>
      <c r="M64" s="185"/>
      <c r="N64" s="185"/>
      <c r="O64" s="185"/>
      <c r="P64" s="185"/>
      <c r="Q64" s="185"/>
      <c r="R64" s="185"/>
    </row>
    <row r="65" spans="2:18" ht="24.75" thickBot="1" x14ac:dyDescent="0.3">
      <c r="B65" s="176" t="s">
        <v>199</v>
      </c>
      <c r="C65" s="178" t="s">
        <v>200</v>
      </c>
      <c r="D65" s="178" t="s">
        <v>201</v>
      </c>
      <c r="E65" s="178" t="s">
        <v>202</v>
      </c>
      <c r="F65" s="18"/>
      <c r="G65" s="18"/>
      <c r="H65" s="18"/>
      <c r="I65" s="18"/>
      <c r="J65" s="18"/>
      <c r="K65" s="185"/>
      <c r="L65" s="185"/>
      <c r="M65" s="185"/>
      <c r="N65" s="185"/>
      <c r="O65" s="185"/>
      <c r="P65" s="185"/>
      <c r="Q65" s="185"/>
      <c r="R65" s="185"/>
    </row>
    <row r="66" spans="2:18" ht="60.75" thickBot="1" x14ac:dyDescent="0.3">
      <c r="B66" s="35">
        <v>42401</v>
      </c>
      <c r="C66" s="178">
        <v>0.01</v>
      </c>
      <c r="D66" s="172" t="s">
        <v>1326</v>
      </c>
      <c r="E66" s="178"/>
      <c r="F66" s="18"/>
      <c r="G66" s="18"/>
      <c r="H66" s="18"/>
      <c r="I66" s="18"/>
      <c r="J66" s="18"/>
      <c r="K66" s="185"/>
      <c r="L66" s="185"/>
      <c r="M66" s="185"/>
      <c r="N66" s="185"/>
      <c r="O66" s="185"/>
      <c r="P66" s="185"/>
      <c r="Q66" s="185"/>
      <c r="R66" s="185"/>
    </row>
    <row r="67" spans="2:18" ht="15.75" thickBot="1" x14ac:dyDescent="0.3">
      <c r="B67" s="9"/>
      <c r="C67" s="79"/>
      <c r="D67" s="18"/>
      <c r="E67" s="18"/>
      <c r="F67" s="18"/>
      <c r="G67" s="18"/>
      <c r="H67" s="18"/>
      <c r="I67" s="18"/>
      <c r="J67" s="18"/>
      <c r="K67" s="18"/>
      <c r="L67" s="185"/>
      <c r="M67" s="185"/>
      <c r="N67" s="185"/>
      <c r="O67" s="185"/>
      <c r="P67" s="185"/>
      <c r="Q67" s="185"/>
      <c r="R67" s="185"/>
    </row>
    <row r="68" spans="2:18" ht="24.75" thickBot="1" x14ac:dyDescent="0.3">
      <c r="B68" s="344" t="s">
        <v>109</v>
      </c>
      <c r="C68" s="80"/>
      <c r="D68" s="18"/>
      <c r="E68" s="18"/>
      <c r="F68" s="18"/>
      <c r="G68" s="18"/>
      <c r="H68" s="18"/>
      <c r="I68" s="18"/>
      <c r="J68" s="18"/>
      <c r="K68" s="18"/>
      <c r="L68" s="185"/>
      <c r="M68" s="185"/>
      <c r="N68" s="185"/>
      <c r="O68" s="185"/>
      <c r="P68" s="185"/>
      <c r="Q68" s="185"/>
      <c r="R68" s="185"/>
    </row>
    <row r="69" spans="2:18" x14ac:dyDescent="0.25">
      <c r="B69" s="1004"/>
      <c r="C69" s="1005"/>
      <c r="D69" s="1005"/>
      <c r="E69" s="1005"/>
      <c r="F69" s="1005"/>
      <c r="G69" s="1006"/>
      <c r="H69" s="18"/>
      <c r="I69" s="18"/>
      <c r="J69" s="18"/>
      <c r="K69" s="18"/>
      <c r="L69" s="185"/>
      <c r="M69" s="185"/>
      <c r="N69" s="185"/>
      <c r="O69" s="185"/>
      <c r="P69" s="185"/>
      <c r="Q69" s="185"/>
      <c r="R69" s="185"/>
    </row>
    <row r="70" spans="2:18" ht="15.75" thickBot="1" x14ac:dyDescent="0.3">
      <c r="B70" s="1007"/>
      <c r="C70" s="1008"/>
      <c r="D70" s="1008"/>
      <c r="E70" s="1008"/>
      <c r="F70" s="1008"/>
      <c r="G70" s="1009"/>
      <c r="H70" s="18"/>
      <c r="I70" s="18"/>
      <c r="J70" s="18"/>
      <c r="K70" s="18"/>
      <c r="L70" s="185"/>
      <c r="M70" s="185"/>
      <c r="N70" s="185"/>
      <c r="O70" s="185"/>
      <c r="P70" s="185"/>
      <c r="Q70" s="185"/>
      <c r="R70" s="185"/>
    </row>
    <row r="71" spans="2:18" x14ac:dyDescent="0.25">
      <c r="B71" s="7"/>
      <c r="C71" s="77"/>
      <c r="D71" s="18"/>
      <c r="E71" s="18"/>
      <c r="F71" s="18"/>
      <c r="G71" s="18"/>
      <c r="H71" s="18"/>
      <c r="I71" s="18"/>
      <c r="J71" s="18"/>
      <c r="K71" s="18"/>
      <c r="L71" s="185"/>
      <c r="M71" s="185"/>
      <c r="N71" s="185"/>
      <c r="O71" s="185"/>
      <c r="P71" s="185"/>
      <c r="Q71" s="185"/>
      <c r="R71" s="185"/>
    </row>
    <row r="72" spans="2:18" ht="15.75" thickBot="1" x14ac:dyDescent="0.3">
      <c r="B72" s="18"/>
      <c r="C72" s="76"/>
      <c r="D72" s="18"/>
      <c r="E72" s="18"/>
      <c r="F72" s="18"/>
      <c r="G72" s="18"/>
      <c r="H72" s="18"/>
      <c r="I72" s="18"/>
      <c r="J72" s="18"/>
      <c r="K72" s="18"/>
      <c r="L72" s="185"/>
      <c r="M72" s="185"/>
      <c r="N72" s="185"/>
      <c r="O72" s="185"/>
      <c r="P72" s="185"/>
      <c r="Q72" s="185"/>
      <c r="R72" s="185"/>
    </row>
    <row r="73" spans="2:18" ht="24.75" thickBot="1" x14ac:dyDescent="0.3">
      <c r="B73" s="189" t="s">
        <v>204</v>
      </c>
      <c r="C73" s="81"/>
      <c r="D73" s="18"/>
      <c r="E73" s="18"/>
      <c r="F73" s="18"/>
      <c r="G73" s="18"/>
      <c r="H73" s="18"/>
      <c r="I73" s="18"/>
      <c r="J73" s="18"/>
      <c r="K73" s="18"/>
      <c r="L73" s="185"/>
      <c r="M73" s="185"/>
      <c r="N73" s="185"/>
      <c r="O73" s="185"/>
      <c r="P73" s="185"/>
      <c r="Q73" s="185"/>
      <c r="R73" s="185"/>
    </row>
    <row r="74" spans="2:18" ht="15.75" thickBot="1" x14ac:dyDescent="0.3">
      <c r="B74" s="28"/>
      <c r="C74" s="74"/>
      <c r="D74" s="18"/>
      <c r="E74" s="18"/>
      <c r="F74" s="18"/>
      <c r="G74" s="18"/>
      <c r="H74" s="18"/>
      <c r="I74" s="18"/>
      <c r="J74" s="18"/>
      <c r="K74" s="18"/>
      <c r="L74" s="185"/>
      <c r="M74" s="185"/>
      <c r="N74" s="185"/>
      <c r="O74" s="185"/>
      <c r="P74" s="185"/>
      <c r="Q74" s="185"/>
      <c r="R74" s="185"/>
    </row>
    <row r="75" spans="2:18" ht="60.75" thickBot="1" x14ac:dyDescent="0.3">
      <c r="B75" s="36" t="s">
        <v>205</v>
      </c>
      <c r="C75" s="20"/>
      <c r="D75" s="177" t="s">
        <v>1327</v>
      </c>
      <c r="E75" s="18"/>
      <c r="F75" s="18"/>
      <c r="G75" s="18"/>
      <c r="H75" s="18"/>
      <c r="I75" s="18"/>
      <c r="J75" s="18"/>
      <c r="K75" s="18"/>
      <c r="L75" s="185"/>
      <c r="M75" s="185"/>
      <c r="N75" s="185"/>
      <c r="O75" s="185"/>
      <c r="P75" s="185"/>
      <c r="Q75" s="185"/>
      <c r="R75" s="185"/>
    </row>
    <row r="76" spans="2:18" x14ac:dyDescent="0.25">
      <c r="B76" s="1029" t="s">
        <v>207</v>
      </c>
      <c r="C76" s="78"/>
      <c r="D76" s="173" t="s">
        <v>208</v>
      </c>
      <c r="E76" s="18"/>
      <c r="F76" s="18"/>
      <c r="G76" s="18"/>
      <c r="H76" s="18"/>
      <c r="I76" s="18"/>
      <c r="J76" s="18"/>
      <c r="K76" s="18"/>
      <c r="L76" s="185"/>
      <c r="M76" s="185"/>
      <c r="N76" s="185"/>
      <c r="O76" s="185"/>
      <c r="P76" s="185"/>
      <c r="Q76" s="185"/>
      <c r="R76" s="185"/>
    </row>
    <row r="77" spans="2:18" ht="84" x14ac:dyDescent="0.25">
      <c r="B77" s="1030"/>
      <c r="C77" s="78"/>
      <c r="D77" s="174" t="s">
        <v>1328</v>
      </c>
      <c r="E77" s="18"/>
      <c r="F77" s="18"/>
      <c r="G77" s="18"/>
      <c r="H77" s="18"/>
      <c r="I77" s="18"/>
      <c r="J77" s="18"/>
      <c r="K77" s="18"/>
      <c r="L77" s="185"/>
      <c r="M77" s="185"/>
      <c r="N77" s="185"/>
      <c r="O77" s="185"/>
      <c r="P77" s="185"/>
      <c r="Q77" s="185"/>
      <c r="R77" s="185"/>
    </row>
    <row r="78" spans="2:18" x14ac:dyDescent="0.25">
      <c r="B78" s="1030"/>
      <c r="C78" s="78"/>
      <c r="D78" s="173" t="s">
        <v>211</v>
      </c>
      <c r="E78" s="18"/>
      <c r="F78" s="18"/>
      <c r="G78" s="18"/>
      <c r="H78" s="18"/>
      <c r="I78" s="18"/>
      <c r="J78" s="18"/>
      <c r="K78" s="18"/>
      <c r="L78" s="185"/>
      <c r="M78" s="185"/>
      <c r="N78" s="185"/>
      <c r="O78" s="185"/>
      <c r="P78" s="185"/>
      <c r="Q78" s="185"/>
      <c r="R78" s="185"/>
    </row>
    <row r="79" spans="2:18" x14ac:dyDescent="0.25">
      <c r="B79" s="1030"/>
      <c r="C79" s="78"/>
      <c r="D79" s="174" t="s">
        <v>1329</v>
      </c>
      <c r="E79" s="18"/>
      <c r="F79" s="18"/>
      <c r="G79" s="18"/>
      <c r="H79" s="18"/>
      <c r="I79" s="18"/>
      <c r="J79" s="18"/>
      <c r="K79" s="18"/>
      <c r="L79" s="185"/>
      <c r="M79" s="185"/>
      <c r="N79" s="185"/>
      <c r="O79" s="185"/>
      <c r="P79" s="185"/>
      <c r="Q79" s="185"/>
      <c r="R79" s="185"/>
    </row>
    <row r="80" spans="2:18" x14ac:dyDescent="0.25">
      <c r="B80" s="1030"/>
      <c r="C80" s="78"/>
      <c r="D80" s="174" t="s">
        <v>213</v>
      </c>
      <c r="E80" s="18"/>
      <c r="F80" s="18"/>
      <c r="G80" s="18"/>
      <c r="H80" s="18"/>
      <c r="I80" s="18"/>
      <c r="J80" s="18"/>
      <c r="K80" s="18"/>
      <c r="L80" s="185"/>
      <c r="M80" s="185"/>
      <c r="N80" s="185"/>
      <c r="O80" s="185"/>
      <c r="P80" s="185"/>
      <c r="Q80" s="185"/>
      <c r="R80" s="185"/>
    </row>
    <row r="81" spans="2:18" x14ac:dyDescent="0.25">
      <c r="B81" s="1030"/>
      <c r="C81" s="78"/>
      <c r="D81" s="173" t="s">
        <v>439</v>
      </c>
      <c r="E81" s="18"/>
      <c r="F81" s="18"/>
      <c r="G81" s="18"/>
      <c r="H81" s="18"/>
      <c r="I81" s="18"/>
      <c r="J81" s="18"/>
      <c r="K81" s="18"/>
      <c r="L81" s="185"/>
      <c r="M81" s="185"/>
      <c r="N81" s="185"/>
      <c r="O81" s="185"/>
      <c r="P81" s="185"/>
      <c r="Q81" s="185"/>
      <c r="R81" s="185"/>
    </row>
    <row r="82" spans="2:18" ht="15.75" thickBot="1" x14ac:dyDescent="0.3">
      <c r="B82" s="1031"/>
      <c r="C82" s="8"/>
      <c r="D82" s="178" t="s">
        <v>1330</v>
      </c>
      <c r="E82" s="18"/>
      <c r="F82" s="18"/>
      <c r="G82" s="18"/>
      <c r="H82" s="18"/>
      <c r="I82" s="18"/>
      <c r="J82" s="18"/>
      <c r="K82" s="18"/>
      <c r="L82" s="185"/>
      <c r="M82" s="185"/>
      <c r="N82" s="185"/>
      <c r="O82" s="185"/>
      <c r="P82" s="185"/>
      <c r="Q82" s="185"/>
      <c r="R82" s="185"/>
    </row>
    <row r="83" spans="2:18" x14ac:dyDescent="0.25">
      <c r="B83" s="1029" t="s">
        <v>220</v>
      </c>
      <c r="C83" s="190"/>
      <c r="D83" s="1029"/>
      <c r="E83" s="18"/>
      <c r="F83" s="18"/>
      <c r="G83" s="18"/>
      <c r="H83" s="18"/>
      <c r="I83" s="18"/>
      <c r="J83" s="18"/>
      <c r="K83" s="18"/>
      <c r="L83" s="185"/>
      <c r="M83" s="185"/>
      <c r="N83" s="185"/>
      <c r="O83" s="185"/>
      <c r="P83" s="185"/>
      <c r="Q83" s="185"/>
      <c r="R83" s="185"/>
    </row>
    <row r="84" spans="2:18" ht="15.75" thickBot="1" x14ac:dyDescent="0.3">
      <c r="B84" s="1031"/>
      <c r="C84" s="75"/>
      <c r="D84" s="1031"/>
      <c r="E84" s="18"/>
      <c r="F84" s="18"/>
      <c r="G84" s="18"/>
      <c r="H84" s="18"/>
      <c r="I84" s="18"/>
      <c r="J84" s="18"/>
      <c r="K84" s="18"/>
      <c r="L84" s="185"/>
      <c r="M84" s="185"/>
      <c r="N84" s="185"/>
      <c r="O84" s="185"/>
      <c r="P84" s="185"/>
      <c r="Q84" s="185"/>
      <c r="R84" s="185"/>
    </row>
    <row r="85" spans="2:18" ht="96" x14ac:dyDescent="0.25">
      <c r="B85" s="1029" t="s">
        <v>221</v>
      </c>
      <c r="C85" s="78"/>
      <c r="D85" s="174" t="s">
        <v>1331</v>
      </c>
      <c r="E85" s="18"/>
      <c r="F85" s="18"/>
      <c r="G85" s="18"/>
      <c r="H85" s="18"/>
      <c r="I85" s="18"/>
      <c r="J85" s="18"/>
      <c r="K85" s="18"/>
      <c r="L85" s="185"/>
      <c r="M85" s="185"/>
      <c r="N85" s="185"/>
      <c r="O85" s="185"/>
      <c r="P85" s="185"/>
      <c r="Q85" s="185"/>
      <c r="R85" s="185"/>
    </row>
    <row r="86" spans="2:18" ht="204" x14ac:dyDescent="0.25">
      <c r="B86" s="1030"/>
      <c r="C86" s="78"/>
      <c r="D86" s="174" t="s">
        <v>1332</v>
      </c>
      <c r="E86" s="18"/>
      <c r="F86" s="18"/>
      <c r="G86" s="18"/>
      <c r="H86" s="18"/>
      <c r="I86" s="18"/>
      <c r="J86" s="18"/>
      <c r="K86" s="18"/>
      <c r="L86" s="185"/>
      <c r="M86" s="185"/>
      <c r="N86" s="185"/>
      <c r="O86" s="185"/>
      <c r="P86" s="185"/>
      <c r="Q86" s="185"/>
      <c r="R86" s="185"/>
    </row>
    <row r="87" spans="2:18" ht="228" x14ac:dyDescent="0.25">
      <c r="B87" s="1030"/>
      <c r="C87" s="78"/>
      <c r="D87" s="174" t="s">
        <v>1333</v>
      </c>
      <c r="E87" s="18"/>
      <c r="F87" s="18"/>
      <c r="G87" s="18"/>
      <c r="H87" s="18"/>
      <c r="I87" s="18"/>
      <c r="J87" s="18"/>
      <c r="K87" s="18"/>
    </row>
    <row r="88" spans="2:18" ht="96" x14ac:dyDescent="0.25">
      <c r="B88" s="1030"/>
      <c r="C88" s="78"/>
      <c r="D88" s="174" t="s">
        <v>1334</v>
      </c>
      <c r="E88" s="18"/>
      <c r="F88" s="18"/>
      <c r="G88" s="18"/>
      <c r="H88" s="18"/>
      <c r="I88" s="18"/>
      <c r="J88" s="18"/>
      <c r="K88" s="18"/>
    </row>
    <row r="89" spans="2:18" ht="36" x14ac:dyDescent="0.25">
      <c r="B89" s="1030"/>
      <c r="C89" s="78"/>
      <c r="D89" s="174" t="s">
        <v>1335</v>
      </c>
      <c r="E89" s="18"/>
      <c r="F89" s="18"/>
      <c r="G89" s="18"/>
      <c r="H89" s="18"/>
      <c r="I89" s="18"/>
      <c r="J89" s="18"/>
      <c r="K89" s="18"/>
    </row>
    <row r="90" spans="2:18" ht="36" x14ac:dyDescent="0.25">
      <c r="B90" s="1030"/>
      <c r="C90" s="78"/>
      <c r="D90" s="174" t="s">
        <v>1336</v>
      </c>
      <c r="E90" s="18"/>
      <c r="F90" s="18"/>
      <c r="G90" s="18"/>
      <c r="H90" s="18"/>
      <c r="I90" s="18"/>
      <c r="J90" s="18"/>
      <c r="K90" s="18"/>
    </row>
    <row r="91" spans="2:18" ht="36" x14ac:dyDescent="0.25">
      <c r="B91" s="1030"/>
      <c r="C91" s="78"/>
      <c r="D91" s="174" t="s">
        <v>1337</v>
      </c>
      <c r="E91" s="18"/>
      <c r="F91" s="18"/>
      <c r="G91" s="18"/>
      <c r="H91" s="18"/>
      <c r="I91" s="18"/>
      <c r="J91" s="18"/>
      <c r="K91" s="18"/>
    </row>
    <row r="92" spans="2:18" ht="24" x14ac:dyDescent="0.25">
      <c r="B92" s="1030"/>
      <c r="C92" s="78"/>
      <c r="D92" s="174" t="s">
        <v>1338</v>
      </c>
      <c r="E92" s="18"/>
      <c r="F92" s="18"/>
      <c r="G92" s="18"/>
      <c r="H92" s="18"/>
      <c r="I92" s="18"/>
      <c r="J92" s="18"/>
      <c r="K92" s="18"/>
    </row>
    <row r="93" spans="2:18" ht="36" x14ac:dyDescent="0.25">
      <c r="B93" s="1030"/>
      <c r="C93" s="78"/>
      <c r="D93" s="174" t="s">
        <v>1339</v>
      </c>
      <c r="E93" s="18"/>
      <c r="F93" s="18"/>
      <c r="G93" s="18"/>
      <c r="H93" s="18"/>
      <c r="I93" s="18"/>
      <c r="J93" s="18"/>
      <c r="K93" s="18"/>
    </row>
    <row r="94" spans="2:18" ht="36" x14ac:dyDescent="0.25">
      <c r="B94" s="1030"/>
      <c r="C94" s="78"/>
      <c r="D94" s="174" t="s">
        <v>1340</v>
      </c>
      <c r="E94" s="18"/>
      <c r="F94" s="18"/>
      <c r="G94" s="18"/>
      <c r="H94" s="18"/>
      <c r="I94" s="18"/>
      <c r="J94" s="18"/>
      <c r="K94" s="18"/>
    </row>
    <row r="95" spans="2:18" ht="72.75" thickBot="1" x14ac:dyDescent="0.3">
      <c r="B95" s="1031"/>
      <c r="C95" s="8"/>
      <c r="D95" s="178" t="s">
        <v>1341</v>
      </c>
      <c r="E95" s="18"/>
      <c r="F95" s="18"/>
      <c r="G95" s="18"/>
      <c r="H95" s="18"/>
      <c r="I95" s="18"/>
      <c r="J95" s="18"/>
      <c r="K95" s="18"/>
    </row>
    <row r="96" spans="2:18" ht="24" x14ac:dyDescent="0.25">
      <c r="B96" s="1029" t="s">
        <v>238</v>
      </c>
      <c r="C96" s="78"/>
      <c r="D96" s="173" t="s">
        <v>1342</v>
      </c>
      <c r="E96" s="18"/>
      <c r="F96" s="18"/>
      <c r="G96" s="18"/>
      <c r="H96" s="18"/>
      <c r="I96" s="18"/>
      <c r="J96" s="18"/>
      <c r="K96" s="18"/>
    </row>
    <row r="97" spans="2:11" x14ac:dyDescent="0.25">
      <c r="B97" s="1030"/>
      <c r="C97" s="78"/>
      <c r="D97" s="175"/>
      <c r="E97" s="18"/>
      <c r="F97" s="18"/>
      <c r="G97" s="18"/>
      <c r="H97" s="18"/>
      <c r="I97" s="18"/>
      <c r="J97" s="18"/>
      <c r="K97" s="18"/>
    </row>
    <row r="98" spans="2:11" x14ac:dyDescent="0.25">
      <c r="B98" s="1030"/>
      <c r="C98" s="78"/>
      <c r="D98" s="174" t="s">
        <v>239</v>
      </c>
      <c r="E98" s="18"/>
      <c r="F98" s="18"/>
      <c r="G98" s="18"/>
      <c r="H98" s="18"/>
      <c r="I98" s="18"/>
      <c r="J98" s="18"/>
      <c r="K98" s="18"/>
    </row>
    <row r="99" spans="2:11" ht="25.5" x14ac:dyDescent="0.25">
      <c r="B99" s="1030"/>
      <c r="C99" s="78"/>
      <c r="D99" s="174" t="s">
        <v>1343</v>
      </c>
      <c r="E99" s="18"/>
      <c r="F99" s="18"/>
      <c r="G99" s="18"/>
      <c r="H99" s="18"/>
      <c r="I99" s="18"/>
      <c r="J99" s="18"/>
      <c r="K99" s="18"/>
    </row>
    <row r="100" spans="2:11" ht="37.5" x14ac:dyDescent="0.25">
      <c r="B100" s="1030"/>
      <c r="C100" s="78"/>
      <c r="D100" s="174" t="s">
        <v>1344</v>
      </c>
      <c r="E100" s="18"/>
      <c r="F100" s="18"/>
      <c r="G100" s="18"/>
      <c r="H100" s="18"/>
      <c r="I100" s="18"/>
      <c r="J100" s="18"/>
      <c r="K100" s="18"/>
    </row>
    <row r="101" spans="2:11" ht="37.5" x14ac:dyDescent="0.25">
      <c r="B101" s="1030"/>
      <c r="C101" s="78"/>
      <c r="D101" s="174" t="s">
        <v>1345</v>
      </c>
      <c r="E101" s="18"/>
      <c r="F101" s="18"/>
      <c r="G101" s="18"/>
      <c r="H101" s="18"/>
      <c r="I101" s="18"/>
      <c r="J101" s="18"/>
      <c r="K101" s="18"/>
    </row>
    <row r="102" spans="2:11" ht="37.5" x14ac:dyDescent="0.25">
      <c r="B102" s="1030"/>
      <c r="C102" s="78"/>
      <c r="D102" s="174" t="s">
        <v>1346</v>
      </c>
      <c r="E102" s="18"/>
      <c r="F102" s="18"/>
      <c r="G102" s="18"/>
      <c r="H102" s="18"/>
      <c r="I102" s="18"/>
      <c r="J102" s="18"/>
      <c r="K102" s="18"/>
    </row>
    <row r="103" spans="2:11" x14ac:dyDescent="0.25">
      <c r="B103" s="1030"/>
      <c r="C103" s="78"/>
      <c r="D103" s="174" t="s">
        <v>1347</v>
      </c>
      <c r="E103" s="18"/>
      <c r="F103" s="18"/>
      <c r="G103" s="18"/>
      <c r="H103" s="18"/>
      <c r="I103" s="18"/>
      <c r="J103" s="18"/>
      <c r="K103" s="18"/>
    </row>
    <row r="104" spans="2:11" x14ac:dyDescent="0.25">
      <c r="B104" s="1030"/>
      <c r="C104" s="78"/>
      <c r="D104" s="174" t="s">
        <v>1348</v>
      </c>
      <c r="E104" s="18"/>
      <c r="F104" s="18"/>
      <c r="G104" s="18"/>
      <c r="H104" s="18"/>
      <c r="I104" s="18"/>
      <c r="J104" s="18"/>
      <c r="K104" s="18"/>
    </row>
    <row r="105" spans="2:11" x14ac:dyDescent="0.25">
      <c r="B105" s="1030"/>
      <c r="C105" s="78"/>
      <c r="D105" s="174" t="s">
        <v>1349</v>
      </c>
      <c r="E105" s="18"/>
      <c r="F105" s="18"/>
      <c r="G105" s="18"/>
      <c r="H105" s="18"/>
      <c r="I105" s="18"/>
      <c r="J105" s="18"/>
      <c r="K105" s="18"/>
    </row>
    <row r="106" spans="2:11" x14ac:dyDescent="0.25">
      <c r="B106" s="1030"/>
      <c r="C106" s="78"/>
      <c r="D106" s="174" t="s">
        <v>1019</v>
      </c>
      <c r="E106" s="18"/>
      <c r="F106" s="18"/>
      <c r="G106" s="18"/>
      <c r="H106" s="18"/>
      <c r="I106" s="18"/>
      <c r="J106" s="18"/>
      <c r="K106" s="18"/>
    </row>
    <row r="107" spans="2:11" ht="84" x14ac:dyDescent="0.25">
      <c r="B107" s="1030"/>
      <c r="C107" s="78"/>
      <c r="D107" s="191" t="s">
        <v>408</v>
      </c>
      <c r="E107" s="18"/>
      <c r="F107" s="18"/>
      <c r="G107" s="18"/>
      <c r="H107" s="18"/>
      <c r="I107" s="18"/>
      <c r="J107" s="18"/>
      <c r="K107" s="18"/>
    </row>
    <row r="108" spans="2:11" x14ac:dyDescent="0.25">
      <c r="B108" s="1030"/>
      <c r="C108" s="78"/>
      <c r="D108" s="174" t="s">
        <v>382</v>
      </c>
      <c r="E108" s="18"/>
      <c r="F108" s="18"/>
      <c r="G108" s="18"/>
      <c r="H108" s="18"/>
      <c r="I108" s="18"/>
      <c r="J108" s="18"/>
      <c r="K108" s="18"/>
    </row>
    <row r="109" spans="2:11" ht="24" x14ac:dyDescent="0.25">
      <c r="B109" s="1030"/>
      <c r="C109" s="78"/>
      <c r="D109" s="173" t="s">
        <v>1350</v>
      </c>
      <c r="E109" s="18"/>
      <c r="F109" s="18"/>
      <c r="G109" s="18"/>
      <c r="H109" s="18"/>
      <c r="I109" s="18"/>
      <c r="J109" s="18"/>
      <c r="K109" s="18"/>
    </row>
    <row r="110" spans="2:11" x14ac:dyDescent="0.25">
      <c r="B110" s="1030"/>
      <c r="C110" s="78"/>
      <c r="D110" s="175"/>
      <c r="E110" s="18"/>
      <c r="F110" s="18"/>
      <c r="G110" s="18"/>
      <c r="H110" s="18"/>
      <c r="I110" s="18"/>
      <c r="J110" s="18"/>
      <c r="K110" s="18"/>
    </row>
    <row r="111" spans="2:11" x14ac:dyDescent="0.25">
      <c r="B111" s="1030"/>
      <c r="C111" s="78"/>
      <c r="D111" s="174" t="s">
        <v>239</v>
      </c>
      <c r="E111" s="18"/>
      <c r="F111" s="18"/>
      <c r="G111" s="18"/>
      <c r="H111" s="18"/>
      <c r="I111" s="18"/>
      <c r="J111" s="18"/>
      <c r="K111" s="18"/>
    </row>
    <row r="112" spans="2:11" ht="37.5" x14ac:dyDescent="0.25">
      <c r="B112" s="1030"/>
      <c r="C112" s="78"/>
      <c r="D112" s="174" t="s">
        <v>1351</v>
      </c>
      <c r="E112" s="18"/>
      <c r="F112" s="18"/>
      <c r="G112" s="18"/>
      <c r="H112" s="18"/>
      <c r="I112" s="18"/>
      <c r="J112" s="18"/>
      <c r="K112" s="18"/>
    </row>
    <row r="113" spans="2:11" ht="37.5" x14ac:dyDescent="0.25">
      <c r="B113" s="1030"/>
      <c r="C113" s="78"/>
      <c r="D113" s="174" t="s">
        <v>1352</v>
      </c>
      <c r="E113" s="18"/>
      <c r="F113" s="18"/>
      <c r="G113" s="18"/>
      <c r="H113" s="18"/>
      <c r="I113" s="18"/>
      <c r="J113" s="18"/>
      <c r="K113" s="18"/>
    </row>
    <row r="114" spans="2:11" ht="38.25" thickBot="1" x14ac:dyDescent="0.3">
      <c r="B114" s="1031"/>
      <c r="C114" s="8"/>
      <c r="D114" s="178" t="s">
        <v>1353</v>
      </c>
      <c r="E114" s="18"/>
      <c r="F114" s="18"/>
      <c r="G114" s="18"/>
      <c r="H114" s="18"/>
      <c r="I114" s="18"/>
      <c r="J114" s="18"/>
      <c r="K114" s="18"/>
    </row>
    <row r="115" spans="2:11" x14ac:dyDescent="0.25">
      <c r="B115" s="18"/>
      <c r="C115" s="76"/>
      <c r="D115" s="18"/>
      <c r="E115" s="18"/>
      <c r="F115" s="18"/>
      <c r="G115" s="18"/>
      <c r="H115" s="18"/>
      <c r="I115" s="18"/>
      <c r="J115" s="18"/>
      <c r="K115" s="18"/>
    </row>
    <row r="116" spans="2:11" s="185" customFormat="1" x14ac:dyDescent="0.25">
      <c r="C116" s="76"/>
    </row>
    <row r="117" spans="2:11" s="185" customFormat="1" x14ac:dyDescent="0.25">
      <c r="C117" s="76"/>
    </row>
    <row r="118" spans="2:11" s="185" customFormat="1" x14ac:dyDescent="0.25">
      <c r="C118" s="76"/>
    </row>
    <row r="119" spans="2:11" s="185" customFormat="1" x14ac:dyDescent="0.25">
      <c r="C119" s="76"/>
    </row>
    <row r="120" spans="2:11" s="185" customFormat="1" x14ac:dyDescent="0.25">
      <c r="C120" s="76"/>
    </row>
    <row r="121" spans="2:11" s="185" customFormat="1" x14ac:dyDescent="0.25">
      <c r="C121" s="76"/>
    </row>
    <row r="122" spans="2:11" s="185" customFormat="1" x14ac:dyDescent="0.25">
      <c r="C122" s="76"/>
    </row>
    <row r="123" spans="2:11" s="185" customFormat="1" x14ac:dyDescent="0.25">
      <c r="C123" s="76"/>
    </row>
    <row r="124" spans="2:11" s="185" customFormat="1" x14ac:dyDescent="0.25">
      <c r="C124" s="76"/>
    </row>
  </sheetData>
  <sheetProtection formatCells="0" formatRows="0" insertColumns="0" insertRows="0" deleteColumns="0" deleteRows="0"/>
  <mergeCells count="38">
    <mergeCell ref="A1:P1"/>
    <mergeCell ref="A2:P2"/>
    <mergeCell ref="A3:P3"/>
    <mergeCell ref="A4:D4"/>
    <mergeCell ref="A5:P5"/>
    <mergeCell ref="B10:D10"/>
    <mergeCell ref="F10:S10"/>
    <mergeCell ref="F11:S11"/>
    <mergeCell ref="E12:R12"/>
    <mergeCell ref="E13:R13"/>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76:B82"/>
    <mergeCell ref="B83:B84"/>
    <mergeCell ref="D83:D84"/>
    <mergeCell ref="C33:C35"/>
    <mergeCell ref="D33:D35"/>
    <mergeCell ref="B56:B62"/>
    <mergeCell ref="B55:E55"/>
    <mergeCell ref="D21:K21"/>
    <mergeCell ref="D22:D23"/>
    <mergeCell ref="E22:F22"/>
    <mergeCell ref="G22:J22"/>
    <mergeCell ref="C22:C23"/>
  </mergeCells>
  <conditionalFormatting sqref="D42">
    <cfRule type="containsText" dxfId="11" priority="6" operator="containsText" text="ERROR">
      <formula>NOT(ISERROR(SEARCH("ERROR",D42)))</formula>
    </cfRule>
  </conditionalFormatting>
  <conditionalFormatting sqref="F10">
    <cfRule type="notContainsBlanks" dxfId="10" priority="5">
      <formula>LEN(TRIM(F10))&gt;0</formula>
    </cfRule>
  </conditionalFormatting>
  <conditionalFormatting sqref="F11:S11">
    <cfRule type="expression" dxfId="9" priority="3">
      <formula>E11="NO SE REPORTA"</formula>
    </cfRule>
    <cfRule type="expression" dxfId="8" priority="4">
      <formula>E10="NO APLICA"</formula>
    </cfRule>
  </conditionalFormatting>
  <conditionalFormatting sqref="E12:R12">
    <cfRule type="expression" dxfId="7"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E18:H19 G24:J2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G30:J30 E36:G4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dimension ref="A1:C28"/>
  <sheetViews>
    <sheetView showGridLines="0" zoomScale="98" zoomScaleNormal="98" workbookViewId="0">
      <selection activeCell="O9" sqref="O9"/>
    </sheetView>
  </sheetViews>
  <sheetFormatPr baseColWidth="10" defaultColWidth="11.42578125" defaultRowHeight="15" x14ac:dyDescent="0.25"/>
  <cols>
    <col min="1" max="1" width="8.140625" bestFit="1" customWidth="1"/>
    <col min="2" max="2" width="12.85546875" bestFit="1" customWidth="1"/>
    <col min="3" max="3" width="68.85546875" customWidth="1"/>
  </cols>
  <sheetData>
    <row r="1" spans="1:3" x14ac:dyDescent="0.25">
      <c r="A1" s="364" t="s">
        <v>147</v>
      </c>
    </row>
    <row r="3" spans="1:3" x14ac:dyDescent="0.25">
      <c r="B3" s="171" t="s">
        <v>1354</v>
      </c>
    </row>
    <row r="5" spans="1:3" x14ac:dyDescent="0.25">
      <c r="B5" s="127"/>
      <c r="C5" s="170"/>
    </row>
    <row r="6" spans="1:3" x14ac:dyDescent="0.25">
      <c r="A6" s="156" t="s">
        <v>1355</v>
      </c>
      <c r="B6" s="156" t="s">
        <v>102</v>
      </c>
      <c r="C6" s="156" t="s">
        <v>1356</v>
      </c>
    </row>
    <row r="7" spans="1:3" x14ac:dyDescent="0.25">
      <c r="A7" s="362"/>
      <c r="B7" s="362"/>
      <c r="C7" s="363"/>
    </row>
    <row r="8" spans="1:3" x14ac:dyDescent="0.25">
      <c r="A8" s="362"/>
      <c r="B8" s="362"/>
      <c r="C8" s="363"/>
    </row>
    <row r="9" spans="1:3" x14ac:dyDescent="0.25">
      <c r="A9" s="362"/>
      <c r="B9" s="362"/>
      <c r="C9" s="363"/>
    </row>
    <row r="10" spans="1:3" x14ac:dyDescent="0.25">
      <c r="A10" s="362"/>
      <c r="B10" s="362"/>
      <c r="C10" s="363"/>
    </row>
    <row r="11" spans="1:3" x14ac:dyDescent="0.25">
      <c r="A11" s="362"/>
      <c r="B11" s="362"/>
      <c r="C11" s="363"/>
    </row>
    <row r="12" spans="1:3" x14ac:dyDescent="0.25">
      <c r="A12" s="362"/>
      <c r="B12" s="362"/>
      <c r="C12" s="363"/>
    </row>
    <row r="13" spans="1:3" x14ac:dyDescent="0.25">
      <c r="A13" s="362"/>
      <c r="B13" s="362"/>
      <c r="C13" s="363"/>
    </row>
    <row r="14" spans="1:3" x14ac:dyDescent="0.25">
      <c r="A14" s="362"/>
      <c r="B14" s="362"/>
      <c r="C14" s="363"/>
    </row>
    <row r="15" spans="1:3" x14ac:dyDescent="0.25">
      <c r="A15" s="362"/>
      <c r="B15" s="362"/>
      <c r="C15" s="363"/>
    </row>
    <row r="16" spans="1:3" x14ac:dyDescent="0.25">
      <c r="A16" s="362"/>
      <c r="B16" s="362"/>
      <c r="C16" s="363"/>
    </row>
    <row r="17" spans="1:3" x14ac:dyDescent="0.25">
      <c r="A17" s="362"/>
      <c r="B17" s="362"/>
      <c r="C17" s="363"/>
    </row>
    <row r="18" spans="1:3" x14ac:dyDescent="0.25">
      <c r="A18" s="362"/>
      <c r="B18" s="362"/>
      <c r="C18" s="363"/>
    </row>
    <row r="19" spans="1:3" x14ac:dyDescent="0.25">
      <c r="A19" s="362"/>
      <c r="B19" s="362"/>
      <c r="C19" s="363"/>
    </row>
    <row r="20" spans="1:3" x14ac:dyDescent="0.25">
      <c r="A20" s="362"/>
      <c r="B20" s="362"/>
      <c r="C20" s="363"/>
    </row>
    <row r="21" spans="1:3" x14ac:dyDescent="0.25">
      <c r="A21" s="362"/>
      <c r="B21" s="362"/>
      <c r="C21" s="363"/>
    </row>
    <row r="22" spans="1:3" x14ac:dyDescent="0.25">
      <c r="A22" s="362"/>
      <c r="B22" s="362"/>
      <c r="C22" s="363"/>
    </row>
    <row r="23" spans="1:3" x14ac:dyDescent="0.25">
      <c r="A23" s="362"/>
      <c r="B23" s="362"/>
      <c r="C23" s="363"/>
    </row>
    <row r="24" spans="1:3" x14ac:dyDescent="0.25">
      <c r="A24" s="362"/>
      <c r="B24" s="362"/>
      <c r="C24" s="363"/>
    </row>
    <row r="25" spans="1:3" x14ac:dyDescent="0.25">
      <c r="A25" s="362"/>
      <c r="B25" s="362"/>
      <c r="C25" s="363"/>
    </row>
    <row r="26" spans="1:3" x14ac:dyDescent="0.25">
      <c r="A26" s="362"/>
      <c r="B26" s="362"/>
      <c r="C26" s="363"/>
    </row>
    <row r="27" spans="1:3" x14ac:dyDescent="0.25">
      <c r="A27" s="362"/>
      <c r="B27" s="362"/>
      <c r="C27" s="363"/>
    </row>
    <row r="28" spans="1:3" x14ac:dyDescent="0.25">
      <c r="A28" s="362"/>
      <c r="B28" s="362"/>
      <c r="C28" s="363"/>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dimension ref="A1:I42"/>
  <sheetViews>
    <sheetView workbookViewId="0">
      <selection activeCell="B3" sqref="B3"/>
    </sheetView>
  </sheetViews>
  <sheetFormatPr baseColWidth="10" defaultColWidth="11.42578125" defaultRowHeight="15" x14ac:dyDescent="0.25"/>
  <cols>
    <col min="1" max="1" width="3.42578125" bestFit="1" customWidth="1"/>
    <col min="2" max="2" width="42.85546875" customWidth="1"/>
    <col min="3" max="3" width="1" customWidth="1"/>
    <col min="6" max="6" width="11.140625" customWidth="1"/>
    <col min="9" max="9" width="11.5703125"/>
  </cols>
  <sheetData>
    <row r="1" spans="1:9" x14ac:dyDescent="0.25">
      <c r="A1" s="346" t="s">
        <v>147</v>
      </c>
    </row>
    <row r="2" spans="1:9" x14ac:dyDescent="0.25">
      <c r="B2" t="s">
        <v>1357</v>
      </c>
    </row>
    <row r="3" spans="1:9" x14ac:dyDescent="0.25">
      <c r="C3" t="s">
        <v>112</v>
      </c>
    </row>
    <row r="5" spans="1:9" x14ac:dyDescent="0.25">
      <c r="A5" s="195" t="s">
        <v>113</v>
      </c>
      <c r="B5" s="195" t="s">
        <v>1</v>
      </c>
      <c r="C5" t="s">
        <v>112</v>
      </c>
      <c r="D5" s="312">
        <f>IF(SUM('1POMCAS'!E97:E99)=1,SUM('1POMCAS'!E97:E99),"ERROR: LA SUMA DE LA COLUMNA DEBE SER 100%")</f>
        <v>1</v>
      </c>
      <c r="E5" s="313" t="str">
        <f ca="1">IF(+'1POMCAS'!G97*'1POMCAS'!$E97+'1POMCAS'!G98*'1POMCAS'!$E98+'1POMCAS'!G99*'1POMCAS'!$E99=0,"N.A.",'1POMCAS'!G97*'1POMCAS'!$E97+'1POMCAS'!G98*'1POMCAS'!$E98+'1POMCAS'!G99*'1POMCAS'!$E99)</f>
        <v>N.A.</v>
      </c>
      <c r="F5" s="313">
        <f ca="1">IF(+'1POMCAS'!H97*'1POMCAS'!$E97+'1POMCAS'!H98*'1POMCAS'!$E98+'1POMCAS'!H99*'1POMCAS'!$E99=0,"N.A.",'1POMCAS'!H97*'1POMCAS'!$E97+'1POMCAS'!H98*'1POMCAS'!$E98+'1POMCAS'!H99*'1POMCAS'!$E99)</f>
        <v>1</v>
      </c>
      <c r="G5" s="313" t="str">
        <f ca="1">IF(+'1POMCAS'!I97*'1POMCAS'!$E97+'1POMCAS'!I98*'1POMCAS'!$E98+'1POMCAS'!I99*'1POMCAS'!$E99=0,"N.A.",'1POMCAS'!I97*'1POMCAS'!$E97+'1POMCAS'!I98*'1POMCAS'!$E98+'1POMCAS'!I99*'1POMCAS'!$E99)</f>
        <v>N.A.</v>
      </c>
      <c r="H5" s="313" t="str">
        <f ca="1">IF(+'1POMCAS'!J97*'1POMCAS'!$E97+'1POMCAS'!J98*'1POMCAS'!$E98+'1POMCAS'!J99*'1POMCAS'!$E99=0,"N.A.",'1POMCAS'!J97*'1POMCAS'!$E97+'1POMCAS'!J98*'1POMCAS'!$E98+'1POMCAS'!J99*'1POMCAS'!$E99)</f>
        <v>N.A.</v>
      </c>
      <c r="I5" s="313"/>
    </row>
    <row r="6" spans="1:9" x14ac:dyDescent="0.25">
      <c r="A6" s="195" t="s">
        <v>114</v>
      </c>
      <c r="B6" s="195" t="s">
        <v>3</v>
      </c>
      <c r="C6" t="s">
        <v>112</v>
      </c>
      <c r="D6" s="314"/>
      <c r="E6" s="314"/>
      <c r="F6" s="314"/>
      <c r="G6" s="314"/>
      <c r="H6" s="314"/>
      <c r="I6" s="314"/>
    </row>
    <row r="7" spans="1:9" x14ac:dyDescent="0.25">
      <c r="A7" s="195" t="s">
        <v>115</v>
      </c>
      <c r="B7" s="195" t="s">
        <v>5</v>
      </c>
      <c r="C7" t="s">
        <v>112</v>
      </c>
      <c r="D7" s="314"/>
      <c r="E7" s="314"/>
      <c r="F7" s="314"/>
      <c r="G7" s="314"/>
      <c r="H7" s="314"/>
      <c r="I7" s="314"/>
    </row>
    <row r="8" spans="1:9" x14ac:dyDescent="0.25">
      <c r="A8" s="195" t="s">
        <v>116</v>
      </c>
      <c r="B8" s="195" t="s">
        <v>7</v>
      </c>
      <c r="C8" t="s">
        <v>112</v>
      </c>
      <c r="D8" s="314"/>
      <c r="E8" s="314"/>
      <c r="F8" s="314"/>
      <c r="G8" s="314"/>
      <c r="H8" s="314"/>
      <c r="I8" s="314"/>
    </row>
    <row r="9" spans="1:9" x14ac:dyDescent="0.25">
      <c r="A9" s="195" t="s">
        <v>117</v>
      </c>
      <c r="B9" s="195" t="s">
        <v>9</v>
      </c>
      <c r="C9" t="s">
        <v>112</v>
      </c>
      <c r="D9" s="314"/>
      <c r="E9" s="314"/>
      <c r="F9" s="314"/>
      <c r="G9" s="314"/>
      <c r="H9" s="314"/>
      <c r="I9" s="314"/>
    </row>
    <row r="10" spans="1:9" x14ac:dyDescent="0.25">
      <c r="A10" s="195" t="s">
        <v>118</v>
      </c>
      <c r="B10" s="195" t="s">
        <v>11</v>
      </c>
      <c r="C10" t="s">
        <v>112</v>
      </c>
      <c r="D10" s="314"/>
      <c r="E10" s="314"/>
      <c r="F10" s="314"/>
      <c r="G10" s="314"/>
      <c r="H10" s="314"/>
      <c r="I10" s="314"/>
    </row>
    <row r="11" spans="1:9" x14ac:dyDescent="0.25">
      <c r="A11" s="195" t="s">
        <v>119</v>
      </c>
      <c r="B11" s="195" t="s">
        <v>13</v>
      </c>
      <c r="C11" t="s">
        <v>112</v>
      </c>
      <c r="D11" s="314"/>
      <c r="E11" s="314"/>
      <c r="F11" s="314"/>
      <c r="G11" s="314"/>
      <c r="H11" s="314"/>
      <c r="I11" s="314"/>
    </row>
    <row r="12" spans="1:9" x14ac:dyDescent="0.25">
      <c r="A12" s="195" t="s">
        <v>120</v>
      </c>
      <c r="B12" s="195" t="s">
        <v>15</v>
      </c>
      <c r="C12" t="s">
        <v>112</v>
      </c>
      <c r="D12" s="314"/>
      <c r="E12" s="314"/>
      <c r="F12" s="314"/>
      <c r="G12" s="314"/>
      <c r="H12" s="314"/>
      <c r="I12" s="314"/>
    </row>
    <row r="13" spans="1:9" x14ac:dyDescent="0.25">
      <c r="A13" s="195" t="s">
        <v>121</v>
      </c>
      <c r="B13" s="195" t="s">
        <v>17</v>
      </c>
      <c r="C13" t="s">
        <v>112</v>
      </c>
      <c r="D13" s="314"/>
      <c r="E13" s="314"/>
      <c r="F13" s="314"/>
      <c r="G13" s="314"/>
      <c r="H13" s="314"/>
      <c r="I13" s="314"/>
    </row>
    <row r="14" spans="1:9" x14ac:dyDescent="0.25">
      <c r="A14" s="195" t="s">
        <v>122</v>
      </c>
      <c r="B14" s="195" t="s">
        <v>19</v>
      </c>
      <c r="C14" t="s">
        <v>112</v>
      </c>
      <c r="D14" s="315"/>
      <c r="E14" s="315"/>
      <c r="F14" s="315"/>
      <c r="G14" s="315"/>
      <c r="H14" s="315"/>
      <c r="I14" s="315"/>
    </row>
    <row r="15" spans="1:9" x14ac:dyDescent="0.25">
      <c r="A15" s="195" t="s">
        <v>123</v>
      </c>
      <c r="B15" s="195" t="s">
        <v>20</v>
      </c>
      <c r="C15" t="s">
        <v>112</v>
      </c>
      <c r="D15" s="288">
        <f>IF(SUM('11Forest'!E26:E29)='11Forest'!E20,SUM('11Forest'!E26:E29),"ERROR: LA SUMA DE LA COLUMNA DEBE SER IGUAL A LA META ANUAL")</f>
        <v>1711284</v>
      </c>
      <c r="E15" s="288" t="str">
        <f>IF(SUM('11Forest'!F26:F29)='11Forest'!E20,SUM('11Forest'!F26:F29),"ERROR: LA SUMA DE LA COLUMNA DEBE SER IGUAL A LA META ANUAL")</f>
        <v>ERROR: LA SUMA DE LA COLUMNA DEBE SER IGUAL A LA META ANUAL</v>
      </c>
      <c r="F15" s="288" t="str">
        <f>IF(SUM('11Forest'!G26:G29)='11Forest'!E20,SUM('11Forest'!G26:G29),"ERROR: LA SUMA DE LA COLUMNA DEBE SER IGUAL A LA META ANUAL")</f>
        <v>ERROR: LA SUMA DE LA COLUMNA DEBE SER IGUAL A LA META ANUAL</v>
      </c>
      <c r="G15" s="288" t="str">
        <f>IF(SUM('11Forest'!H26:H29)='11Forest'!E20,SUM('11Forest'!H26:H29),"ERROR: LA SUMA DE LA COLUMNA DEBE SER IGUAL A LA META ANUAL")</f>
        <v>ERROR: LA SUMA DE LA COLUMNA DEBE SER IGUAL A LA META ANUAL</v>
      </c>
      <c r="H15" s="288"/>
      <c r="I15" s="288">
        <f>IF(SUM('11Forest'!E25:H25)='11Forest'!E20,SUM('11Forest'!E25:H25),"ERROR: LA SUMA DE LA COLUMNA DEBE SER IGUAL A LA META ANUAL")</f>
        <v>1711284</v>
      </c>
    </row>
    <row r="16" spans="1:9" x14ac:dyDescent="0.25">
      <c r="A16" s="195" t="s">
        <v>124</v>
      </c>
      <c r="B16" s="195" t="s">
        <v>21</v>
      </c>
      <c r="C16" t="s">
        <v>112</v>
      </c>
      <c r="D16" s="316"/>
      <c r="E16" s="316"/>
      <c r="F16" s="316"/>
      <c r="G16" s="316"/>
      <c r="H16" s="316"/>
      <c r="I16" s="316"/>
    </row>
    <row r="17" spans="1:9" x14ac:dyDescent="0.25">
      <c r="A17" s="195" t="s">
        <v>125</v>
      </c>
      <c r="B17" s="195" t="s">
        <v>22</v>
      </c>
      <c r="C17" t="s">
        <v>112</v>
      </c>
      <c r="D17" s="314"/>
      <c r="E17" s="314"/>
      <c r="F17" s="314"/>
      <c r="G17" s="314"/>
      <c r="H17" s="314"/>
      <c r="I17" s="314"/>
    </row>
    <row r="18" spans="1:9" x14ac:dyDescent="0.25">
      <c r="A18" s="195" t="s">
        <v>126</v>
      </c>
      <c r="B18" s="195" t="s">
        <v>23</v>
      </c>
      <c r="C18" t="s">
        <v>112</v>
      </c>
      <c r="D18" s="314"/>
      <c r="E18" s="314"/>
      <c r="F18" s="314"/>
      <c r="G18" s="314"/>
      <c r="H18" s="314"/>
      <c r="I18" s="314"/>
    </row>
    <row r="19" spans="1:9" x14ac:dyDescent="0.25">
      <c r="A19" s="195" t="s">
        <v>127</v>
      </c>
      <c r="B19" s="195" t="s">
        <v>24</v>
      </c>
      <c r="C19" t="s">
        <v>112</v>
      </c>
      <c r="D19" s="314"/>
      <c r="E19" s="314"/>
      <c r="F19" s="314"/>
      <c r="G19" s="314"/>
      <c r="H19" s="314"/>
      <c r="I19" s="314"/>
    </row>
    <row r="20" spans="1:9" x14ac:dyDescent="0.25">
      <c r="A20" s="195" t="s">
        <v>128</v>
      </c>
      <c r="B20" s="195" t="s">
        <v>25</v>
      </c>
      <c r="C20" t="s">
        <v>112</v>
      </c>
      <c r="D20" s="312">
        <f>IF(SUM('16MIZC'!H22:H29)=1,SUM('16MIZC'!H22:H29),"ERROR: LA SUMA DE LA COLUMNA DEBE SER 100%")</f>
        <v>1</v>
      </c>
      <c r="E20" s="317">
        <f>SUM('16MIZC'!I22:I29)</f>
        <v>1</v>
      </c>
      <c r="F20" s="314"/>
      <c r="G20" s="314"/>
      <c r="H20" s="314"/>
      <c r="I20" s="314"/>
    </row>
    <row r="21" spans="1:9" x14ac:dyDescent="0.25">
      <c r="A21" s="195" t="s">
        <v>129</v>
      </c>
      <c r="B21" s="195" t="s">
        <v>26</v>
      </c>
      <c r="C21" t="s">
        <v>112</v>
      </c>
      <c r="D21" s="314"/>
      <c r="E21" s="314"/>
      <c r="F21" s="314"/>
      <c r="G21" s="314"/>
      <c r="H21" s="314"/>
      <c r="I21" s="314"/>
    </row>
    <row r="22" spans="1:9" x14ac:dyDescent="0.25">
      <c r="A22" s="195" t="s">
        <v>130</v>
      </c>
      <c r="B22" s="195" t="s">
        <v>27</v>
      </c>
      <c r="C22" t="s">
        <v>112</v>
      </c>
      <c r="D22" s="312" t="str">
        <f>IF(SUM('18Sector'!D37:D44)=1,SUM('18Sector'!D37:D44),"ERROR: LA SUMA DE LA COLUMNA DEBE SER 100%")</f>
        <v>ERROR: LA SUMA DE LA COLUMNA DEBE SER 100%</v>
      </c>
      <c r="E22" s="314"/>
      <c r="F22" s="314"/>
      <c r="G22" s="314"/>
      <c r="H22" s="314"/>
      <c r="I22" s="314"/>
    </row>
    <row r="23" spans="1:9" x14ac:dyDescent="0.25">
      <c r="A23" s="195" t="s">
        <v>131</v>
      </c>
      <c r="B23" s="195" t="s">
        <v>28</v>
      </c>
      <c r="C23" t="s">
        <v>112</v>
      </c>
      <c r="D23" s="312">
        <f>IF(SUM('19GAU'!H23:H29)=1,SUM('19GAU'!H23:H29),"ERROR: LA SUMA DE LA COLUMNA DEBE SER 100%")</f>
        <v>1</v>
      </c>
      <c r="E23" s="317">
        <f>SUM('19GAU'!I22:I29)</f>
        <v>1</v>
      </c>
      <c r="F23" s="314"/>
      <c r="G23" s="314"/>
      <c r="H23" s="314"/>
      <c r="I23" s="314"/>
    </row>
    <row r="24" spans="1:9" x14ac:dyDescent="0.25">
      <c r="A24" s="195" t="s">
        <v>132</v>
      </c>
      <c r="B24" s="195" t="s">
        <v>29</v>
      </c>
      <c r="C24" t="s">
        <v>112</v>
      </c>
      <c r="D24" s="312">
        <f>IF(SUM('20Negoc'!D36:D41)=1,SUM('20Negoc'!D36:D41),"ERROR: LA SUMA DE LA COLUMNA DEBE SER 100%")</f>
        <v>1</v>
      </c>
      <c r="E24" s="318">
        <f>+'20Negoc'!J30/'20Negoc'!I30</f>
        <v>0.31172</v>
      </c>
      <c r="F24" s="318">
        <f>+'20Negoc'!K30/'20Negoc'!J30</f>
        <v>0.14970700201035117</v>
      </c>
      <c r="G24" s="314"/>
      <c r="H24" s="314"/>
      <c r="I24" s="314"/>
    </row>
    <row r="25" spans="1:9" x14ac:dyDescent="0.25">
      <c r="A25" s="195" t="s">
        <v>133</v>
      </c>
      <c r="B25" s="195" t="s">
        <v>30</v>
      </c>
      <c r="C25" t="s">
        <v>112</v>
      </c>
      <c r="D25" s="314"/>
      <c r="E25" s="314"/>
      <c r="F25" s="314"/>
      <c r="G25" s="314"/>
      <c r="H25" s="314"/>
      <c r="I25" s="314"/>
    </row>
    <row r="26" spans="1:9" x14ac:dyDescent="0.25">
      <c r="A26" s="195" t="s">
        <v>134</v>
      </c>
      <c r="B26" s="195" t="s">
        <v>31</v>
      </c>
      <c r="C26" t="s">
        <v>112</v>
      </c>
      <c r="D26" s="312">
        <f>IF(SUM('22Autor'!F117:F121)=1,SUM('22Autor'!F117:F121),"ERROR: LA SUMA DE LA COLUMNA DEBE SER 100%")</f>
        <v>1</v>
      </c>
      <c r="E26" s="314"/>
      <c r="F26" s="314"/>
      <c r="G26" s="314"/>
      <c r="H26" s="314"/>
      <c r="I26" s="314"/>
    </row>
    <row r="27" spans="1:9" x14ac:dyDescent="0.25">
      <c r="A27" s="195" t="s">
        <v>135</v>
      </c>
      <c r="B27" s="195" t="s">
        <v>32</v>
      </c>
      <c r="C27" t="s">
        <v>112</v>
      </c>
      <c r="D27" s="314"/>
      <c r="E27" s="314"/>
      <c r="F27" s="314"/>
      <c r="G27" s="314"/>
      <c r="H27" s="314"/>
      <c r="I27" s="314"/>
    </row>
    <row r="28" spans="1:9" ht="15.75" thickBot="1" x14ac:dyDescent="0.3">
      <c r="A28" s="195" t="s">
        <v>136</v>
      </c>
      <c r="B28" s="195" t="s">
        <v>33</v>
      </c>
      <c r="C28" t="s">
        <v>112</v>
      </c>
      <c r="D28" s="314"/>
      <c r="E28" s="314"/>
      <c r="F28" s="314"/>
      <c r="G28" s="314"/>
      <c r="H28" s="314"/>
      <c r="I28" s="314"/>
    </row>
    <row r="29" spans="1:9" ht="15.75" thickBot="1" x14ac:dyDescent="0.3">
      <c r="A29" s="195" t="s">
        <v>137</v>
      </c>
      <c r="B29" s="195" t="s">
        <v>34</v>
      </c>
      <c r="C29" t="s">
        <v>112</v>
      </c>
      <c r="D29" s="302" t="str">
        <f>IF(SUM('25Redes'!F79:F80)=1,"","ERROR: LA SUMA DE LAS PONDERACIONES DEBE SER 100%")</f>
        <v/>
      </c>
      <c r="E29" s="312">
        <f>+'25Redes'!E79*'25Redes'!F79+'25Redes'!E80*'25Redes'!F80</f>
        <v>1</v>
      </c>
      <c r="F29" s="314"/>
      <c r="G29" s="314"/>
      <c r="H29" s="314"/>
      <c r="I29" s="314"/>
    </row>
    <row r="30" spans="1:9" x14ac:dyDescent="0.25">
      <c r="A30" s="195" t="s">
        <v>138</v>
      </c>
      <c r="B30" s="195" t="s">
        <v>35</v>
      </c>
      <c r="C30" t="s">
        <v>112</v>
      </c>
      <c r="D30" s="314"/>
      <c r="E30" s="314"/>
      <c r="F30" s="314"/>
      <c r="G30" s="314"/>
      <c r="H30" s="314"/>
      <c r="I30" s="314"/>
    </row>
    <row r="31" spans="1:9" x14ac:dyDescent="0.25">
      <c r="A31" s="195" t="s">
        <v>139</v>
      </c>
      <c r="B31" s="195" t="s">
        <v>36</v>
      </c>
      <c r="C31" t="s">
        <v>112</v>
      </c>
      <c r="D31" s="312">
        <f>IF(SUM('27Educa'!D36:D41)=1,SUM('27Educa'!D36:D41),"ERROR: LA SUMA DE LA COLUMNA DEBE SER 100%")</f>
        <v>1</v>
      </c>
      <c r="E31" s="314"/>
      <c r="F31" s="314"/>
      <c r="G31" s="314"/>
      <c r="H31" s="314"/>
      <c r="I31" s="314"/>
    </row>
    <row r="32" spans="1:9" x14ac:dyDescent="0.25">
      <c r="C32" t="s">
        <v>112</v>
      </c>
    </row>
    <row r="33" spans="3:6" x14ac:dyDescent="0.25">
      <c r="C33" t="s">
        <v>112</v>
      </c>
      <c r="D33" s="347" t="s">
        <v>149</v>
      </c>
      <c r="F33" s="351" t="s">
        <v>150</v>
      </c>
    </row>
    <row r="34" spans="3:6" x14ac:dyDescent="0.25">
      <c r="C34" t="s">
        <v>112</v>
      </c>
      <c r="D34" s="347" t="s">
        <v>549</v>
      </c>
      <c r="F34" s="351" t="s">
        <v>576</v>
      </c>
    </row>
    <row r="35" spans="3:6" x14ac:dyDescent="0.25">
      <c r="C35" t="s">
        <v>112</v>
      </c>
    </row>
    <row r="36" spans="3:6" x14ac:dyDescent="0.25">
      <c r="C36" t="s">
        <v>112</v>
      </c>
    </row>
    <row r="37" spans="3:6" x14ac:dyDescent="0.25">
      <c r="C37" t="s">
        <v>112</v>
      </c>
    </row>
    <row r="38" spans="3:6" x14ac:dyDescent="0.25">
      <c r="C38" t="s">
        <v>112</v>
      </c>
    </row>
    <row r="39" spans="3:6" x14ac:dyDescent="0.25">
      <c r="C39" t="s">
        <v>112</v>
      </c>
    </row>
    <row r="40" spans="3:6" x14ac:dyDescent="0.25">
      <c r="C40" t="s">
        <v>112</v>
      </c>
    </row>
    <row r="41" spans="3:6" x14ac:dyDescent="0.25">
      <c r="C41" t="s">
        <v>112</v>
      </c>
    </row>
    <row r="42" spans="3:6" x14ac:dyDescent="0.25">
      <c r="C42" t="s">
        <v>112</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110" zoomScaleNormal="110" workbookViewId="0">
      <selection activeCell="B15" sqref="B15"/>
    </sheetView>
  </sheetViews>
  <sheetFormatPr baseColWidth="10" defaultColWidth="11.42578125" defaultRowHeight="12.75" x14ac:dyDescent="0.25"/>
  <cols>
    <col min="1" max="1" width="47.42578125" style="674" customWidth="1"/>
    <col min="2" max="2" width="84.140625" style="674" customWidth="1"/>
    <col min="3" max="16384" width="11.42578125" style="674"/>
  </cols>
  <sheetData>
    <row r="1" spans="1:2" ht="90.6" customHeight="1" thickBot="1" x14ac:dyDescent="0.3">
      <c r="A1" s="787"/>
      <c r="B1" s="788"/>
    </row>
    <row r="2" spans="1:2" ht="27" customHeight="1" thickBot="1" x14ac:dyDescent="0.3">
      <c r="A2" s="789" t="s">
        <v>1851</v>
      </c>
      <c r="B2" s="790"/>
    </row>
    <row r="3" spans="1:2" ht="24.75" customHeight="1" thickBot="1" x14ac:dyDescent="0.3">
      <c r="A3" s="791" t="s">
        <v>37</v>
      </c>
      <c r="B3" s="792"/>
    </row>
    <row r="4" spans="1:2" x14ac:dyDescent="0.25">
      <c r="A4" s="681" t="s">
        <v>1850</v>
      </c>
      <c r="B4" s="681" t="s">
        <v>38</v>
      </c>
    </row>
    <row r="5" spans="1:2" ht="18" x14ac:dyDescent="0.25">
      <c r="A5" s="678" t="s">
        <v>1849</v>
      </c>
      <c r="B5" s="677" t="s">
        <v>1848</v>
      </c>
    </row>
    <row r="6" spans="1:2" x14ac:dyDescent="0.25">
      <c r="A6" s="678" t="s">
        <v>1772</v>
      </c>
      <c r="B6" s="677" t="s">
        <v>1847</v>
      </c>
    </row>
    <row r="7" spans="1:2" ht="34.5" customHeight="1" x14ac:dyDescent="0.25">
      <c r="A7" s="678" t="s">
        <v>1846</v>
      </c>
      <c r="B7" s="677" t="s">
        <v>1845</v>
      </c>
    </row>
    <row r="8" spans="1:2" ht="39.75" customHeight="1" x14ac:dyDescent="0.25">
      <c r="A8" s="678" t="s">
        <v>1844</v>
      </c>
      <c r="B8" s="677" t="s">
        <v>1843</v>
      </c>
    </row>
    <row r="9" spans="1:2" ht="32.25" customHeight="1" x14ac:dyDescent="0.25">
      <c r="A9" s="678" t="s">
        <v>1842</v>
      </c>
      <c r="B9" s="677" t="s">
        <v>1841</v>
      </c>
    </row>
    <row r="10" spans="1:2" ht="32.25" customHeight="1" x14ac:dyDescent="0.25">
      <c r="A10" s="678" t="s">
        <v>1840</v>
      </c>
      <c r="B10" s="677" t="s">
        <v>1839</v>
      </c>
    </row>
    <row r="11" spans="1:2" ht="57.75" customHeight="1" x14ac:dyDescent="0.25">
      <c r="A11" s="678" t="s">
        <v>1838</v>
      </c>
      <c r="B11" s="677" t="s">
        <v>1837</v>
      </c>
    </row>
    <row r="12" spans="1:2" ht="21" customHeight="1" x14ac:dyDescent="0.25">
      <c r="A12" s="678" t="s">
        <v>1836</v>
      </c>
      <c r="B12" s="677" t="s">
        <v>1835</v>
      </c>
    </row>
    <row r="13" spans="1:2" ht="21" customHeight="1" x14ac:dyDescent="0.25">
      <c r="A13" s="678" t="s">
        <v>1766</v>
      </c>
      <c r="B13" s="677" t="s">
        <v>1834</v>
      </c>
    </row>
    <row r="14" spans="1:2" ht="21" customHeight="1" x14ac:dyDescent="0.25">
      <c r="A14" s="678" t="s">
        <v>1765</v>
      </c>
      <c r="B14" s="677" t="s">
        <v>1833</v>
      </c>
    </row>
    <row r="15" spans="1:2" ht="21" customHeight="1" x14ac:dyDescent="0.25">
      <c r="A15" s="678" t="s">
        <v>1764</v>
      </c>
      <c r="B15" s="677" t="s">
        <v>1832</v>
      </c>
    </row>
    <row r="16" spans="1:2" ht="21" customHeight="1" x14ac:dyDescent="0.25">
      <c r="A16" s="678" t="s">
        <v>1763</v>
      </c>
      <c r="B16" s="677" t="s">
        <v>1831</v>
      </c>
    </row>
    <row r="17" spans="1:2" ht="21" customHeight="1" x14ac:dyDescent="0.25">
      <c r="A17" s="678" t="s">
        <v>1762</v>
      </c>
      <c r="B17" s="677" t="s">
        <v>1830</v>
      </c>
    </row>
    <row r="18" spans="1:2" ht="21.75" customHeight="1" x14ac:dyDescent="0.25">
      <c r="A18" s="678" t="s">
        <v>1829</v>
      </c>
      <c r="B18" s="677" t="s">
        <v>1828</v>
      </c>
    </row>
    <row r="19" spans="1:2" ht="21.75" customHeight="1" x14ac:dyDescent="0.25">
      <c r="A19" s="678" t="s">
        <v>1827</v>
      </c>
      <c r="B19" s="677" t="s">
        <v>1826</v>
      </c>
    </row>
    <row r="20" spans="1:2" ht="21" customHeight="1" x14ac:dyDescent="0.25">
      <c r="A20" s="678" t="s">
        <v>1825</v>
      </c>
      <c r="B20" s="677" t="s">
        <v>1824</v>
      </c>
    </row>
    <row r="21" spans="1:2" ht="85.5" customHeight="1" x14ac:dyDescent="0.25">
      <c r="A21" s="678" t="s">
        <v>1823</v>
      </c>
      <c r="B21" s="680" t="s">
        <v>1822</v>
      </c>
    </row>
    <row r="22" spans="1:2" ht="36.75" customHeight="1" x14ac:dyDescent="0.25">
      <c r="A22" s="678" t="s">
        <v>1761</v>
      </c>
      <c r="B22" s="677" t="s">
        <v>1821</v>
      </c>
    </row>
    <row r="23" spans="1:2" ht="30" customHeight="1" x14ac:dyDescent="0.25">
      <c r="A23" s="678" t="s">
        <v>1820</v>
      </c>
      <c r="B23" s="679" t="s">
        <v>1819</v>
      </c>
    </row>
    <row r="24" spans="1:2" ht="39" customHeight="1" x14ac:dyDescent="0.25">
      <c r="A24" s="678" t="s">
        <v>1818</v>
      </c>
      <c r="B24" s="677" t="s">
        <v>1817</v>
      </c>
    </row>
    <row r="25" spans="1:2" ht="22.5" customHeight="1" x14ac:dyDescent="0.25">
      <c r="A25" s="678" t="s">
        <v>1816</v>
      </c>
      <c r="B25" s="677" t="s">
        <v>1815</v>
      </c>
    </row>
    <row r="26" spans="1:2" ht="37.5" customHeight="1" x14ac:dyDescent="0.25">
      <c r="A26" s="678" t="s">
        <v>1760</v>
      </c>
      <c r="B26" s="677" t="s">
        <v>1814</v>
      </c>
    </row>
    <row r="27" spans="1:2" ht="22.5" customHeight="1" x14ac:dyDescent="0.25">
      <c r="A27" s="678" t="s">
        <v>1813</v>
      </c>
      <c r="B27" s="677" t="s">
        <v>1812</v>
      </c>
    </row>
    <row r="28" spans="1:2" ht="27" customHeight="1" x14ac:dyDescent="0.25">
      <c r="A28" s="678" t="s">
        <v>1811</v>
      </c>
      <c r="B28" s="677" t="s">
        <v>1810</v>
      </c>
    </row>
    <row r="29" spans="1:2" ht="27" customHeight="1" x14ac:dyDescent="0.25">
      <c r="A29" s="678" t="s">
        <v>1809</v>
      </c>
      <c r="B29" s="677" t="s">
        <v>1808</v>
      </c>
    </row>
    <row r="30" spans="1:2" ht="22.5" customHeight="1" x14ac:dyDescent="0.25">
      <c r="A30" s="678" t="s">
        <v>1807</v>
      </c>
      <c r="B30" s="677" t="s">
        <v>1806</v>
      </c>
    </row>
    <row r="31" spans="1:2" ht="22.5" customHeight="1" x14ac:dyDescent="0.25">
      <c r="A31" s="678" t="s">
        <v>1805</v>
      </c>
      <c r="B31" s="677" t="s">
        <v>1804</v>
      </c>
    </row>
    <row r="32" spans="1:2" ht="22.5" customHeight="1" x14ac:dyDescent="0.25">
      <c r="A32" s="678" t="s">
        <v>1803</v>
      </c>
      <c r="B32" s="677" t="s">
        <v>1802</v>
      </c>
    </row>
    <row r="33" spans="1:2" ht="22.5" customHeight="1" x14ac:dyDescent="0.25">
      <c r="A33" s="678" t="s">
        <v>1801</v>
      </c>
      <c r="B33" s="677" t="s">
        <v>1800</v>
      </c>
    </row>
    <row r="34" spans="1:2" ht="22.5" customHeight="1" x14ac:dyDescent="0.25">
      <c r="A34" s="678" t="s">
        <v>1799</v>
      </c>
      <c r="B34" s="677" t="s">
        <v>1798</v>
      </c>
    </row>
    <row r="35" spans="1:2" ht="22.5" customHeight="1" x14ac:dyDescent="0.25">
      <c r="A35" s="678" t="s">
        <v>1797</v>
      </c>
      <c r="B35"/>
    </row>
    <row r="36" spans="1:2" ht="22.5" customHeight="1" x14ac:dyDescent="0.25">
      <c r="A36" s="678" t="s">
        <v>1796</v>
      </c>
      <c r="B36" s="677" t="s">
        <v>1795</v>
      </c>
    </row>
    <row r="37" spans="1:2" ht="21.75" customHeight="1" x14ac:dyDescent="0.25">
      <c r="A37" s="678" t="s">
        <v>1794</v>
      </c>
      <c r="B37" s="677" t="s">
        <v>1793</v>
      </c>
    </row>
    <row r="38" spans="1:2" ht="25.5" customHeight="1" x14ac:dyDescent="0.25">
      <c r="A38" s="678" t="s">
        <v>1792</v>
      </c>
      <c r="B38" s="677" t="s">
        <v>1791</v>
      </c>
    </row>
    <row r="39" spans="1:2" ht="25.5" customHeight="1" x14ac:dyDescent="0.25">
      <c r="A39" s="678" t="s">
        <v>1790</v>
      </c>
      <c r="B39" s="677" t="s">
        <v>1789</v>
      </c>
    </row>
    <row r="40" spans="1:2" ht="25.5" customHeight="1" x14ac:dyDescent="0.25">
      <c r="A40" s="678" t="s">
        <v>1788</v>
      </c>
      <c r="B40" s="677" t="s">
        <v>1787</v>
      </c>
    </row>
    <row r="41" spans="1:2" ht="25.5" customHeight="1" x14ac:dyDescent="0.25">
      <c r="A41" s="678" t="s">
        <v>1786</v>
      </c>
      <c r="B41" s="677" t="s">
        <v>1785</v>
      </c>
    </row>
    <row r="42" spans="1:2" ht="21" customHeight="1" x14ac:dyDescent="0.25">
      <c r="A42" s="678" t="s">
        <v>1784</v>
      </c>
      <c r="B42" s="677" t="s">
        <v>1783</v>
      </c>
    </row>
    <row r="43" spans="1:2" ht="21" customHeight="1" thickBot="1" x14ac:dyDescent="0.3">
      <c r="A43" s="676" t="s">
        <v>1782</v>
      </c>
      <c r="B43" s="675" t="s">
        <v>1781</v>
      </c>
    </row>
    <row r="44" spans="1:2" ht="21" customHeight="1" thickBot="1" x14ac:dyDescent="0.3">
      <c r="A44" s="676" t="s">
        <v>1780</v>
      </c>
      <c r="B44" s="675" t="s">
        <v>1779</v>
      </c>
    </row>
    <row r="45" spans="1:2" ht="24" customHeight="1" thickBot="1" x14ac:dyDescent="0.3">
      <c r="A45" s="676" t="s">
        <v>1778</v>
      </c>
      <c r="B45" s="675" t="s">
        <v>1777</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dimension ref="A1:R34"/>
  <sheetViews>
    <sheetView showGridLines="0" zoomScale="96" zoomScaleNormal="96" workbookViewId="0">
      <pane ySplit="5" topLeftCell="A6" activePane="bottomLeft" state="frozen"/>
      <selection activeCell="O9" sqref="O9"/>
      <selection pane="bottomLeft" activeCell="B30" sqref="B30"/>
    </sheetView>
  </sheetViews>
  <sheetFormatPr baseColWidth="10" defaultColWidth="11.42578125" defaultRowHeight="15" x14ac:dyDescent="0.25"/>
  <cols>
    <col min="1" max="1" width="3.5703125" style="370" bestFit="1" customWidth="1"/>
    <col min="2" max="2" width="62.42578125" style="370" customWidth="1"/>
    <col min="3" max="6" width="11.28515625" style="370" customWidth="1"/>
    <col min="7" max="7" width="3.5703125" style="370" customWidth="1"/>
    <col min="8" max="8" width="23.42578125" style="370" customWidth="1"/>
    <col min="9" max="10" width="14.42578125" style="370" customWidth="1"/>
    <col min="11" max="11" width="4.28515625" style="370" customWidth="1"/>
    <col min="12" max="12" width="15" style="370" customWidth="1"/>
    <col min="13" max="14" width="22.42578125" style="370" customWidth="1"/>
    <col min="15" max="15" width="1.85546875" style="370" customWidth="1"/>
    <col min="16" max="16384" width="11.42578125" style="370"/>
  </cols>
  <sheetData>
    <row r="1" spans="1:18" s="368" customFormat="1" ht="99" customHeight="1" thickBot="1" x14ac:dyDescent="0.3">
      <c r="A1" s="793"/>
      <c r="B1" s="794"/>
      <c r="C1" s="794"/>
      <c r="D1" s="794"/>
      <c r="E1" s="794"/>
      <c r="F1" s="794"/>
      <c r="G1" s="794"/>
      <c r="H1" s="794"/>
      <c r="I1" s="794"/>
      <c r="J1" s="794"/>
      <c r="K1" s="794"/>
      <c r="L1" s="794"/>
      <c r="M1" s="794"/>
      <c r="N1" s="794"/>
      <c r="O1" s="794"/>
      <c r="P1" s="795"/>
      <c r="Q1" s="370"/>
      <c r="R1" s="370"/>
    </row>
    <row r="2" spans="1:18" s="369" customFormat="1" ht="16.5" thickBot="1" x14ac:dyDescent="0.3">
      <c r="A2" s="801"/>
      <c r="B2" s="802"/>
      <c r="C2" s="802"/>
      <c r="D2" s="802"/>
      <c r="E2" s="802"/>
      <c r="F2" s="802"/>
      <c r="G2" s="802"/>
      <c r="H2" s="802"/>
      <c r="I2" s="802"/>
      <c r="J2" s="802"/>
      <c r="K2" s="802"/>
      <c r="L2" s="802"/>
      <c r="M2" s="802"/>
      <c r="N2" s="802"/>
      <c r="O2" s="802"/>
      <c r="P2" s="803"/>
      <c r="Q2" s="370"/>
      <c r="R2" s="370"/>
    </row>
    <row r="3" spans="1:18" s="369" customFormat="1" ht="16.5" thickBot="1" x14ac:dyDescent="0.3">
      <c r="A3" s="796" t="s">
        <v>99</v>
      </c>
      <c r="B3" s="797"/>
      <c r="C3" s="797"/>
      <c r="D3" s="797"/>
      <c r="E3" s="797"/>
      <c r="F3" s="797"/>
      <c r="G3" s="797"/>
      <c r="H3" s="797"/>
      <c r="I3" s="797"/>
      <c r="J3" s="797"/>
      <c r="K3" s="797"/>
      <c r="L3" s="797"/>
      <c r="M3" s="797"/>
      <c r="N3" s="797"/>
      <c r="O3" s="797"/>
      <c r="P3" s="798"/>
      <c r="Q3" s="370"/>
      <c r="R3" s="370"/>
    </row>
    <row r="4" spans="1:18" s="369" customFormat="1" ht="30.75" customHeight="1" thickBot="1" x14ac:dyDescent="0.3">
      <c r="A4" s="799" t="s">
        <v>100</v>
      </c>
      <c r="B4" s="800"/>
      <c r="C4" s="399"/>
      <c r="D4" s="400">
        <v>2025</v>
      </c>
      <c r="E4" s="400"/>
      <c r="F4" s="400"/>
      <c r="G4" s="400"/>
      <c r="H4" s="400"/>
      <c r="I4" s="400"/>
      <c r="J4" s="400"/>
      <c r="K4" s="400"/>
      <c r="L4" s="401"/>
      <c r="M4" s="401"/>
      <c r="N4" s="401"/>
      <c r="O4" s="401"/>
      <c r="P4" s="402"/>
      <c r="Q4" s="370"/>
      <c r="R4" s="370"/>
    </row>
    <row r="5" spans="1:18" ht="30" customHeight="1" x14ac:dyDescent="0.25">
      <c r="A5" s="353" t="s">
        <v>101</v>
      </c>
      <c r="B5" s="353" t="s">
        <v>102</v>
      </c>
      <c r="C5" s="354" t="s">
        <v>103</v>
      </c>
      <c r="D5" s="354" t="s">
        <v>104</v>
      </c>
      <c r="E5" s="354" t="s">
        <v>105</v>
      </c>
      <c r="F5" s="354" t="s">
        <v>106</v>
      </c>
      <c r="H5" s="351" t="s">
        <v>107</v>
      </c>
      <c r="I5" s="351" t="s">
        <v>108</v>
      </c>
      <c r="J5" s="351" t="s">
        <v>109</v>
      </c>
      <c r="L5" s="352" t="s">
        <v>110</v>
      </c>
      <c r="M5" s="352" t="s">
        <v>111</v>
      </c>
      <c r="N5" s="355" t="s">
        <v>109</v>
      </c>
      <c r="O5" s="357" t="s">
        <v>112</v>
      </c>
      <c r="P5" s="356"/>
    </row>
    <row r="6" spans="1:18" ht="84" x14ac:dyDescent="0.25">
      <c r="A6" s="388" t="s">
        <v>113</v>
      </c>
      <c r="B6" s="389" t="s">
        <v>1</v>
      </c>
      <c r="C6" s="395" t="str">
        <f ca="1">+'1POMCAS'!G100</f>
        <v>N.A.</v>
      </c>
      <c r="D6" s="395">
        <f ca="1">+'1POMCAS'!H100</f>
        <v>1</v>
      </c>
      <c r="E6" s="395" t="str">
        <f ca="1">+'1POMCAS'!I100</f>
        <v>N.A.</v>
      </c>
      <c r="F6" s="395" t="str">
        <f ca="1">+'1POMCAS'!J100</f>
        <v>N.A.</v>
      </c>
      <c r="H6" s="390">
        <f>'1POMCAS'!F10</f>
        <v>0</v>
      </c>
      <c r="I6" s="390" t="str">
        <f>+'1POMCAS'!E12</f>
        <v>Proyecto 4.1 PLANIFICACIÓN Y MANEJO DEL RECURSO HÍDRICO, Actividad 4.1.2 Formular Planes de Ordenación y Manejo de Cuencas - POMCA en el departamento</v>
      </c>
      <c r="J6" s="390" t="str">
        <f>+'1POMCAS'!E13</f>
        <v>Procesos formales previos SZH-2804 Río Ariguani</v>
      </c>
      <c r="L6" s="391" t="str">
        <f t="shared" ref="L6:L32" ca="1" si="0">IF(ISNUMBER(D6),"",H6)</f>
        <v/>
      </c>
      <c r="M6" s="391" t="str">
        <f t="shared" ref="M6:M32" si="1">IF(ISNUMBER(I6),"",I6)</f>
        <v>Proyecto 4.1 PLANIFICACIÓN Y MANEJO DEL RECURSO HÍDRICO, Actividad 4.1.2 Formular Planes de Ordenación y Manejo de Cuencas - POMCA en el departamento</v>
      </c>
      <c r="N6" s="392" t="str">
        <f t="shared" ref="N6:N32" si="2">IF(ISNUMBER(J6),"",J6)</f>
        <v>Procesos formales previos SZH-2804 Río Ariguani</v>
      </c>
      <c r="O6" s="393" t="s">
        <v>112</v>
      </c>
      <c r="P6" s="394"/>
    </row>
    <row r="7" spans="1:18" ht="144" x14ac:dyDescent="0.25">
      <c r="A7" s="388" t="s">
        <v>114</v>
      </c>
      <c r="B7" s="389" t="s">
        <v>3</v>
      </c>
      <c r="C7" s="396" t="str">
        <f>+'2PORH'!E23</f>
        <v>N.A.</v>
      </c>
      <c r="D7" s="396">
        <f>+'2PORH'!F23</f>
        <v>1</v>
      </c>
      <c r="E7" s="396" t="str">
        <f>+'2PORH'!G23</f>
        <v>N.A.</v>
      </c>
      <c r="F7" s="396" t="str">
        <f>+'2PORH'!H23</f>
        <v>N.A.</v>
      </c>
      <c r="H7" s="390" t="str">
        <f>+'2PORH'!F10</f>
        <v/>
      </c>
      <c r="I7" s="390" t="str">
        <f>+'2PORH'!E12</f>
        <v>Proyecto 4.1 PLANIFICACIÓN Y MANEJO DEL RECURSO HÍDRICO, Actividad 4.1.1 Formular y adoptar Planes de Ordenamiento del Recurso Hídrico - PORH en corrientes priorizadas del departamento</v>
      </c>
      <c r="J7" s="390" t="str">
        <f>+'2PORH'!E13</f>
        <v>Resolución 2079 del 25 de junio de 2025 “POR MEDIO DE LA CUAL SE ADOPTA EL PLAN DE ORDENAMIENTO DEL RECURSO HÍDRICO – PORH SUPERFICIAL CONTINENTAL DEL RÍO SEVILLA, EN LA JURISDICCIÓN DE LA CORPORACIÓN AUTÓNOMA REGIONAL DE MAGDALENA – CORPAMAG”.</v>
      </c>
      <c r="L7" s="391" t="str">
        <f t="shared" si="0"/>
        <v/>
      </c>
      <c r="M7" s="391" t="str">
        <f t="shared" si="1"/>
        <v>Proyecto 4.1 PLANIFICACIÓN Y MANEJO DEL RECURSO HÍDRICO, Actividad 4.1.1 Formular y adoptar Planes de Ordenamiento del Recurso Hídrico - PORH en corrientes priorizadas del departamento</v>
      </c>
      <c r="N7" s="392" t="str">
        <f t="shared" si="2"/>
        <v>Resolución 2079 del 25 de junio de 2025 “POR MEDIO DE LA CUAL SE ADOPTA EL PLAN DE ORDENAMIENTO DEL RECURSO HÍDRICO – PORH SUPERFICIAL CONTINENTAL DEL RÍO SEVILLA, EN LA JURISDICCIÓN DE LA CORPORACIÓN AUTÓNOMA REGIONAL DE MAGDALENA – CORPAMAG”.</v>
      </c>
      <c r="O7" s="393" t="s">
        <v>112</v>
      </c>
      <c r="P7" s="394"/>
    </row>
    <row r="8" spans="1:18" ht="72" x14ac:dyDescent="0.25">
      <c r="A8" s="388" t="s">
        <v>115</v>
      </c>
      <c r="B8" s="398" t="s">
        <v>5</v>
      </c>
      <c r="C8" s="395">
        <f>+'3PSMV'!E22</f>
        <v>1</v>
      </c>
      <c r="D8" s="395">
        <f>+'3PSMV'!F22</f>
        <v>0.95</v>
      </c>
      <c r="E8" s="395" t="str">
        <f>+'3PSMV'!G22</f>
        <v>N.A.</v>
      </c>
      <c r="F8" s="395" t="str">
        <f>+'3PSMV'!H22</f>
        <v>N.A.</v>
      </c>
      <c r="H8" s="390" t="str">
        <f>+'3PSMV'!F10</f>
        <v/>
      </c>
      <c r="I8" s="390" t="str">
        <f>+'3PSMV'!E12</f>
        <v>Proyecto 2.4 AUTORIDAD AMBIENTAL Y ADMINISTRACIÓN DE LOS RECURSOS NATURALES, Actividad 2.4.4. Seguimiento a los PSMV</v>
      </c>
      <c r="J8" s="390">
        <f>+'3PSMV'!E13</f>
        <v>0</v>
      </c>
      <c r="L8" s="391" t="str">
        <f t="shared" si="0"/>
        <v/>
      </c>
      <c r="M8" s="391" t="str">
        <f t="shared" si="1"/>
        <v>Proyecto 2.4 AUTORIDAD AMBIENTAL Y ADMINISTRACIÓN DE LOS RECURSOS NATURALES, Actividad 2.4.4. Seguimiento a los PSMV</v>
      </c>
      <c r="N8" s="392" t="str">
        <f t="shared" si="2"/>
        <v/>
      </c>
      <c r="O8" s="393" t="s">
        <v>112</v>
      </c>
      <c r="P8" s="394"/>
    </row>
    <row r="9" spans="1:18" ht="84" x14ac:dyDescent="0.25">
      <c r="A9" s="388" t="s">
        <v>116</v>
      </c>
      <c r="B9" s="398" t="s">
        <v>7</v>
      </c>
      <c r="C9" s="395" t="str">
        <f>+'4UsoAguas'!E23</f>
        <v>N.A.</v>
      </c>
      <c r="D9" s="395" t="str">
        <f>+'4UsoAguas'!F23</f>
        <v>N.A.</v>
      </c>
      <c r="E9" s="395">
        <f>+'4UsoAguas'!G23</f>
        <v>0</v>
      </c>
      <c r="F9" s="395">
        <f>+'4UsoAguas'!H23</f>
        <v>0</v>
      </c>
      <c r="H9" s="390" t="str">
        <f>+'4UsoAguas'!F10</f>
        <v/>
      </c>
      <c r="I9" s="390" t="str">
        <f>+'4UsoAguas'!E12</f>
        <v>Proyecto 4.2 REGULACIÓN DEL USO Y MANEJO DEL RECURSO HÍDRICO, Actividad 4.2.6 Reglamentar las corrientes priorizadas en el departamento</v>
      </c>
      <c r="J9" s="390" t="str">
        <f>+'4UsoAguas'!E13</f>
        <v>De acuerdo a la estructura programatica del PAI 2024-2027, este IMG no tiene meta para la vigencia 2025.</v>
      </c>
      <c r="L9" s="391" t="str">
        <f t="shared" si="0"/>
        <v/>
      </c>
      <c r="M9" s="391" t="str">
        <f t="shared" si="1"/>
        <v>Proyecto 4.2 REGULACIÓN DEL USO Y MANEJO DEL RECURSO HÍDRICO, Actividad 4.2.6 Reglamentar las corrientes priorizadas en el departamento</v>
      </c>
      <c r="N9" s="392" t="str">
        <f t="shared" si="2"/>
        <v>De acuerdo a la estructura programatica del PAI 2024-2027, este IMG no tiene meta para la vigencia 2025.</v>
      </c>
      <c r="O9" s="393" t="s">
        <v>112</v>
      </c>
      <c r="P9" s="394"/>
    </row>
    <row r="10" spans="1:18" ht="72" x14ac:dyDescent="0.25">
      <c r="A10" s="388" t="s">
        <v>117</v>
      </c>
      <c r="B10" s="398" t="s">
        <v>9</v>
      </c>
      <c r="C10" s="395">
        <f>+'5PUEAA'!E22</f>
        <v>0.94315789473684208</v>
      </c>
      <c r="D10" s="395">
        <f>+'5PUEAA'!F22</f>
        <v>0.75646551724137934</v>
      </c>
      <c r="E10" s="395" t="str">
        <f>+'5PUEAA'!G22</f>
        <v>N.A.</v>
      </c>
      <c r="F10" s="395" t="str">
        <f>+'5PUEAA'!H22</f>
        <v>N.A.</v>
      </c>
      <c r="H10" s="390" t="str">
        <f>+'5PUEAA'!F10</f>
        <v/>
      </c>
      <c r="I10" s="390" t="str">
        <f>+'5PUEAA'!E12</f>
        <v>Proyecto 2.4 AUTORIDAD AMBIENTAL Y ADMINISTRACIÓN DE LOS RECURSOS NATURALES, Actividad 2.4.5. Seguimiento a los PSMV</v>
      </c>
      <c r="J10" s="390">
        <f>+'5PUEAA'!E13</f>
        <v>0</v>
      </c>
      <c r="L10" s="391" t="str">
        <f t="shared" si="0"/>
        <v/>
      </c>
      <c r="M10" s="391" t="str">
        <f t="shared" si="1"/>
        <v>Proyecto 2.4 AUTORIDAD AMBIENTAL Y ADMINISTRACIÓN DE LOS RECURSOS NATURALES, Actividad 2.4.5. Seguimiento a los PSMV</v>
      </c>
      <c r="N10" s="392" t="str">
        <f t="shared" si="2"/>
        <v/>
      </c>
      <c r="O10" s="393" t="s">
        <v>112</v>
      </c>
      <c r="P10" s="394"/>
    </row>
    <row r="11" spans="1:18" ht="84" x14ac:dyDescent="0.25">
      <c r="A11" s="388" t="s">
        <v>118</v>
      </c>
      <c r="B11" s="389" t="s">
        <v>11</v>
      </c>
      <c r="C11" s="395">
        <f>+'6POMCASejec'!E27</f>
        <v>1</v>
      </c>
      <c r="D11" s="395">
        <f>+'6POMCASejec'!F27</f>
        <v>1</v>
      </c>
      <c r="E11" s="395" t="str">
        <f>+'6POMCASejec'!G27</f>
        <v>N.A.</v>
      </c>
      <c r="F11" s="395" t="str">
        <f>+'6POMCASejec'!H27</f>
        <v>N.A.</v>
      </c>
      <c r="H11" s="390" t="str">
        <f>+'6POMCASejec'!F10</f>
        <v/>
      </c>
      <c r="I11" s="390" t="str">
        <f>+'6POMCASejec'!E12</f>
        <v>Proyecto 4.1 PLANIFICACIÓN Y MANEJO DEL RECURSO HÍDRICO, Actividad 4.1.4 Implementar Planes Operativos de los POMCA adoptados en el departamento</v>
      </c>
      <c r="J11" s="390">
        <f>+'6POMCASejec'!E13</f>
        <v>0</v>
      </c>
      <c r="L11" s="391" t="str">
        <f t="shared" si="0"/>
        <v/>
      </c>
      <c r="M11" s="391" t="str">
        <f t="shared" si="1"/>
        <v>Proyecto 4.1 PLANIFICACIÓN Y MANEJO DEL RECURSO HÍDRICO, Actividad 4.1.4 Implementar Planes Operativos de los POMCA adoptados en el departamento</v>
      </c>
      <c r="N11" s="392" t="str">
        <f t="shared" si="2"/>
        <v/>
      </c>
      <c r="O11" s="393" t="s">
        <v>112</v>
      </c>
      <c r="P11" s="394"/>
    </row>
    <row r="12" spans="1:18" ht="144" x14ac:dyDescent="0.25">
      <c r="A12" s="388" t="s">
        <v>119</v>
      </c>
      <c r="B12" s="389" t="s">
        <v>13</v>
      </c>
      <c r="C12" s="395">
        <f>+'7Clima'!E19</f>
        <v>1</v>
      </c>
      <c r="D12" s="395">
        <f>+'7Clima'!F19</f>
        <v>1</v>
      </c>
      <c r="E12" s="395">
        <f>+'7Clima'!G19</f>
        <v>0</v>
      </c>
      <c r="F12" s="395">
        <f>+'7Clima'!H19</f>
        <v>0</v>
      </c>
      <c r="H12" s="390" t="str">
        <f>+'7Clima'!F10</f>
        <v/>
      </c>
      <c r="I12" s="390" t="str">
        <f>+'7Clima'!E12</f>
        <v>Proyecto 7.1 IMPLEMENTACIÓN DE LINEAMIENTOS PARA EL CAMBIO CLIMÁTICO, Actividad 7.1.2 Asesorar a los entes territoriales en la incorporación, planificación y ejecución de acciones relacionadas con cambio climático en el marco de los instrumentos de planificación territorial</v>
      </c>
      <c r="J12" s="390">
        <f>+'7Clima'!E13</f>
        <v>0</v>
      </c>
      <c r="L12" s="391" t="str">
        <f t="shared" si="0"/>
        <v/>
      </c>
      <c r="M12" s="391" t="str">
        <f t="shared" si="1"/>
        <v>Proyecto 7.1 IMPLEMENTACIÓN DE LINEAMIENTOS PARA EL CAMBIO CLIMÁTICO, Actividad 7.1.2 Asesorar a los entes territoriales en la incorporación, planificación y ejecución de acciones relacionadas con cambio climático en el marco de los instrumentos de planificación territorial</v>
      </c>
      <c r="N12" s="392" t="str">
        <f t="shared" si="2"/>
        <v/>
      </c>
      <c r="O12" s="393" t="s">
        <v>112</v>
      </c>
      <c r="P12" s="394"/>
    </row>
    <row r="13" spans="1:18" ht="108" x14ac:dyDescent="0.25">
      <c r="A13" s="388" t="s">
        <v>120</v>
      </c>
      <c r="B13" s="389" t="s">
        <v>15</v>
      </c>
      <c r="C13" s="395" t="str">
        <f>+'8Suelo'!E19</f>
        <v>N.A.</v>
      </c>
      <c r="D13" s="395" t="str">
        <f>+'8Suelo'!F19</f>
        <v>N.A.</v>
      </c>
      <c r="E13" s="395">
        <f>+'8Suelo'!G19</f>
        <v>0</v>
      </c>
      <c r="F13" s="395">
        <f>+'8Suelo'!H19</f>
        <v>0</v>
      </c>
      <c r="H13" s="390" t="str">
        <f>+'8Suelo'!F10</f>
        <v/>
      </c>
      <c r="I13" s="390" t="str">
        <f>+'8Suelo'!E12</f>
        <v>Proyecto 2.5 GESTIÓN SOSTENIBLE DEL SUELO, Actividad 2.5.2 Recuperación y/o rehabilitación de suelos degradados en áreas priorizadas del departamento del Magdalena</v>
      </c>
      <c r="J13" s="390" t="str">
        <f>+'8Suelo'!E13</f>
        <v>De acuerdo a la estructura programatica del PAI 2024-2027, este IMG no tiene meta para la vigencia 2025.</v>
      </c>
      <c r="L13" s="391" t="str">
        <f t="shared" si="0"/>
        <v/>
      </c>
      <c r="M13" s="391" t="str">
        <f t="shared" si="1"/>
        <v>Proyecto 2.5 GESTIÓN SOSTENIBLE DEL SUELO, Actividad 2.5.2 Recuperación y/o rehabilitación de suelos degradados en áreas priorizadas del departamento del Magdalena</v>
      </c>
      <c r="N13" s="392" t="str">
        <f t="shared" si="2"/>
        <v>De acuerdo a la estructura programatica del PAI 2024-2027, este IMG no tiene meta para la vigencia 2025.</v>
      </c>
      <c r="O13" s="393" t="s">
        <v>112</v>
      </c>
      <c r="P13" s="394"/>
    </row>
    <row r="14" spans="1:18" ht="96" x14ac:dyDescent="0.25">
      <c r="A14" s="388" t="s">
        <v>121</v>
      </c>
      <c r="B14" s="389" t="s">
        <v>17</v>
      </c>
      <c r="C14" s="395" t="str">
        <f>+'9RUNAP'!E96</f>
        <v>N.A.</v>
      </c>
      <c r="D14" s="395" t="str">
        <f>+'9RUNAP'!F96</f>
        <v>N.A.</v>
      </c>
      <c r="E14" s="395" t="str">
        <f>+'9RUNAP'!G96</f>
        <v>N.A.</v>
      </c>
      <c r="F14" s="395" t="str">
        <f>+'9RUNAP'!H96</f>
        <v>N.A.</v>
      </c>
      <c r="H14" s="390" t="str">
        <f>+'9RUNAP'!F11</f>
        <v/>
      </c>
      <c r="I14" s="390" t="str">
        <f>+'9RUNAP'!E13</f>
        <v>Proyecto 3.4 ÁREAS PROTEGIDAS Y OTRAS ESTRATEGIAS COMPLEMENTARIAS PARA LA CONSERVACIÓN, Actividad 3.4.4 Declaración de áreas protegidas en la jurisdicción de CORPAMAG</v>
      </c>
      <c r="J14" s="390" t="str">
        <f>+'9RUNAP'!E14</f>
        <v>De acuerdo a la estructura programatica del PAI 2024-2027, este IMG no tiene meta para la vigencia 2025.</v>
      </c>
      <c r="L14" s="391" t="str">
        <f t="shared" si="0"/>
        <v/>
      </c>
      <c r="M14" s="391" t="str">
        <f t="shared" si="1"/>
        <v>Proyecto 3.4 ÁREAS PROTEGIDAS Y OTRAS ESTRATEGIAS COMPLEMENTARIAS PARA LA CONSERVACIÓN, Actividad 3.4.4 Declaración de áreas protegidas en la jurisdicción de CORPAMAG</v>
      </c>
      <c r="N14" s="392" t="str">
        <f t="shared" si="2"/>
        <v>De acuerdo a la estructura programatica del PAI 2024-2027, este IMG no tiene meta para la vigencia 2025.</v>
      </c>
      <c r="O14" s="393" t="s">
        <v>112</v>
      </c>
      <c r="P14" s="394"/>
    </row>
    <row r="15" spans="1:18" ht="312" x14ac:dyDescent="0.25">
      <c r="A15" s="388" t="s">
        <v>122</v>
      </c>
      <c r="B15" s="389" t="s">
        <v>19</v>
      </c>
      <c r="C15" s="395" t="str">
        <f>+'10Paramos'!F20</f>
        <v>N.A.</v>
      </c>
      <c r="D15" s="395" t="str">
        <f>+'10Paramos'!G20</f>
        <v>N.A.</v>
      </c>
      <c r="E15" s="395" t="str">
        <f>+'10Paramos'!H20</f>
        <v>N.A.</v>
      </c>
      <c r="F15" s="395" t="str">
        <f>+'10Paramos'!I20</f>
        <v>N.A.</v>
      </c>
      <c r="H15" s="390" t="str">
        <f>'10Paramos'!F10</f>
        <v xml:space="preserve">      ESCRIBA EL NÚMERO DEL ACUERDO DEL CONSEJO DIRECTIVO EN EL CUAL DECIDE LA NO PROCEDENCIA DE LA APLICACIÓN DEL INDICADOR</v>
      </c>
      <c r="I15" s="390">
        <f>'10Paramos'!E12</f>
        <v>0</v>
      </c>
      <c r="J15" s="390" t="str">
        <f>'10Paramos'!E13</f>
        <v>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v>
      </c>
      <c r="L15" s="391" t="str">
        <f t="shared" si="0"/>
        <v xml:space="preserve">      ESCRIBA EL NÚMERO DEL ACUERDO DEL CONSEJO DIRECTIVO EN EL CUAL DECIDE LA NO PROCEDENCIA DE LA APLICACIÓN DEL INDICADOR</v>
      </c>
      <c r="M15" s="391" t="str">
        <f t="shared" si="1"/>
        <v/>
      </c>
      <c r="N15" s="392" t="str">
        <f t="shared" si="2"/>
        <v>El Ministerio de Ambiente y Desarrollo Sostenible a través de la Resolución 136 de 2023 de febrero 17, declaró, reservó, delimitó y alinderó como parte del Parque Nacional Natural Sierra Nevada de Santa Marta un área ubicada en los municipios de Aracataca, Ciénaga, Fundación y Santa Marta en el departamento del Magdalena, Dibulla en el departamento de La Guajira, Pueblo Bello y Valledupar en el departamento del Cesar, debido a la ampliación del PNN Sierra Nevada de Santa Marta, La Corporación no cuenta con jurisdicción en áreas de páramos en el departamento del Magdalena.</v>
      </c>
      <c r="O15" s="393" t="s">
        <v>112</v>
      </c>
      <c r="P15" s="394"/>
    </row>
    <row r="16" spans="1:18" ht="108" x14ac:dyDescent="0.25">
      <c r="A16" s="388" t="s">
        <v>123</v>
      </c>
      <c r="B16" s="389" t="s">
        <v>20</v>
      </c>
      <c r="C16" s="395">
        <f>+'11Forest'!M34</f>
        <v>1</v>
      </c>
      <c r="D16" s="395">
        <f>+'11Forest'!M34</f>
        <v>1</v>
      </c>
      <c r="E16" s="395">
        <f>+'11Forest'!O34</f>
        <v>0</v>
      </c>
      <c r="F16" s="395">
        <f>+'11Forest'!P34</f>
        <v>0</v>
      </c>
      <c r="H16" s="390" t="str">
        <f>+'11Forest'!F10</f>
        <v/>
      </c>
      <c r="I16" s="390" t="str">
        <f>+'11Forest'!E12</f>
        <v>Proyecto 6.2 FORMULACIÓN DE INSTRUMENTOS DE ORDENAMIENTO Y/O MANEJO AMBIENTAL, Actividad 6.2.2 Formulación del Plan de Ordenación Forestal Parcial en el departamento del Magdalena</v>
      </c>
      <c r="J16" s="390">
        <f>+'11Forest'!E13</f>
        <v>0</v>
      </c>
      <c r="L16" s="391" t="str">
        <f t="shared" si="0"/>
        <v/>
      </c>
      <c r="M16" s="391" t="str">
        <f t="shared" si="1"/>
        <v>Proyecto 6.2 FORMULACIÓN DE INSTRUMENTOS DE ORDENAMIENTO Y/O MANEJO AMBIENTAL, Actividad 6.2.2 Formulación del Plan de Ordenación Forestal Parcial en el departamento del Magdalena</v>
      </c>
      <c r="N16" s="392" t="str">
        <f t="shared" si="2"/>
        <v/>
      </c>
      <c r="O16" s="393" t="s">
        <v>112</v>
      </c>
      <c r="P16" s="394"/>
    </row>
    <row r="17" spans="1:16" ht="39" customHeight="1" x14ac:dyDescent="0.25">
      <c r="A17" s="388" t="s">
        <v>124</v>
      </c>
      <c r="B17" s="389" t="s">
        <v>21</v>
      </c>
      <c r="C17" s="395">
        <f>+'12PlanesAP'!D8</f>
        <v>1</v>
      </c>
      <c r="D17" s="395">
        <f>+'12PlanesAP'!D8</f>
        <v>1</v>
      </c>
      <c r="E17" s="395">
        <v>0</v>
      </c>
      <c r="F17" s="395"/>
      <c r="H17" s="390" t="str">
        <f>+'12PlanesAP'!F10</f>
        <v/>
      </c>
      <c r="I17" s="390" t="str">
        <f>+'12PlanesAP'!E12</f>
        <v>Proyecto 3.4 ÁREAS PROTEGIDAS Y OTRAS ESTRATEGIAS COMPLEMENTARIAS PARA LA CONSERVACIÓN, Actividad 3.4.1 Implementación de acciones priorizadas en el marco del sistema de áreas protegidas y otras estrategias complementarias para la conservación</v>
      </c>
      <c r="J17" s="390">
        <f>+'12PlanesAP'!E13</f>
        <v>0</v>
      </c>
      <c r="L17" s="391" t="str">
        <f t="shared" si="0"/>
        <v/>
      </c>
      <c r="M17" s="391" t="str">
        <f t="shared" si="1"/>
        <v>Proyecto 3.4 ÁREAS PROTEGIDAS Y OTRAS ESTRATEGIAS COMPLEMENTARIAS PARA LA CONSERVACIÓN, Actividad 3.4.1 Implementación de acciones priorizadas en el marco del sistema de áreas protegidas y otras estrategias complementarias para la conservación</v>
      </c>
      <c r="N17" s="392" t="str">
        <f t="shared" si="2"/>
        <v/>
      </c>
      <c r="O17" s="393" t="s">
        <v>112</v>
      </c>
      <c r="P17" s="394"/>
    </row>
    <row r="18" spans="1:16" ht="39" customHeight="1" x14ac:dyDescent="0.25">
      <c r="A18" s="388" t="s">
        <v>125</v>
      </c>
      <c r="B18" s="389" t="s">
        <v>22</v>
      </c>
      <c r="C18" s="395">
        <f>+'13Amenaz'!D8</f>
        <v>1</v>
      </c>
      <c r="D18" s="395">
        <f>+'13Amenaz'!D8</f>
        <v>1</v>
      </c>
      <c r="E18" s="395">
        <v>0</v>
      </c>
      <c r="F18" s="395"/>
      <c r="H18" s="390" t="str">
        <f>+'13Amenaz'!F10</f>
        <v/>
      </c>
      <c r="I18" s="390" t="str">
        <f>+'13Amenaz'!E12</f>
        <v xml:space="preserve">Proyecto 3.2 RECUPERACIÓN Y PROTECCIÓN DE ESPECIES, Actividad 3.2.3 Implementación de medidas de conservación y de manejo a especies amenazadas </v>
      </c>
      <c r="J18" s="390">
        <f>+'13Amenaz'!E13</f>
        <v>0</v>
      </c>
      <c r="L18" s="391" t="str">
        <f t="shared" si="0"/>
        <v/>
      </c>
      <c r="M18" s="391" t="str">
        <f t="shared" si="1"/>
        <v xml:space="preserve">Proyecto 3.2 RECUPERACIÓN Y PROTECCIÓN DE ESPECIES, Actividad 3.2.3 Implementación de medidas de conservación y de manejo a especies amenazadas </v>
      </c>
      <c r="N18" s="392" t="str">
        <f t="shared" si="2"/>
        <v/>
      </c>
      <c r="O18" s="393" t="s">
        <v>112</v>
      </c>
      <c r="P18" s="394"/>
    </row>
    <row r="19" spans="1:16" ht="39" customHeight="1" x14ac:dyDescent="0.25">
      <c r="A19" s="388" t="s">
        <v>126</v>
      </c>
      <c r="B19" s="389" t="s">
        <v>23</v>
      </c>
      <c r="C19" s="395">
        <f>+'14Invasor'!D8</f>
        <v>1</v>
      </c>
      <c r="D19" s="395">
        <f>+'14Invasor'!D8</f>
        <v>1</v>
      </c>
      <c r="E19" s="395">
        <v>0</v>
      </c>
      <c r="F19" s="395"/>
      <c r="H19" s="390" t="str">
        <f>+'14Invasor'!F10</f>
        <v/>
      </c>
      <c r="I19" s="390" t="str">
        <f>+'14Invasor'!E12</f>
        <v>Proyecto 3.2 RECUPERACIÓN Y PROTECCIÓN DE ESPECIES, Actividad 3.2.4 Implementación de medidas de prevención, control y de manejo a especies invasoras</v>
      </c>
      <c r="J19" s="390">
        <f>+'14Invasor'!E13</f>
        <v>0</v>
      </c>
      <c r="L19" s="391" t="str">
        <f t="shared" si="0"/>
        <v/>
      </c>
      <c r="M19" s="391" t="str">
        <f t="shared" si="1"/>
        <v>Proyecto 3.2 RECUPERACIÓN Y PROTECCIÓN DE ESPECIES, Actividad 3.2.4 Implementación de medidas de prevención, control y de manejo a especies invasoras</v>
      </c>
      <c r="N19" s="392" t="str">
        <f t="shared" si="2"/>
        <v/>
      </c>
      <c r="O19" s="393" t="s">
        <v>112</v>
      </c>
      <c r="P19" s="394"/>
    </row>
    <row r="20" spans="1:16" ht="39" customHeight="1" x14ac:dyDescent="0.25">
      <c r="A20" s="388" t="s">
        <v>127</v>
      </c>
      <c r="B20" s="389" t="s">
        <v>24</v>
      </c>
      <c r="C20" s="395" t="e">
        <f>+'15Restaura'!E22</f>
        <v>#DIV/0!</v>
      </c>
      <c r="D20" s="395">
        <f>+'15Restaura'!F22</f>
        <v>0.46</v>
      </c>
      <c r="E20" s="395">
        <f>+'15Restaura'!G22</f>
        <v>0</v>
      </c>
      <c r="F20" s="395">
        <f>+'15Restaura'!H22</f>
        <v>0</v>
      </c>
      <c r="H20" s="390" t="str">
        <f>+'15Restaura'!F10</f>
        <v/>
      </c>
      <c r="I20" s="390" t="str">
        <f>+'15Restaura'!E12</f>
        <v>Proyecto 3.1 RESTAURACIÓN DE ECOSISTEMAS Y ÁREAS DEGRADADAS, Actividad 3.1.1 Restauración, protección y conservación de áreas estratégicas para la regulación hídrica</v>
      </c>
      <c r="J20" s="390">
        <f>+'15Restaura'!E13</f>
        <v>0</v>
      </c>
      <c r="L20" s="391" t="str">
        <f t="shared" si="0"/>
        <v/>
      </c>
      <c r="M20" s="391" t="str">
        <f t="shared" si="1"/>
        <v>Proyecto 3.1 RESTAURACIÓN DE ECOSISTEMAS Y ÁREAS DEGRADADAS, Actividad 3.1.1 Restauración, protección y conservación de áreas estratégicas para la regulación hídrica</v>
      </c>
      <c r="N20" s="392" t="str">
        <f t="shared" si="2"/>
        <v/>
      </c>
      <c r="O20" s="393" t="s">
        <v>112</v>
      </c>
      <c r="P20" s="394"/>
    </row>
    <row r="21" spans="1:16" ht="39" customHeight="1" x14ac:dyDescent="0.25">
      <c r="A21" s="388" t="s">
        <v>128</v>
      </c>
      <c r="B21" s="389" t="s">
        <v>25</v>
      </c>
      <c r="C21" s="395">
        <f>+'16MIZC'!D8</f>
        <v>1</v>
      </c>
      <c r="D21" s="395">
        <f>+'16MIZC'!D8</f>
        <v>1</v>
      </c>
      <c r="E21" s="395"/>
      <c r="F21" s="395"/>
      <c r="H21" s="390" t="str">
        <f>+'16MIZC'!F10</f>
        <v/>
      </c>
      <c r="I21" s="390" t="str">
        <f>+'16MIZC'!E12</f>
        <v>Proyecto 8.1 ORDENAMIENTO Y MANEJO INTEGRAL DEL TERRITORIO MARINO COSTERO y Proyecto 8.2 SOSTENIBILIDAD DE LOS SERVICIOS ECOSISTÉMICOS MARINOS Y COSTEROS</v>
      </c>
      <c r="J21" s="390">
        <f>+'16MIZC'!E13</f>
        <v>0</v>
      </c>
      <c r="L21" s="391" t="str">
        <f t="shared" si="0"/>
        <v/>
      </c>
      <c r="M21" s="391" t="str">
        <f t="shared" si="1"/>
        <v>Proyecto 8.1 ORDENAMIENTO Y MANEJO INTEGRAL DEL TERRITORIO MARINO COSTERO y Proyecto 8.2 SOSTENIBILIDAD DE LOS SERVICIOS ECOSISTÉMICOS MARINOS Y COSTEROS</v>
      </c>
      <c r="N21" s="392" t="str">
        <f t="shared" si="2"/>
        <v/>
      </c>
      <c r="O21" s="393" t="s">
        <v>112</v>
      </c>
      <c r="P21" s="394"/>
    </row>
    <row r="22" spans="1:16" ht="39" customHeight="1" x14ac:dyDescent="0.25">
      <c r="A22" s="388" t="s">
        <v>129</v>
      </c>
      <c r="B22" s="389" t="s">
        <v>26</v>
      </c>
      <c r="C22" s="395">
        <f>+'17PGIRS'!E22</f>
        <v>1</v>
      </c>
      <c r="D22" s="395">
        <f>+'17PGIRS'!F22</f>
        <v>1</v>
      </c>
      <c r="E22" s="395">
        <f>+'17PGIRS'!G22</f>
        <v>0</v>
      </c>
      <c r="F22" s="395">
        <f>+'17PGIRS'!H22</f>
        <v>0</v>
      </c>
      <c r="H22" s="390" t="str">
        <f>+'17PGIRS'!F10</f>
        <v/>
      </c>
      <c r="I22" s="390" t="str">
        <f>+'17PGIRS'!E12</f>
        <v>Proyecto 2.4 AUTORIDAD AMBIENTAL Y ADMINISTRACIÓN DE LOS RECURSOS NATURALES, Actividad 2.4.6. Seguimiento a los PGIRS</v>
      </c>
      <c r="J22" s="390">
        <f>+'17PGIRS'!E13</f>
        <v>0</v>
      </c>
      <c r="L22" s="391" t="str">
        <f t="shared" si="0"/>
        <v/>
      </c>
      <c r="M22" s="391" t="str">
        <f t="shared" si="1"/>
        <v>Proyecto 2.4 AUTORIDAD AMBIENTAL Y ADMINISTRACIÓN DE LOS RECURSOS NATURALES, Actividad 2.4.6. Seguimiento a los PGIRS</v>
      </c>
      <c r="N22" s="392" t="str">
        <f t="shared" si="2"/>
        <v/>
      </c>
      <c r="O22" s="393" t="s">
        <v>112</v>
      </c>
      <c r="P22" s="394"/>
    </row>
    <row r="23" spans="1:16" ht="39" customHeight="1" x14ac:dyDescent="0.25">
      <c r="A23" s="388" t="s">
        <v>130</v>
      </c>
      <c r="B23" s="389" t="s">
        <v>27</v>
      </c>
      <c r="C23" s="395">
        <f>+'18Sector'!E20</f>
        <v>1</v>
      </c>
      <c r="D23" s="395">
        <f>+'18Sector'!F20</f>
        <v>1</v>
      </c>
      <c r="E23" s="395">
        <f>+'18Sector'!G20</f>
        <v>0</v>
      </c>
      <c r="F23" s="395">
        <f>+'18Sector'!H20</f>
        <v>0</v>
      </c>
      <c r="H23" s="390" t="str">
        <f>+'18Sector'!F10</f>
        <v/>
      </c>
      <c r="I23" s="390" t="str">
        <f>+'18Sector'!E12</f>
        <v>Proyecto 2.3 IMPLEMENTACIÓN DE LA POLÍTICA AMBIENTAL PARA LA GESTIÓN INTEGRAL DE RESIDUOS O DESECHOS PELIGROSOS, Actividad 2.3.2 Brindar acompañamiento a los sectores productivos en la gestión de residuos Posconsumo</v>
      </c>
      <c r="J23" s="390">
        <f>+'18Sector'!E13</f>
        <v>0</v>
      </c>
      <c r="L23" s="391" t="str">
        <f t="shared" si="0"/>
        <v/>
      </c>
      <c r="M23" s="391" t="str">
        <f t="shared" si="1"/>
        <v>Proyecto 2.3 IMPLEMENTACIÓN DE LA POLÍTICA AMBIENTAL PARA LA GESTIÓN INTEGRAL DE RESIDUOS O DESECHOS PELIGROSOS, Actividad 2.3.2 Brindar acompañamiento a los sectores productivos en la gestión de residuos Posconsumo</v>
      </c>
      <c r="N23" s="392" t="str">
        <f t="shared" si="2"/>
        <v/>
      </c>
      <c r="O23" s="393" t="s">
        <v>112</v>
      </c>
      <c r="P23" s="394"/>
    </row>
    <row r="24" spans="1:16" ht="39" customHeight="1" x14ac:dyDescent="0.25">
      <c r="A24" s="388" t="s">
        <v>131</v>
      </c>
      <c r="B24" s="389" t="s">
        <v>28</v>
      </c>
      <c r="C24" s="395">
        <f>+'19GAU'!D8</f>
        <v>1</v>
      </c>
      <c r="D24" s="395">
        <f>+'19GAU'!D8</f>
        <v>1</v>
      </c>
      <c r="E24" s="395">
        <v>0</v>
      </c>
      <c r="F24" s="395"/>
      <c r="H24" s="390" t="str">
        <f>+'19GAU'!F10</f>
        <v/>
      </c>
      <c r="I24" s="390" t="str">
        <f>+'19GAU'!E12</f>
        <v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v>
      </c>
      <c r="J24" s="390">
        <f>+'19GAU'!E13</f>
        <v>0</v>
      </c>
      <c r="L24" s="391" t="str">
        <f t="shared" si="0"/>
        <v/>
      </c>
      <c r="M24" s="391" t="str">
        <f t="shared" si="1"/>
        <v xml:space="preserve">Proyecto 1.2 IMPLEMENTACIÓN DE ESTRATEGIAS DE PARTICIPACIÓN Y CULTURA AMBIENTAL, Proyecto 2.4 AUTORIDAD AMBIENTAL Y ADMINISTRACIÓN DE LOS RECURSOS NATURALES, Proyecto 2.6 GESTIÓN INTEGRAL DE LA CALIDAD DEL AIRE, Proyecto 3.1 RESTAURACIÓN DE ECOSISTEMAS Y ÁREAS, Proyecto 4.2 GESTIÓN INTEGRAL DEL RECURSO HÍDRICO DEGRADADAS, </v>
      </c>
      <c r="N24" s="392" t="str">
        <f t="shared" si="2"/>
        <v/>
      </c>
      <c r="O24" s="393" t="s">
        <v>112</v>
      </c>
      <c r="P24" s="394"/>
    </row>
    <row r="25" spans="1:16" ht="39" customHeight="1" x14ac:dyDescent="0.25">
      <c r="A25" s="388" t="s">
        <v>132</v>
      </c>
      <c r="B25" s="389" t="s">
        <v>29</v>
      </c>
      <c r="C25" s="395">
        <f>+'20Negoc'!D8</f>
        <v>1</v>
      </c>
      <c r="D25" s="395">
        <f>+'20Negoc'!D8</f>
        <v>1</v>
      </c>
      <c r="E25" s="395"/>
      <c r="F25" s="395"/>
      <c r="H25" s="390" t="str">
        <f>+'20Negoc'!F10</f>
        <v/>
      </c>
      <c r="I25" s="390" t="str">
        <f>+'20Negoc'!E12</f>
        <v>Poryecto 2.1 FORTALECIMIENTO DEL PROGRAMA REGIONAL DE NEGOCIOS VERDES</v>
      </c>
      <c r="J25" s="390">
        <f>+'20Negoc'!E13</f>
        <v>0</v>
      </c>
      <c r="L25" s="391" t="str">
        <f t="shared" si="0"/>
        <v/>
      </c>
      <c r="M25" s="391" t="str">
        <f t="shared" si="1"/>
        <v>Poryecto 2.1 FORTALECIMIENTO DEL PROGRAMA REGIONAL DE NEGOCIOS VERDES</v>
      </c>
      <c r="N25" s="392" t="str">
        <f t="shared" si="2"/>
        <v/>
      </c>
      <c r="O25" s="393" t="s">
        <v>112</v>
      </c>
      <c r="P25" s="394"/>
    </row>
    <row r="26" spans="1:16" ht="39" customHeight="1" x14ac:dyDescent="0.25">
      <c r="A26" s="388" t="s">
        <v>133</v>
      </c>
      <c r="B26" s="389" t="s">
        <v>30</v>
      </c>
      <c r="C26" s="395">
        <f>+'21TiempoT'!G57</f>
        <v>0.75555650785025674</v>
      </c>
      <c r="D26" s="395">
        <f>+'21TiempoT'!M57</f>
        <v>0.71638359742054025</v>
      </c>
      <c r="E26" s="395"/>
      <c r="F26" s="395"/>
      <c r="H26" s="390" t="str">
        <f>+'21TiempoT'!F10</f>
        <v/>
      </c>
      <c r="I26" s="390" t="str">
        <f>+'21TiempoT'!E12</f>
        <v>Proyecto 2.4 AUTORIDAD AMBIENTAL Y ADMINISTRACIÓN DE LOS RECURSOS NATURALES, Actividad 2.4.2 Gestión de trámites ambientales</v>
      </c>
      <c r="J26" s="390">
        <f>+'21TiempoT'!E13</f>
        <v>0</v>
      </c>
      <c r="L26" s="391" t="str">
        <f t="shared" si="0"/>
        <v/>
      </c>
      <c r="M26" s="391" t="str">
        <f t="shared" si="1"/>
        <v>Proyecto 2.4 AUTORIDAD AMBIENTAL Y ADMINISTRACIÓN DE LOS RECURSOS NATURALES, Actividad 2.4.2 Gestión de trámites ambientales</v>
      </c>
      <c r="N26" s="392" t="str">
        <f t="shared" si="2"/>
        <v/>
      </c>
      <c r="O26" s="393" t="s">
        <v>112</v>
      </c>
      <c r="P26" s="394"/>
    </row>
    <row r="27" spans="1:16" ht="39" customHeight="1" x14ac:dyDescent="0.25">
      <c r="A27" s="388" t="s">
        <v>134</v>
      </c>
      <c r="B27" s="389" t="s">
        <v>31</v>
      </c>
      <c r="C27" s="395">
        <f>+'22Autor'!G122</f>
        <v>0.96835495054492438</v>
      </c>
      <c r="D27" s="395">
        <f>+'22Autor'!M122</f>
        <v>0.89902983297379857</v>
      </c>
      <c r="E27" s="395"/>
      <c r="F27" s="395"/>
      <c r="H27" s="390" t="str">
        <f>+'22Autor'!F10</f>
        <v/>
      </c>
      <c r="I27" s="390" t="str">
        <f>+'22Autor'!E12</f>
        <v>Proyecto 2.4 AUTORIDAD AMBIENTAL Y ADMINISTRACIÓN DE LOS RECURSOS NATURALES, Actividad 2.4.3 Seguimiento a autorizaciones ambientales</v>
      </c>
      <c r="J27" s="390">
        <f>+'22Autor'!E13</f>
        <v>0</v>
      </c>
      <c r="L27" s="391" t="str">
        <f t="shared" si="0"/>
        <v/>
      </c>
      <c r="M27" s="391" t="str">
        <f t="shared" si="1"/>
        <v>Proyecto 2.4 AUTORIDAD AMBIENTAL Y ADMINISTRACIÓN DE LOS RECURSOS NATURALES, Actividad 2.4.3 Seguimiento a autorizaciones ambientales</v>
      </c>
      <c r="N27" s="392" t="str">
        <f t="shared" si="2"/>
        <v/>
      </c>
      <c r="O27" s="393" t="s">
        <v>112</v>
      </c>
      <c r="P27" s="394"/>
    </row>
    <row r="28" spans="1:16" ht="39" customHeight="1" x14ac:dyDescent="0.25">
      <c r="A28" s="388" t="s">
        <v>135</v>
      </c>
      <c r="B28" s="389" t="s">
        <v>32</v>
      </c>
      <c r="C28" s="395">
        <f>+'23Sanc'!E21</f>
        <v>0.46411483253588515</v>
      </c>
      <c r="D28" s="395">
        <f>+'23Sanc'!F21</f>
        <v>0.12955465587044535</v>
      </c>
      <c r="E28" s="395" t="e">
        <f>+'23Sanc'!G21</f>
        <v>#DIV/0!</v>
      </c>
      <c r="F28" s="395" t="e">
        <f>+'23Sanc'!H21</f>
        <v>#DIV/0!</v>
      </c>
      <c r="H28" s="390" t="str">
        <f>+'22Autor'!F10</f>
        <v/>
      </c>
      <c r="I28" s="390" t="str">
        <f>+'22Autor'!E12</f>
        <v>Proyecto 2.4 AUTORIDAD AMBIENTAL Y ADMINISTRACIÓN DE LOS RECURSOS NATURALES, Actividad 2.4.3 Seguimiento a autorizaciones ambientales</v>
      </c>
      <c r="J28" s="390">
        <f>+'22Autor'!E13</f>
        <v>0</v>
      </c>
      <c r="L28" s="391" t="str">
        <f t="shared" si="0"/>
        <v/>
      </c>
      <c r="M28" s="391" t="str">
        <f t="shared" si="1"/>
        <v>Proyecto 2.4 AUTORIDAD AMBIENTAL Y ADMINISTRACIÓN DE LOS RECURSOS NATURALES, Actividad 2.4.3 Seguimiento a autorizaciones ambientales</v>
      </c>
      <c r="N28" s="392" t="str">
        <f t="shared" si="2"/>
        <v/>
      </c>
      <c r="O28" s="393" t="s">
        <v>112</v>
      </c>
      <c r="P28" s="394"/>
    </row>
    <row r="29" spans="1:16" ht="57.75" customHeight="1" x14ac:dyDescent="0.25">
      <c r="A29" s="388" t="s">
        <v>136</v>
      </c>
      <c r="B29" s="389" t="s">
        <v>33</v>
      </c>
      <c r="C29" s="395">
        <f>+'24POT'!E17</f>
        <v>1</v>
      </c>
      <c r="D29" s="395">
        <f>+'24POT'!F17</f>
        <v>0.3</v>
      </c>
      <c r="E29" s="395">
        <f>+'24POT'!G17</f>
        <v>0</v>
      </c>
      <c r="F29" s="395">
        <f>+'24POT'!H17</f>
        <v>0</v>
      </c>
      <c r="H29" s="390" t="str">
        <f>+'24POT'!F9</f>
        <v/>
      </c>
      <c r="I29" s="390" t="str">
        <f>'24POT'!E11</f>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J29" s="390">
        <f>'24POT'!E12</f>
        <v>0</v>
      </c>
      <c r="L29" s="391" t="str">
        <f t="shared" si="0"/>
        <v/>
      </c>
      <c r="M29" s="391" t="str">
        <f t="shared" si="1"/>
        <v xml:space="preserve">Proyecto 6.1 INCORPORACIÓN DE LA DIMENSIÓN AMBIENTAL EN INSTRUMENTOS DE PLANIFICACIÓN DEL DEPARTAMENTO, Actividades 6.1.1 Asesorar a los entes territoriales para la incorporación de las Determinantes y Asuntos ambientales en sus Instrumentos de Planificación Territorial  </v>
      </c>
      <c r="N29" s="392" t="str">
        <f t="shared" si="2"/>
        <v/>
      </c>
      <c r="O29" s="393" t="s">
        <v>112</v>
      </c>
      <c r="P29" s="394"/>
    </row>
    <row r="30" spans="1:16" ht="39" customHeight="1" x14ac:dyDescent="0.25">
      <c r="A30" s="388" t="s">
        <v>137</v>
      </c>
      <c r="B30" s="389" t="s">
        <v>34</v>
      </c>
      <c r="C30" s="395">
        <f>+'25Redes'!D8</f>
        <v>1</v>
      </c>
      <c r="D30" s="395">
        <f>+'25Redes'!D8</f>
        <v>1</v>
      </c>
      <c r="E30" s="395"/>
      <c r="F30" s="395"/>
      <c r="H30" s="390" t="str">
        <f>+'25Redes'!F10</f>
        <v/>
      </c>
      <c r="I30" s="390" t="str">
        <f>+'25Redes'!E12</f>
        <v xml:space="preserve">Proyecto 2.6 GESTIÓN INTEGRAL DE LA CALIDAD DEL AIRE, Actividad 2.6.1 Funcionamiento del Sistema de Vigilancia de la Calidad del Aire - SVCA </v>
      </c>
      <c r="J30" s="390">
        <f>+'25Redes'!E13</f>
        <v>0</v>
      </c>
      <c r="L30" s="391" t="str">
        <f t="shared" si="0"/>
        <v/>
      </c>
      <c r="M30" s="391" t="str">
        <f t="shared" si="1"/>
        <v xml:space="preserve">Proyecto 2.6 GESTIÓN INTEGRAL DE LA CALIDAD DEL AIRE, Actividad 2.6.1 Funcionamiento del Sistema de Vigilancia de la Calidad del Aire - SVCA </v>
      </c>
      <c r="N30" s="392" t="str">
        <f t="shared" si="2"/>
        <v/>
      </c>
      <c r="O30" s="393" t="s">
        <v>112</v>
      </c>
      <c r="P30" s="394"/>
    </row>
    <row r="31" spans="1:16" ht="39" customHeight="1" x14ac:dyDescent="0.25">
      <c r="A31" s="388" t="s">
        <v>138</v>
      </c>
      <c r="B31" s="389" t="s">
        <v>35</v>
      </c>
      <c r="C31" s="395">
        <f>+'26SIAC'!D8</f>
        <v>0.98748221906116629</v>
      </c>
      <c r="D31" s="395">
        <f>+'26SIAC'!D8</f>
        <v>0.98748221906116629</v>
      </c>
      <c r="E31" s="395"/>
      <c r="F31" s="395"/>
      <c r="H31" s="390" t="str">
        <f>+'26SIAC'!F10</f>
        <v/>
      </c>
      <c r="I31" s="390" t="str">
        <f>+'26SIAC'!E12</f>
        <v>Proyecto 5.1 FORTALECIMIENTO DEL SISTEMA DE INFORMACIÓN AMBIENTAL REGIONAL (SIAR), Actividad 5.1.3 Reporte de la información en el SIAC</v>
      </c>
      <c r="J31" s="390">
        <f>+'26SIAC'!E13</f>
        <v>0</v>
      </c>
      <c r="L31" s="391" t="str">
        <f t="shared" si="0"/>
        <v/>
      </c>
      <c r="M31" s="391" t="str">
        <f t="shared" si="1"/>
        <v>Proyecto 5.1 FORTALECIMIENTO DEL SISTEMA DE INFORMACIÓN AMBIENTAL REGIONAL (SIAR), Actividad 5.1.3 Reporte de la información en el SIAC</v>
      </c>
      <c r="N31" s="392" t="str">
        <f t="shared" si="2"/>
        <v/>
      </c>
      <c r="O31" s="393" t="s">
        <v>112</v>
      </c>
      <c r="P31" s="394"/>
    </row>
    <row r="32" spans="1:16" ht="39" customHeight="1" x14ac:dyDescent="0.25">
      <c r="A32" s="388" t="s">
        <v>139</v>
      </c>
      <c r="B32" s="389" t="s">
        <v>36</v>
      </c>
      <c r="C32" s="395">
        <f>+'27Educa'!D8</f>
        <v>1</v>
      </c>
      <c r="D32" s="395">
        <f>+'27Educa'!D8</f>
        <v>1</v>
      </c>
      <c r="E32" s="395"/>
      <c r="F32" s="395"/>
      <c r="H32" s="390" t="str">
        <f>+'27Educa'!F10</f>
        <v/>
      </c>
      <c r="I32" s="390" t="str">
        <f>+'27Educa'!E12</f>
        <v>Proyecto 1.1  IMPLEMENTACIÓN DE LA POLÍTICA DE EDUCACIÓN AMBIENTAL y Proyecto 1.2 IMPLEMENTACIÓN DE ESTRATEGIAS DE PARTICIPACIÓN Y CULTURA AMBIENTAL</v>
      </c>
      <c r="J32" s="390">
        <f>+'27Educa'!E13</f>
        <v>0</v>
      </c>
      <c r="L32" s="391" t="str">
        <f t="shared" si="0"/>
        <v/>
      </c>
      <c r="M32" s="391" t="str">
        <f t="shared" si="1"/>
        <v>Proyecto 1.1  IMPLEMENTACIÓN DE LA POLÍTICA DE EDUCACIÓN AMBIENTAL y Proyecto 1.2 IMPLEMENTACIÓN DE ESTRATEGIAS DE PARTICIPACIÓN Y CULTURA AMBIENTAL</v>
      </c>
      <c r="N32" s="392" t="str">
        <f t="shared" si="2"/>
        <v/>
      </c>
      <c r="O32" s="393" t="s">
        <v>112</v>
      </c>
      <c r="P32" s="394"/>
    </row>
    <row r="33" ht="15.75" customHeight="1" x14ac:dyDescent="0.25"/>
    <row r="34" ht="15.75" customHeight="1" x14ac:dyDescent="0.25"/>
  </sheetData>
  <mergeCells count="4">
    <mergeCell ref="A1:P1"/>
    <mergeCell ref="A3:P3"/>
    <mergeCell ref="A4:B4"/>
    <mergeCell ref="A2:P2"/>
  </mergeCells>
  <phoneticPr fontId="35" type="noConversion"/>
  <conditionalFormatting sqref="C6:F32">
    <cfRule type="cellIs" dxfId="133" priority="1" stopIfTrue="1" operator="between">
      <formula>"&gt;70%"</formula>
      <formula>100%</formula>
    </cfRule>
    <cfRule type="cellIs" dxfId="132" priority="2" stopIfTrue="1" operator="between">
      <formula>"&gt;50%"</formula>
      <formula>70%</formula>
    </cfRule>
    <cfRule type="cellIs" dxfId="131" priority="3" stopIfTrue="1" operator="between">
      <formula>0%</formula>
      <formula>50%</formula>
    </cfRule>
  </conditionalFormatting>
  <conditionalFormatting sqref="H6:I6">
    <cfRule type="colorScale" priority="31">
      <colorScale>
        <cfvo type="min"/>
        <cfvo type="percentile" val="50"/>
        <cfvo type="max"/>
        <color rgb="FFF8696B"/>
        <color rgb="FFFFEB84"/>
        <color rgb="FF63BE7B"/>
      </colorScale>
    </cfRule>
  </conditionalFormatting>
  <conditionalFormatting sqref="H7:I32">
    <cfRule type="colorScale" priority="43">
      <colorScale>
        <cfvo type="min"/>
        <cfvo type="percentile" val="50"/>
        <cfvo type="max"/>
        <color rgb="FFF8696B"/>
        <color rgb="FFFFEB84"/>
        <color rgb="FF63BE7B"/>
      </colorScale>
    </cfRule>
  </conditionalFormatting>
  <conditionalFormatting sqref="J6">
    <cfRule type="colorScale" priority="30">
      <colorScale>
        <cfvo type="min"/>
        <cfvo type="percentile" val="50"/>
        <cfvo type="max"/>
        <color rgb="FFF8696B"/>
        <color rgb="FFFFEB84"/>
        <color rgb="FF63BE7B"/>
      </colorScale>
    </cfRule>
  </conditionalFormatting>
  <conditionalFormatting sqref="J7:J32">
    <cfRule type="colorScale" priority="32">
      <colorScale>
        <cfvo type="min"/>
        <cfvo type="percentile" val="50"/>
        <cfvo type="max"/>
        <color rgb="FFF8696B"/>
        <color rgb="FFFFEB84"/>
        <color rgb="FF63BE7B"/>
      </colorScale>
    </cfRule>
  </conditionalFormatting>
  <conditionalFormatting sqref="L6:L7">
    <cfRule type="colorScale" priority="39">
      <colorScale>
        <cfvo type="min"/>
        <cfvo type="percentile" val="50"/>
        <cfvo type="max"/>
        <color rgb="FFF8696B"/>
        <color rgb="FFFFEB84"/>
        <color rgb="FF63BE7B"/>
      </colorScale>
    </cfRule>
  </conditionalFormatting>
  <conditionalFormatting sqref="L8:L32">
    <cfRule type="colorScale" priority="38">
      <colorScale>
        <cfvo type="min"/>
        <cfvo type="percentile" val="50"/>
        <cfvo type="max"/>
        <color rgb="FFF8696B"/>
        <color rgb="FFFFEB84"/>
        <color rgb="FF63BE7B"/>
      </colorScale>
    </cfRule>
  </conditionalFormatting>
  <conditionalFormatting sqref="M6:M32">
    <cfRule type="colorScale" priority="37">
      <colorScale>
        <cfvo type="min"/>
        <cfvo type="percentile" val="50"/>
        <cfvo type="max"/>
        <color rgb="FFF8696B"/>
        <color rgb="FFFFEB84"/>
        <color rgb="FF63BE7B"/>
      </colorScale>
    </cfRule>
  </conditionalFormatting>
  <conditionalFormatting sqref="N6">
    <cfRule type="colorScale" priority="35">
      <colorScale>
        <cfvo type="min"/>
        <cfvo type="percentile" val="50"/>
        <cfvo type="max"/>
        <color rgb="FFF8696B"/>
        <color rgb="FFFFEB84"/>
        <color rgb="FF63BE7B"/>
      </colorScale>
    </cfRule>
  </conditionalFormatting>
  <conditionalFormatting sqref="N7:N32">
    <cfRule type="colorScale" priority="33">
      <colorScale>
        <cfvo type="min"/>
        <cfvo type="percentile" val="50"/>
        <cfvo type="max"/>
        <color rgb="FFF8696B"/>
        <color rgb="FFFFEB84"/>
        <color rgb="FF63BE7B"/>
      </colorScale>
    </cfRule>
  </conditionalFormatting>
  <conditionalFormatting sqref="O6">
    <cfRule type="colorScale" priority="27">
      <colorScale>
        <cfvo type="min"/>
        <cfvo type="percentile" val="50"/>
        <cfvo type="max"/>
        <color rgb="FFF8696B"/>
        <color rgb="FFFFEB84"/>
        <color rgb="FF63BE7B"/>
      </colorScale>
    </cfRule>
  </conditionalFormatting>
  <conditionalFormatting sqref="O7:O32">
    <cfRule type="colorScale" priority="26">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A1" display="Porcentaje de Planes de Saneamiento y Manejo de Vertimientos (PSMV) con seguimiento"/>
    <hyperlink ref="B9" location="'4UsoAguas'!A1" display="Porcentaje de cuerpos de agua con reglamentación del uso de las aguas"/>
    <hyperlink ref="B10" location="'5PUEAA'!A1"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dimension ref="A1:U215"/>
  <sheetViews>
    <sheetView showGridLines="0" zoomScale="98" zoomScaleNormal="98" workbookViewId="0">
      <selection activeCell="G18" sqref="G18"/>
    </sheetView>
  </sheetViews>
  <sheetFormatPr baseColWidth="10" defaultColWidth="11.5703125" defaultRowHeight="15" x14ac:dyDescent="0.25"/>
  <cols>
    <col min="1" max="1" width="1.85546875" customWidth="1"/>
    <col min="2" max="2" width="12.85546875" style="5" customWidth="1"/>
    <col min="3" max="3" width="5" style="83" bestFit="1" customWidth="1"/>
    <col min="4" max="4" width="34.85546875" customWidth="1"/>
    <col min="5" max="5" width="12.140625" customWidth="1"/>
    <col min="6" max="6" width="13.57031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141</v>
      </c>
      <c r="B5" s="805"/>
      <c r="C5" s="805"/>
      <c r="D5" s="805"/>
      <c r="E5" s="805"/>
      <c r="F5" s="805"/>
      <c r="G5" s="805"/>
      <c r="H5" s="805"/>
      <c r="I5" s="805"/>
      <c r="J5" s="805"/>
      <c r="K5" s="805"/>
      <c r="L5" s="805"/>
      <c r="M5" s="805"/>
      <c r="N5" s="805"/>
      <c r="O5" s="805"/>
      <c r="P5" s="806"/>
    </row>
    <row r="6" spans="1:21" x14ac:dyDescent="0.25">
      <c r="B6" s="1" t="s">
        <v>142</v>
      </c>
      <c r="C6" s="72"/>
      <c r="D6" s="5"/>
      <c r="E6" s="380"/>
      <c r="F6" s="5" t="s">
        <v>143</v>
      </c>
      <c r="G6" s="5"/>
      <c r="H6" s="5"/>
      <c r="I6" s="5"/>
      <c r="J6" s="5"/>
      <c r="K6" s="5"/>
      <c r="L6" s="5"/>
    </row>
    <row r="7" spans="1:21" ht="15.75" thickBot="1" x14ac:dyDescent="0.3">
      <c r="B7" s="71"/>
      <c r="C7" s="73"/>
      <c r="D7" s="5"/>
      <c r="E7" s="17"/>
      <c r="F7" s="5" t="s">
        <v>144</v>
      </c>
      <c r="G7" s="5"/>
      <c r="H7" s="5"/>
      <c r="I7" s="5"/>
      <c r="J7" s="5"/>
      <c r="K7" s="5"/>
      <c r="L7" s="5"/>
    </row>
    <row r="8" spans="1:21" ht="15.75" thickBot="1" x14ac:dyDescent="0.3">
      <c r="B8" s="167" t="s">
        <v>145</v>
      </c>
      <c r="C8" s="223">
        <v>2025</v>
      </c>
      <c r="D8" s="212">
        <f ca="1">IF(E10="NO APLICA","NO APLICA",IF(E11="NO SE REPORTA","SIN INFORMACION",+H100))</f>
        <v>1</v>
      </c>
      <c r="E8" s="224"/>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367" t="str">
        <f>IF(E11="SI SE REPORTA","¿Qué programas o proyectos del Plan de Acción están asociados al indicador? ","")</f>
        <v xml:space="preserve">¿Qué programas o proyectos del Plan de Acción están asociados al indicador? </v>
      </c>
      <c r="E12" s="818" t="s">
        <v>1372</v>
      </c>
      <c r="F12" s="818"/>
      <c r="G12" s="818"/>
      <c r="H12" s="818"/>
      <c r="I12" s="818"/>
      <c r="J12" s="818"/>
      <c r="K12" s="818"/>
      <c r="L12" s="818"/>
      <c r="M12" s="818"/>
      <c r="N12" s="818"/>
      <c r="O12" s="818"/>
      <c r="P12" s="818"/>
      <c r="Q12" s="818"/>
      <c r="R12" s="818"/>
    </row>
    <row r="13" spans="1:21" ht="21.95" customHeight="1" x14ac:dyDescent="0.25">
      <c r="B13" s="346"/>
      <c r="C13" s="84"/>
      <c r="D13" s="168" t="s">
        <v>151</v>
      </c>
      <c r="E13" s="819" t="s">
        <v>1904</v>
      </c>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6" customHeight="1" thickBot="1" x14ac:dyDescent="0.3">
      <c r="B15" s="863" t="s">
        <v>152</v>
      </c>
      <c r="C15" s="98"/>
      <c r="D15" s="836" t="s">
        <v>153</v>
      </c>
      <c r="E15" s="837"/>
      <c r="F15" s="837"/>
      <c r="G15" s="837"/>
      <c r="H15" s="837"/>
      <c r="I15" s="837"/>
      <c r="J15" s="837"/>
      <c r="K15" s="838"/>
    </row>
    <row r="16" spans="1:21" ht="36.75" thickBot="1" x14ac:dyDescent="0.3">
      <c r="B16" s="864"/>
      <c r="C16" s="104"/>
      <c r="D16" s="43" t="s">
        <v>154</v>
      </c>
      <c r="E16" s="203">
        <v>14</v>
      </c>
      <c r="F16" s="5"/>
      <c r="G16" s="5"/>
      <c r="H16" s="5"/>
      <c r="I16" s="5"/>
      <c r="J16" s="5"/>
      <c r="K16" s="21"/>
    </row>
    <row r="17" spans="2:11" ht="36.75" thickBot="1" x14ac:dyDescent="0.3">
      <c r="B17" s="864"/>
      <c r="C17" s="104"/>
      <c r="D17" s="40" t="s">
        <v>155</v>
      </c>
      <c r="E17" s="203">
        <v>1</v>
      </c>
      <c r="F17" s="5"/>
      <c r="G17" s="5"/>
      <c r="H17" s="5"/>
      <c r="I17" s="5"/>
      <c r="J17" s="5"/>
      <c r="K17" s="21"/>
    </row>
    <row r="18" spans="2:11" ht="48.75" thickBot="1" x14ac:dyDescent="0.3">
      <c r="B18" s="864"/>
      <c r="C18" s="104"/>
      <c r="D18" s="40" t="s">
        <v>156</v>
      </c>
      <c r="E18" s="203">
        <v>4</v>
      </c>
      <c r="F18" s="5"/>
      <c r="G18" s="5"/>
      <c r="H18" s="5"/>
      <c r="I18" s="5"/>
      <c r="J18" s="5"/>
      <c r="K18" s="21"/>
    </row>
    <row r="19" spans="2:11" ht="24.75" thickBot="1" x14ac:dyDescent="0.3">
      <c r="B19" s="864"/>
      <c r="C19" s="104"/>
      <c r="D19" s="40" t="s">
        <v>157</v>
      </c>
      <c r="E19" s="203">
        <v>1</v>
      </c>
      <c r="F19" s="5"/>
      <c r="G19" s="5"/>
      <c r="H19" s="5"/>
      <c r="I19" s="5"/>
      <c r="J19" s="5"/>
      <c r="K19" s="21"/>
    </row>
    <row r="20" spans="2:11" ht="24.75" thickBot="1" x14ac:dyDescent="0.3">
      <c r="B20" s="864"/>
      <c r="C20" s="104"/>
      <c r="D20" s="40" t="s">
        <v>158</v>
      </c>
      <c r="E20" s="203">
        <v>0</v>
      </c>
      <c r="F20" s="5"/>
      <c r="G20" s="5"/>
      <c r="H20" s="5"/>
      <c r="I20" s="5"/>
      <c r="J20" s="5"/>
      <c r="K20" s="21"/>
    </row>
    <row r="21" spans="2:11" ht="24.75" thickBot="1" x14ac:dyDescent="0.3">
      <c r="B21" s="865"/>
      <c r="C21" s="104"/>
      <c r="D21" s="40" t="s">
        <v>159</v>
      </c>
      <c r="E21" s="203">
        <v>0</v>
      </c>
      <c r="F21" s="5"/>
      <c r="G21" s="5"/>
      <c r="H21" s="5"/>
      <c r="I21" s="5"/>
      <c r="J21" s="5"/>
      <c r="K21" s="21"/>
    </row>
    <row r="22" spans="2:11" ht="14.1" customHeight="1" x14ac:dyDescent="0.25">
      <c r="B22" s="263"/>
      <c r="C22" s="99"/>
      <c r="D22" s="839" t="s">
        <v>160</v>
      </c>
      <c r="E22" s="840"/>
      <c r="F22" s="840"/>
      <c r="G22" s="840"/>
      <c r="H22" s="840"/>
      <c r="I22" s="840"/>
      <c r="J22" s="840"/>
      <c r="K22" s="841"/>
    </row>
    <row r="23" spans="2:11" ht="14.1" customHeight="1" thickBot="1" x14ac:dyDescent="0.3">
      <c r="B23" s="263"/>
      <c r="C23" s="99"/>
      <c r="D23" s="839" t="s">
        <v>161</v>
      </c>
      <c r="E23" s="840"/>
      <c r="F23" s="840"/>
      <c r="G23" s="840"/>
      <c r="H23" s="840"/>
      <c r="I23" s="840"/>
      <c r="J23" s="840"/>
      <c r="K23" s="841"/>
    </row>
    <row r="24" spans="2:11" ht="54" customHeight="1" thickBot="1" x14ac:dyDescent="0.3">
      <c r="B24" s="263"/>
      <c r="C24" s="8"/>
      <c r="D24" s="94" t="s">
        <v>162</v>
      </c>
      <c r="E24" s="94" t="s">
        <v>163</v>
      </c>
      <c r="F24" s="94" t="s">
        <v>164</v>
      </c>
      <c r="G24" s="94" t="s">
        <v>165</v>
      </c>
      <c r="H24" s="254" t="s">
        <v>166</v>
      </c>
      <c r="I24" s="254" t="s">
        <v>167</v>
      </c>
      <c r="J24" s="18"/>
      <c r="K24" s="19"/>
    </row>
    <row r="25" spans="2:11" s="185" customFormat="1" ht="36.75" thickBot="1" x14ac:dyDescent="0.3">
      <c r="B25" s="217"/>
      <c r="C25" s="8">
        <v>1</v>
      </c>
      <c r="D25" s="320" t="s">
        <v>168</v>
      </c>
      <c r="E25" s="320" t="s">
        <v>1363</v>
      </c>
      <c r="F25" s="320" t="s">
        <v>1364</v>
      </c>
      <c r="G25" s="404">
        <v>533258</v>
      </c>
      <c r="H25" s="405" t="s">
        <v>1365</v>
      </c>
      <c r="I25" s="219"/>
      <c r="J25" s="18"/>
      <c r="K25" s="19"/>
    </row>
    <row r="26" spans="2:11" s="185" customFormat="1" ht="14.1" customHeight="1" thickBot="1" x14ac:dyDescent="0.3">
      <c r="B26" s="217"/>
      <c r="C26" s="8">
        <v>2</v>
      </c>
      <c r="D26" s="157" t="s">
        <v>168</v>
      </c>
      <c r="E26" s="157"/>
      <c r="F26" s="157"/>
      <c r="G26" s="183"/>
      <c r="H26" s="29"/>
      <c r="I26" s="219"/>
      <c r="J26" s="18"/>
      <c r="K26" s="19"/>
    </row>
    <row r="27" spans="2:11" s="185" customFormat="1" ht="14.1" customHeight="1" thickBot="1" x14ac:dyDescent="0.3">
      <c r="B27" s="217"/>
      <c r="C27" s="8">
        <v>3</v>
      </c>
      <c r="D27" s="157" t="s">
        <v>168</v>
      </c>
      <c r="E27" s="157"/>
      <c r="F27" s="157"/>
      <c r="G27" s="183"/>
      <c r="H27" s="29"/>
      <c r="I27" s="219"/>
      <c r="J27" s="18"/>
      <c r="K27" s="19"/>
    </row>
    <row r="28" spans="2:11" s="185" customFormat="1" ht="14.1" customHeight="1" thickBot="1" x14ac:dyDescent="0.3">
      <c r="B28" s="217"/>
      <c r="C28" s="8">
        <v>4</v>
      </c>
      <c r="D28" s="157" t="s">
        <v>168</v>
      </c>
      <c r="E28" s="157"/>
      <c r="F28" s="157"/>
      <c r="G28" s="183"/>
      <c r="H28" s="29"/>
      <c r="I28" s="219"/>
      <c r="J28" s="18"/>
      <c r="K28" s="19"/>
    </row>
    <row r="29" spans="2:11" s="185" customFormat="1" ht="14.1" customHeight="1" thickBot="1" x14ac:dyDescent="0.3">
      <c r="B29" s="217"/>
      <c r="C29" s="8">
        <v>5</v>
      </c>
      <c r="D29" s="157" t="s">
        <v>169</v>
      </c>
      <c r="E29" s="157"/>
      <c r="F29" s="157"/>
      <c r="G29" s="183"/>
      <c r="H29" s="29"/>
      <c r="I29" s="219"/>
      <c r="J29" s="18"/>
      <c r="K29" s="19"/>
    </row>
    <row r="30" spans="2:11" s="185" customFormat="1" ht="14.1" customHeight="1" thickBot="1" x14ac:dyDescent="0.3">
      <c r="B30" s="217"/>
      <c r="C30" s="8">
        <v>6</v>
      </c>
      <c r="D30" s="157" t="s">
        <v>168</v>
      </c>
      <c r="E30" s="157"/>
      <c r="F30" s="157"/>
      <c r="G30" s="183"/>
      <c r="H30" s="29"/>
      <c r="I30" s="219"/>
      <c r="J30" s="18"/>
      <c r="K30" s="19"/>
    </row>
    <row r="31" spans="2:11" s="185" customFormat="1" ht="14.1" customHeight="1" thickBot="1" x14ac:dyDescent="0.3">
      <c r="B31" s="217"/>
      <c r="C31" s="8">
        <v>7</v>
      </c>
      <c r="D31" s="157" t="s">
        <v>168</v>
      </c>
      <c r="E31" s="157"/>
      <c r="F31" s="157"/>
      <c r="G31" s="183"/>
      <c r="H31" s="29"/>
      <c r="I31" s="219"/>
      <c r="J31" s="18"/>
      <c r="K31" s="19"/>
    </row>
    <row r="32" spans="2:11" s="185" customFormat="1" ht="14.1" customHeight="1" thickBot="1" x14ac:dyDescent="0.3">
      <c r="B32" s="217"/>
      <c r="C32" s="8">
        <v>8</v>
      </c>
      <c r="D32" s="157" t="s">
        <v>169</v>
      </c>
      <c r="E32" s="157"/>
      <c r="F32" s="157"/>
      <c r="G32" s="183"/>
      <c r="H32" s="29"/>
      <c r="I32" s="219"/>
      <c r="J32" s="18"/>
      <c r="K32" s="19"/>
    </row>
    <row r="33" spans="2:11" s="185" customFormat="1" ht="14.1" customHeight="1" thickBot="1" x14ac:dyDescent="0.3">
      <c r="B33" s="217"/>
      <c r="C33" s="8">
        <v>9</v>
      </c>
      <c r="D33" s="157" t="s">
        <v>168</v>
      </c>
      <c r="E33" s="157"/>
      <c r="F33" s="157"/>
      <c r="G33" s="183"/>
      <c r="H33" s="29"/>
      <c r="I33" s="219"/>
      <c r="J33" s="18"/>
      <c r="K33" s="19"/>
    </row>
    <row r="34" spans="2:11" s="185" customFormat="1" ht="14.1" customHeight="1" thickBot="1" x14ac:dyDescent="0.3">
      <c r="B34" s="217"/>
      <c r="C34" s="8">
        <v>10</v>
      </c>
      <c r="D34" s="157" t="s">
        <v>168</v>
      </c>
      <c r="E34" s="157"/>
      <c r="F34" s="157"/>
      <c r="G34" s="183"/>
      <c r="H34" s="29"/>
      <c r="I34" s="219"/>
      <c r="J34" s="18"/>
      <c r="K34" s="19"/>
    </row>
    <row r="35" spans="2:11" s="185" customFormat="1" ht="14.1" customHeight="1" thickBot="1" x14ac:dyDescent="0.3">
      <c r="B35" s="217"/>
      <c r="C35" s="8">
        <v>11</v>
      </c>
      <c r="D35" s="157" t="s">
        <v>169</v>
      </c>
      <c r="E35" s="157"/>
      <c r="F35" s="157"/>
      <c r="G35" s="183"/>
      <c r="H35" s="29"/>
      <c r="I35" s="219"/>
      <c r="J35" s="18"/>
      <c r="K35" s="19"/>
    </row>
    <row r="36" spans="2:11" s="185" customFormat="1" ht="14.1" customHeight="1" thickBot="1" x14ac:dyDescent="0.3">
      <c r="B36" s="217"/>
      <c r="C36" s="8">
        <v>12</v>
      </c>
      <c r="D36" s="157" t="s">
        <v>169</v>
      </c>
      <c r="E36" s="157"/>
      <c r="F36" s="157"/>
      <c r="G36" s="183"/>
      <c r="H36" s="29"/>
      <c r="I36" s="219"/>
      <c r="J36" s="18"/>
      <c r="K36" s="19"/>
    </row>
    <row r="37" spans="2:11" s="185" customFormat="1" ht="14.1" customHeight="1" thickBot="1" x14ac:dyDescent="0.3">
      <c r="B37" s="217"/>
      <c r="C37" s="8">
        <v>13</v>
      </c>
      <c r="D37" s="157" t="s">
        <v>170</v>
      </c>
      <c r="E37" s="157"/>
      <c r="F37" s="157"/>
      <c r="G37" s="183"/>
      <c r="H37" s="29"/>
      <c r="I37" s="219"/>
      <c r="J37" s="18"/>
      <c r="K37" s="19"/>
    </row>
    <row r="38" spans="2:11" s="185" customFormat="1" ht="14.1" customHeight="1" thickBot="1" x14ac:dyDescent="0.3">
      <c r="B38" s="217"/>
      <c r="C38" s="8">
        <v>14</v>
      </c>
      <c r="D38" s="157" t="s">
        <v>170</v>
      </c>
      <c r="E38" s="157"/>
      <c r="F38" s="157"/>
      <c r="G38" s="183"/>
      <c r="H38" s="29"/>
      <c r="I38" s="219"/>
      <c r="J38" s="18"/>
      <c r="K38" s="19"/>
    </row>
    <row r="39" spans="2:11" ht="14.1" customHeight="1" x14ac:dyDescent="0.25">
      <c r="B39" s="263"/>
      <c r="C39" s="99"/>
      <c r="D39" s="827" t="s">
        <v>171</v>
      </c>
      <c r="E39" s="828"/>
      <c r="F39" s="828"/>
      <c r="G39" s="828"/>
      <c r="H39" s="828"/>
      <c r="I39" s="828"/>
      <c r="J39" s="828"/>
      <c r="K39" s="829"/>
    </row>
    <row r="40" spans="2:11" ht="14.1" customHeight="1" x14ac:dyDescent="0.25">
      <c r="B40" s="263"/>
      <c r="C40" s="99"/>
      <c r="D40" s="866" t="s">
        <v>172</v>
      </c>
      <c r="E40" s="867"/>
      <c r="F40" s="867"/>
      <c r="G40" s="867"/>
      <c r="H40" s="867"/>
      <c r="I40" s="867"/>
      <c r="J40" s="867"/>
      <c r="K40" s="868"/>
    </row>
    <row r="41" spans="2:11" ht="14.1" customHeight="1" x14ac:dyDescent="0.25">
      <c r="B41" s="263"/>
      <c r="C41" s="99"/>
      <c r="D41" s="866" t="s">
        <v>173</v>
      </c>
      <c r="E41" s="867"/>
      <c r="F41" s="867"/>
      <c r="G41" s="867"/>
      <c r="H41" s="867"/>
      <c r="I41" s="867"/>
      <c r="J41" s="867"/>
      <c r="K41" s="868"/>
    </row>
    <row r="42" spans="2:11" ht="14.1" customHeight="1" x14ac:dyDescent="0.25">
      <c r="B42" s="263"/>
      <c r="C42" s="99"/>
      <c r="D42" s="866" t="s">
        <v>174</v>
      </c>
      <c r="E42" s="867"/>
      <c r="F42" s="867"/>
      <c r="G42" s="867"/>
      <c r="H42" s="867"/>
      <c r="I42" s="867"/>
      <c r="J42" s="867"/>
      <c r="K42" s="868"/>
    </row>
    <row r="43" spans="2:11" ht="14.1" customHeight="1" thickBot="1" x14ac:dyDescent="0.3">
      <c r="B43" s="263"/>
      <c r="C43" s="99"/>
      <c r="D43" s="830" t="s">
        <v>175</v>
      </c>
      <c r="E43" s="831"/>
      <c r="F43" s="831"/>
      <c r="G43" s="831"/>
      <c r="H43" s="831"/>
      <c r="I43" s="831"/>
      <c r="J43" s="831"/>
      <c r="K43" s="832"/>
    </row>
    <row r="44" spans="2:11" ht="14.1" customHeight="1" thickBot="1" x14ac:dyDescent="0.3">
      <c r="B44" s="263"/>
      <c r="C44" s="94" t="s">
        <v>101</v>
      </c>
      <c r="D44" s="43" t="s">
        <v>162</v>
      </c>
      <c r="E44" s="43" t="s">
        <v>163</v>
      </c>
      <c r="F44" s="38" t="s">
        <v>164</v>
      </c>
      <c r="G44" s="86" t="s">
        <v>103</v>
      </c>
      <c r="H44" s="86" t="s">
        <v>104</v>
      </c>
      <c r="I44" s="86" t="s">
        <v>105</v>
      </c>
      <c r="J44" s="86" t="s">
        <v>106</v>
      </c>
      <c r="K44" s="110"/>
    </row>
    <row r="45" spans="2:11" s="185" customFormat="1" ht="14.1" customHeight="1" thickBot="1" x14ac:dyDescent="0.3">
      <c r="B45" s="217"/>
      <c r="C45" s="8">
        <v>1</v>
      </c>
      <c r="D45" s="157" t="s">
        <v>168</v>
      </c>
      <c r="E45" s="157" t="s">
        <v>1363</v>
      </c>
      <c r="F45" s="29" t="s">
        <v>1364</v>
      </c>
      <c r="G45" s="31">
        <v>0</v>
      </c>
      <c r="H45" s="31">
        <v>0.1</v>
      </c>
      <c r="I45" s="31">
        <v>0.6</v>
      </c>
      <c r="J45" s="31">
        <v>0.3</v>
      </c>
      <c r="K45" s="108"/>
    </row>
    <row r="46" spans="2:11" s="185" customFormat="1" ht="14.1" customHeight="1" thickBot="1" x14ac:dyDescent="0.3">
      <c r="B46" s="217"/>
      <c r="C46" s="8">
        <v>2</v>
      </c>
      <c r="D46" s="157" t="s">
        <v>168</v>
      </c>
      <c r="E46" s="157"/>
      <c r="F46" s="157"/>
      <c r="G46" s="31"/>
      <c r="H46" s="31"/>
      <c r="I46" s="31"/>
      <c r="J46" s="31"/>
      <c r="K46" s="108"/>
    </row>
    <row r="47" spans="2:11" s="185" customFormat="1" ht="14.1" customHeight="1" thickBot="1" x14ac:dyDescent="0.3">
      <c r="B47" s="217"/>
      <c r="C47" s="8">
        <v>3</v>
      </c>
      <c r="D47" s="157" t="s">
        <v>168</v>
      </c>
      <c r="E47" s="157"/>
      <c r="F47" s="157"/>
      <c r="G47" s="31"/>
      <c r="H47" s="31"/>
      <c r="I47" s="31"/>
      <c r="J47" s="31"/>
      <c r="K47" s="108"/>
    </row>
    <row r="48" spans="2:11" s="185" customFormat="1" ht="14.1" customHeight="1" thickBot="1" x14ac:dyDescent="0.3">
      <c r="B48" s="217"/>
      <c r="C48" s="8">
        <v>4</v>
      </c>
      <c r="D48" s="157" t="s">
        <v>169</v>
      </c>
      <c r="E48" s="157"/>
      <c r="F48" s="157"/>
      <c r="G48" s="31"/>
      <c r="H48" s="31"/>
      <c r="I48" s="31"/>
      <c r="J48" s="31"/>
      <c r="K48" s="108"/>
    </row>
    <row r="49" spans="2:11" s="185" customFormat="1" ht="14.1" customHeight="1" thickBot="1" x14ac:dyDescent="0.3">
      <c r="B49" s="217"/>
      <c r="C49" s="8">
        <v>5</v>
      </c>
      <c r="D49" s="157" t="s">
        <v>169</v>
      </c>
      <c r="E49" s="157"/>
      <c r="F49" s="157"/>
      <c r="G49" s="31"/>
      <c r="H49" s="31"/>
      <c r="I49" s="31"/>
      <c r="J49" s="31"/>
      <c r="K49" s="108"/>
    </row>
    <row r="50" spans="2:11" s="185" customFormat="1" ht="14.1" customHeight="1" thickBot="1" x14ac:dyDescent="0.3">
      <c r="B50" s="217"/>
      <c r="C50" s="8">
        <v>6</v>
      </c>
      <c r="D50" s="157" t="s">
        <v>168</v>
      </c>
      <c r="E50" s="157"/>
      <c r="F50" s="157"/>
      <c r="G50" s="31"/>
      <c r="H50" s="31"/>
      <c r="I50" s="31"/>
      <c r="J50" s="31"/>
      <c r="K50" s="108"/>
    </row>
    <row r="51" spans="2:11" s="185" customFormat="1" ht="14.1" customHeight="1" thickBot="1" x14ac:dyDescent="0.3">
      <c r="B51" s="217"/>
      <c r="C51" s="8">
        <v>7</v>
      </c>
      <c r="D51" s="157" t="s">
        <v>168</v>
      </c>
      <c r="E51" s="157"/>
      <c r="F51" s="157"/>
      <c r="G51" s="31"/>
      <c r="H51" s="31"/>
      <c r="I51" s="31"/>
      <c r="J51" s="31"/>
      <c r="K51" s="108"/>
    </row>
    <row r="52" spans="2:11" s="185" customFormat="1" ht="14.1" customHeight="1" thickBot="1" x14ac:dyDescent="0.3">
      <c r="B52" s="217"/>
      <c r="C52" s="8">
        <v>8</v>
      </c>
      <c r="D52" s="157" t="s">
        <v>169</v>
      </c>
      <c r="E52" s="157"/>
      <c r="F52" s="157"/>
      <c r="G52" s="31"/>
      <c r="H52" s="31"/>
      <c r="I52" s="31"/>
      <c r="J52" s="31"/>
      <c r="K52" s="108"/>
    </row>
    <row r="53" spans="2:11" s="185" customFormat="1" ht="14.1" customHeight="1" thickBot="1" x14ac:dyDescent="0.3">
      <c r="B53" s="217"/>
      <c r="C53" s="8">
        <v>9</v>
      </c>
      <c r="D53" s="157" t="s">
        <v>169</v>
      </c>
      <c r="E53" s="157"/>
      <c r="F53" s="157"/>
      <c r="G53" s="31"/>
      <c r="H53" s="31"/>
      <c r="I53" s="31"/>
      <c r="J53" s="31"/>
      <c r="K53" s="108"/>
    </row>
    <row r="54" spans="2:11" s="185" customFormat="1" ht="14.1" customHeight="1" thickBot="1" x14ac:dyDescent="0.3">
      <c r="B54" s="217"/>
      <c r="C54" s="8">
        <v>10</v>
      </c>
      <c r="D54" s="157" t="s">
        <v>168</v>
      </c>
      <c r="E54" s="157"/>
      <c r="F54" s="157"/>
      <c r="G54" s="31"/>
      <c r="H54" s="31"/>
      <c r="I54" s="31"/>
      <c r="J54" s="31"/>
      <c r="K54" s="108"/>
    </row>
    <row r="55" spans="2:11" s="185" customFormat="1" ht="14.1" customHeight="1" thickBot="1" x14ac:dyDescent="0.3">
      <c r="B55" s="217"/>
      <c r="C55" s="8">
        <v>11</v>
      </c>
      <c r="D55" s="157" t="s">
        <v>168</v>
      </c>
      <c r="E55" s="157"/>
      <c r="F55" s="157"/>
      <c r="G55" s="31"/>
      <c r="H55" s="31"/>
      <c r="I55" s="31"/>
      <c r="J55" s="31"/>
      <c r="K55" s="108"/>
    </row>
    <row r="56" spans="2:11" s="185" customFormat="1" ht="14.1" customHeight="1" thickBot="1" x14ac:dyDescent="0.3">
      <c r="B56" s="217"/>
      <c r="C56" s="8">
        <v>12</v>
      </c>
      <c r="D56" s="157" t="s">
        <v>169</v>
      </c>
      <c r="E56" s="157"/>
      <c r="F56" s="157"/>
      <c r="G56" s="31"/>
      <c r="H56" s="31"/>
      <c r="I56" s="31"/>
      <c r="J56" s="31"/>
      <c r="K56" s="108"/>
    </row>
    <row r="57" spans="2:11" s="185" customFormat="1" ht="14.1" customHeight="1" thickBot="1" x14ac:dyDescent="0.3">
      <c r="B57" s="217"/>
      <c r="C57" s="8">
        <v>13</v>
      </c>
      <c r="D57" s="157" t="s">
        <v>169</v>
      </c>
      <c r="E57" s="157"/>
      <c r="F57" s="157"/>
      <c r="G57" s="31"/>
      <c r="H57" s="31"/>
      <c r="I57" s="31"/>
      <c r="J57" s="31"/>
      <c r="K57" s="108"/>
    </row>
    <row r="58" spans="2:11" s="185" customFormat="1" ht="14.1" customHeight="1" thickBot="1" x14ac:dyDescent="0.3">
      <c r="B58" s="217"/>
      <c r="C58" s="8">
        <v>14</v>
      </c>
      <c r="D58" s="157" t="s">
        <v>170</v>
      </c>
      <c r="E58" s="157"/>
      <c r="F58" s="157"/>
      <c r="G58" s="31"/>
      <c r="H58" s="31"/>
      <c r="I58" s="31"/>
      <c r="J58" s="31"/>
      <c r="K58" s="109"/>
    </row>
    <row r="59" spans="2:11" ht="14.1" customHeight="1" x14ac:dyDescent="0.25">
      <c r="B59" s="263"/>
      <c r="C59" s="99"/>
      <c r="D59" s="836" t="s">
        <v>176</v>
      </c>
      <c r="E59" s="837"/>
      <c r="F59" s="837"/>
      <c r="G59" s="837"/>
      <c r="H59" s="837"/>
      <c r="I59" s="837"/>
      <c r="J59" s="837"/>
      <c r="K59" s="838"/>
    </row>
    <row r="60" spans="2:11" ht="14.1" customHeight="1" thickBot="1" x14ac:dyDescent="0.3">
      <c r="B60" s="263"/>
      <c r="C60" s="99"/>
      <c r="D60" s="830" t="s">
        <v>177</v>
      </c>
      <c r="E60" s="831"/>
      <c r="F60" s="831"/>
      <c r="G60" s="831"/>
      <c r="H60" s="831"/>
      <c r="I60" s="831"/>
      <c r="J60" s="831"/>
      <c r="K60" s="832"/>
    </row>
    <row r="61" spans="2:11" ht="14.1" customHeight="1" thickBot="1" x14ac:dyDescent="0.3">
      <c r="B61" s="263"/>
      <c r="C61" s="94" t="s">
        <v>101</v>
      </c>
      <c r="D61" s="43" t="s">
        <v>162</v>
      </c>
      <c r="E61" s="43" t="s">
        <v>178</v>
      </c>
      <c r="F61" s="38" t="s">
        <v>164</v>
      </c>
      <c r="G61" s="86" t="s">
        <v>103</v>
      </c>
      <c r="H61" s="86" t="s">
        <v>104</v>
      </c>
      <c r="I61" s="86" t="s">
        <v>105</v>
      </c>
      <c r="J61" s="86" t="s">
        <v>106</v>
      </c>
      <c r="K61" s="110"/>
    </row>
    <row r="62" spans="2:11" s="185" customFormat="1" ht="14.1" customHeight="1" thickBot="1" x14ac:dyDescent="0.3">
      <c r="B62" s="217"/>
      <c r="C62" s="8">
        <v>1</v>
      </c>
      <c r="D62" s="220" t="str">
        <f>IF(ISBLANK(D45),"",D45)</f>
        <v>POMCA</v>
      </c>
      <c r="E62" s="220" t="str">
        <f t="shared" ref="E62:F75" si="0">IF(ISBLANK(E45),"",E45)</f>
        <v>SZH-2804</v>
      </c>
      <c r="F62" s="220" t="str">
        <f>IF(ISBLANK(F45),"",F45)</f>
        <v>Río Ariguani</v>
      </c>
      <c r="G62" s="31">
        <v>0</v>
      </c>
      <c r="H62" s="31">
        <v>0.1</v>
      </c>
      <c r="I62" s="31">
        <v>0</v>
      </c>
      <c r="J62" s="31">
        <v>0</v>
      </c>
      <c r="K62" s="108"/>
    </row>
    <row r="63" spans="2:11" s="185" customFormat="1" ht="14.1" customHeight="1" thickBot="1" x14ac:dyDescent="0.3">
      <c r="B63" s="217"/>
      <c r="C63" s="8">
        <v>2</v>
      </c>
      <c r="D63" s="220" t="str">
        <f t="shared" ref="D63:D75" si="1">IF(ISBLANK(D46),"",D46)</f>
        <v>POMCA</v>
      </c>
      <c r="E63" s="220" t="str">
        <f t="shared" si="0"/>
        <v/>
      </c>
      <c r="F63" s="220" t="str">
        <f t="shared" si="0"/>
        <v/>
      </c>
      <c r="G63" s="31"/>
      <c r="H63" s="31"/>
      <c r="I63" s="31"/>
      <c r="J63" s="31"/>
      <c r="K63" s="108"/>
    </row>
    <row r="64" spans="2:11" s="185" customFormat="1" ht="14.1" customHeight="1" thickBot="1" x14ac:dyDescent="0.3">
      <c r="B64" s="217"/>
      <c r="C64" s="8">
        <v>3</v>
      </c>
      <c r="D64" s="220" t="str">
        <f t="shared" si="1"/>
        <v>POMCA</v>
      </c>
      <c r="E64" s="220" t="str">
        <f t="shared" si="0"/>
        <v/>
      </c>
      <c r="F64" s="220" t="str">
        <f t="shared" si="0"/>
        <v/>
      </c>
      <c r="G64" s="31"/>
      <c r="H64" s="31"/>
      <c r="I64" s="31"/>
      <c r="J64" s="31"/>
      <c r="K64" s="108"/>
    </row>
    <row r="65" spans="2:11" s="185" customFormat="1" ht="14.1" customHeight="1" thickBot="1" x14ac:dyDescent="0.3">
      <c r="B65" s="217"/>
      <c r="C65" s="8">
        <v>4</v>
      </c>
      <c r="D65" s="220" t="str">
        <f t="shared" si="1"/>
        <v>PMA</v>
      </c>
      <c r="E65" s="220" t="str">
        <f t="shared" si="0"/>
        <v/>
      </c>
      <c r="F65" s="220" t="str">
        <f t="shared" si="0"/>
        <v/>
      </c>
      <c r="G65" s="31"/>
      <c r="H65" s="31"/>
      <c r="I65" s="31"/>
      <c r="J65" s="31"/>
      <c r="K65" s="108"/>
    </row>
    <row r="66" spans="2:11" s="185" customFormat="1" ht="14.1" customHeight="1" thickBot="1" x14ac:dyDescent="0.3">
      <c r="B66" s="217"/>
      <c r="C66" s="8">
        <v>5</v>
      </c>
      <c r="D66" s="220" t="str">
        <f t="shared" si="1"/>
        <v>PMA</v>
      </c>
      <c r="E66" s="220" t="str">
        <f t="shared" si="0"/>
        <v/>
      </c>
      <c r="F66" s="220" t="str">
        <f t="shared" si="0"/>
        <v/>
      </c>
      <c r="G66" s="31"/>
      <c r="H66" s="31"/>
      <c r="I66" s="31"/>
      <c r="J66" s="31"/>
      <c r="K66" s="108"/>
    </row>
    <row r="67" spans="2:11" s="185" customFormat="1" ht="14.1" customHeight="1" thickBot="1" x14ac:dyDescent="0.3">
      <c r="B67" s="217"/>
      <c r="C67" s="8">
        <v>6</v>
      </c>
      <c r="D67" s="220" t="str">
        <f t="shared" si="1"/>
        <v>POMCA</v>
      </c>
      <c r="E67" s="220" t="str">
        <f t="shared" si="0"/>
        <v/>
      </c>
      <c r="F67" s="220" t="str">
        <f t="shared" si="0"/>
        <v/>
      </c>
      <c r="G67" s="31"/>
      <c r="H67" s="31"/>
      <c r="I67" s="31"/>
      <c r="J67" s="31"/>
      <c r="K67" s="108"/>
    </row>
    <row r="68" spans="2:11" s="185" customFormat="1" ht="14.1" customHeight="1" thickBot="1" x14ac:dyDescent="0.3">
      <c r="B68" s="217"/>
      <c r="C68" s="8">
        <v>7</v>
      </c>
      <c r="D68" s="220" t="str">
        <f t="shared" si="1"/>
        <v>POMCA</v>
      </c>
      <c r="E68" s="220" t="str">
        <f t="shared" si="0"/>
        <v/>
      </c>
      <c r="F68" s="220" t="str">
        <f t="shared" si="0"/>
        <v/>
      </c>
      <c r="G68" s="31"/>
      <c r="H68" s="31"/>
      <c r="I68" s="31"/>
      <c r="J68" s="31"/>
      <c r="K68" s="108"/>
    </row>
    <row r="69" spans="2:11" s="185" customFormat="1" ht="14.1" customHeight="1" thickBot="1" x14ac:dyDescent="0.3">
      <c r="B69" s="217"/>
      <c r="C69" s="8">
        <v>8</v>
      </c>
      <c r="D69" s="220" t="str">
        <f t="shared" si="1"/>
        <v>PMA</v>
      </c>
      <c r="E69" s="220" t="str">
        <f t="shared" si="0"/>
        <v/>
      </c>
      <c r="F69" s="220" t="str">
        <f t="shared" si="0"/>
        <v/>
      </c>
      <c r="G69" s="31"/>
      <c r="H69" s="31"/>
      <c r="I69" s="31"/>
      <c r="J69" s="31"/>
      <c r="K69" s="108"/>
    </row>
    <row r="70" spans="2:11" s="185" customFormat="1" ht="14.1" customHeight="1" thickBot="1" x14ac:dyDescent="0.3">
      <c r="B70" s="217"/>
      <c r="C70" s="8">
        <v>9</v>
      </c>
      <c r="D70" s="220" t="str">
        <f t="shared" si="1"/>
        <v>PMA</v>
      </c>
      <c r="E70" s="220" t="str">
        <f t="shared" si="0"/>
        <v/>
      </c>
      <c r="F70" s="220" t="str">
        <f t="shared" si="0"/>
        <v/>
      </c>
      <c r="G70" s="31"/>
      <c r="H70" s="31"/>
      <c r="I70" s="31"/>
      <c r="J70" s="31"/>
      <c r="K70" s="108"/>
    </row>
    <row r="71" spans="2:11" s="185" customFormat="1" ht="14.1" customHeight="1" thickBot="1" x14ac:dyDescent="0.3">
      <c r="B71" s="217"/>
      <c r="C71" s="8">
        <v>10</v>
      </c>
      <c r="D71" s="220" t="str">
        <f t="shared" si="1"/>
        <v>POMCA</v>
      </c>
      <c r="E71" s="220" t="str">
        <f t="shared" si="0"/>
        <v/>
      </c>
      <c r="F71" s="220" t="str">
        <f t="shared" si="0"/>
        <v/>
      </c>
      <c r="G71" s="31"/>
      <c r="H71" s="31"/>
      <c r="I71" s="31"/>
      <c r="J71" s="31"/>
      <c r="K71" s="108"/>
    </row>
    <row r="72" spans="2:11" s="185" customFormat="1" ht="14.1" customHeight="1" thickBot="1" x14ac:dyDescent="0.3">
      <c r="B72" s="217"/>
      <c r="C72" s="8">
        <v>11</v>
      </c>
      <c r="D72" s="220" t="str">
        <f t="shared" si="1"/>
        <v>POMCA</v>
      </c>
      <c r="E72" s="220" t="str">
        <f t="shared" si="0"/>
        <v/>
      </c>
      <c r="F72" s="220" t="str">
        <f t="shared" si="0"/>
        <v/>
      </c>
      <c r="G72" s="31"/>
      <c r="H72" s="31"/>
      <c r="I72" s="31"/>
      <c r="J72" s="31"/>
      <c r="K72" s="108"/>
    </row>
    <row r="73" spans="2:11" s="185" customFormat="1" ht="14.1" customHeight="1" thickBot="1" x14ac:dyDescent="0.3">
      <c r="B73" s="217"/>
      <c r="C73" s="8">
        <v>12</v>
      </c>
      <c r="D73" s="220" t="str">
        <f t="shared" si="1"/>
        <v>PMA</v>
      </c>
      <c r="E73" s="220" t="str">
        <f t="shared" si="0"/>
        <v/>
      </c>
      <c r="F73" s="220" t="str">
        <f t="shared" si="0"/>
        <v/>
      </c>
      <c r="G73" s="31"/>
      <c r="H73" s="31"/>
      <c r="I73" s="31"/>
      <c r="J73" s="31"/>
      <c r="K73" s="108"/>
    </row>
    <row r="74" spans="2:11" s="185" customFormat="1" ht="14.1" customHeight="1" thickBot="1" x14ac:dyDescent="0.3">
      <c r="B74" s="217"/>
      <c r="C74" s="8">
        <v>13</v>
      </c>
      <c r="D74" s="220" t="str">
        <f t="shared" si="1"/>
        <v>PMA</v>
      </c>
      <c r="E74" s="220" t="str">
        <f t="shared" si="0"/>
        <v/>
      </c>
      <c r="F74" s="220" t="str">
        <f t="shared" si="0"/>
        <v/>
      </c>
      <c r="G74" s="31"/>
      <c r="H74" s="31"/>
      <c r="I74" s="31"/>
      <c r="J74" s="31"/>
      <c r="K74" s="108"/>
    </row>
    <row r="75" spans="2:11" s="185" customFormat="1" ht="14.1" customHeight="1" thickBot="1" x14ac:dyDescent="0.3">
      <c r="B75" s="217"/>
      <c r="C75" s="8">
        <v>14</v>
      </c>
      <c r="D75" s="220" t="str">
        <f t="shared" si="1"/>
        <v>PMM</v>
      </c>
      <c r="E75" s="220" t="str">
        <f t="shared" si="0"/>
        <v/>
      </c>
      <c r="F75" s="220" t="str">
        <f t="shared" si="0"/>
        <v/>
      </c>
      <c r="G75" s="31"/>
      <c r="H75" s="31"/>
      <c r="I75" s="31"/>
      <c r="J75" s="31"/>
      <c r="K75" s="108"/>
    </row>
    <row r="76" spans="2:11" ht="14.1" customHeight="1" x14ac:dyDescent="0.25">
      <c r="B76" s="263"/>
      <c r="C76" s="99"/>
      <c r="D76" s="836" t="s">
        <v>171</v>
      </c>
      <c r="E76" s="837"/>
      <c r="F76" s="837"/>
      <c r="G76" s="837"/>
      <c r="H76" s="837"/>
      <c r="I76" s="837"/>
      <c r="J76" s="837"/>
      <c r="K76" s="838"/>
    </row>
    <row r="77" spans="2:11" ht="14.1" customHeight="1" x14ac:dyDescent="0.25">
      <c r="B77" s="263"/>
      <c r="C77" s="99"/>
      <c r="D77" s="827" t="s">
        <v>179</v>
      </c>
      <c r="E77" s="828"/>
      <c r="F77" s="828"/>
      <c r="G77" s="828"/>
      <c r="H77" s="828"/>
      <c r="I77" s="828"/>
      <c r="J77" s="828"/>
      <c r="K77" s="829"/>
    </row>
    <row r="78" spans="2:11" ht="14.1" customHeight="1" thickBot="1" x14ac:dyDescent="0.3">
      <c r="B78" s="263"/>
      <c r="C78" s="99"/>
      <c r="D78" s="830" t="s">
        <v>180</v>
      </c>
      <c r="E78" s="831"/>
      <c r="F78" s="831"/>
      <c r="G78" s="831"/>
      <c r="H78" s="831"/>
      <c r="I78" s="831"/>
      <c r="J78" s="831"/>
      <c r="K78" s="832"/>
    </row>
    <row r="79" spans="2:11" ht="14.1" customHeight="1" thickBot="1" x14ac:dyDescent="0.3">
      <c r="B79" s="263"/>
      <c r="C79" s="255" t="s">
        <v>101</v>
      </c>
      <c r="D79" s="67" t="s">
        <v>162</v>
      </c>
      <c r="E79" s="67" t="s">
        <v>178</v>
      </c>
      <c r="F79" s="65" t="s">
        <v>164</v>
      </c>
      <c r="G79" s="65" t="s">
        <v>103</v>
      </c>
      <c r="H79" s="65" t="s">
        <v>104</v>
      </c>
      <c r="I79" s="65" t="s">
        <v>105</v>
      </c>
      <c r="J79" s="65" t="s">
        <v>106</v>
      </c>
      <c r="K79" s="110"/>
    </row>
    <row r="80" spans="2:11" ht="14.1" customHeight="1" thickBot="1" x14ac:dyDescent="0.3">
      <c r="B80" s="263"/>
      <c r="C80" s="2">
        <v>1</v>
      </c>
      <c r="D80" s="256" t="str">
        <f t="shared" ref="D80:F93" si="2">IF(ISBLANK(D62),"",D62)</f>
        <v>POMCA</v>
      </c>
      <c r="E80" s="256" t="str">
        <f t="shared" si="2"/>
        <v>SZH-2804</v>
      </c>
      <c r="F80" s="256" t="str">
        <f t="shared" si="2"/>
        <v>Río Ariguani</v>
      </c>
      <c r="G80" s="384" t="str">
        <f t="shared" ref="G80:J93" si="3">IFERROR(G62/G45,"N.A.")</f>
        <v>N.A.</v>
      </c>
      <c r="H80" s="257">
        <f t="shared" si="3"/>
        <v>1</v>
      </c>
      <c r="I80" s="257">
        <f t="shared" si="3"/>
        <v>0</v>
      </c>
      <c r="J80" s="257">
        <f t="shared" si="3"/>
        <v>0</v>
      </c>
      <c r="K80" s="111"/>
    </row>
    <row r="81" spans="2:11" ht="14.1" customHeight="1" thickBot="1" x14ac:dyDescent="0.3">
      <c r="B81" s="263"/>
      <c r="C81" s="2">
        <v>2</v>
      </c>
      <c r="D81" s="256" t="str">
        <f t="shared" si="2"/>
        <v>POMCA</v>
      </c>
      <c r="E81" s="256" t="str">
        <f t="shared" si="2"/>
        <v/>
      </c>
      <c r="F81" s="256" t="str">
        <f t="shared" si="2"/>
        <v/>
      </c>
      <c r="G81" s="384" t="str">
        <f t="shared" si="3"/>
        <v>N.A.</v>
      </c>
      <c r="H81" s="257" t="str">
        <f t="shared" si="3"/>
        <v>N.A.</v>
      </c>
      <c r="I81" s="257" t="str">
        <f t="shared" si="3"/>
        <v>N.A.</v>
      </c>
      <c r="J81" s="257" t="str">
        <f t="shared" si="3"/>
        <v>N.A.</v>
      </c>
      <c r="K81" s="111"/>
    </row>
    <row r="82" spans="2:11" ht="14.1" customHeight="1" thickBot="1" x14ac:dyDescent="0.3">
      <c r="B82" s="263"/>
      <c r="C82" s="2">
        <v>3</v>
      </c>
      <c r="D82" s="256" t="str">
        <f t="shared" si="2"/>
        <v>POMCA</v>
      </c>
      <c r="E82" s="256" t="str">
        <f t="shared" si="2"/>
        <v/>
      </c>
      <c r="F82" s="256" t="str">
        <f t="shared" si="2"/>
        <v/>
      </c>
      <c r="G82" s="257" t="str">
        <f t="shared" si="3"/>
        <v>N.A.</v>
      </c>
      <c r="H82" s="257" t="str">
        <f t="shared" si="3"/>
        <v>N.A.</v>
      </c>
      <c r="I82" s="257" t="str">
        <f t="shared" si="3"/>
        <v>N.A.</v>
      </c>
      <c r="J82" s="257" t="str">
        <f t="shared" si="3"/>
        <v>N.A.</v>
      </c>
      <c r="K82" s="111"/>
    </row>
    <row r="83" spans="2:11" ht="14.1" customHeight="1" thickBot="1" x14ac:dyDescent="0.3">
      <c r="B83" s="263"/>
      <c r="C83" s="2">
        <v>4</v>
      </c>
      <c r="D83" s="256" t="str">
        <f t="shared" si="2"/>
        <v>PMA</v>
      </c>
      <c r="E83" s="256" t="str">
        <f t="shared" si="2"/>
        <v/>
      </c>
      <c r="F83" s="256" t="str">
        <f t="shared" si="2"/>
        <v/>
      </c>
      <c r="G83" s="257" t="str">
        <f t="shared" si="3"/>
        <v>N.A.</v>
      </c>
      <c r="H83" s="257" t="str">
        <f t="shared" si="3"/>
        <v>N.A.</v>
      </c>
      <c r="I83" s="257" t="str">
        <f t="shared" si="3"/>
        <v>N.A.</v>
      </c>
      <c r="J83" s="257" t="str">
        <f t="shared" si="3"/>
        <v>N.A.</v>
      </c>
      <c r="K83" s="111"/>
    </row>
    <row r="84" spans="2:11" ht="14.1" customHeight="1" thickBot="1" x14ac:dyDescent="0.3">
      <c r="B84" s="263"/>
      <c r="C84" s="2">
        <v>5</v>
      </c>
      <c r="D84" s="256" t="str">
        <f t="shared" si="2"/>
        <v>PMA</v>
      </c>
      <c r="E84" s="256" t="str">
        <f t="shared" si="2"/>
        <v/>
      </c>
      <c r="F84" s="256" t="str">
        <f t="shared" si="2"/>
        <v/>
      </c>
      <c r="G84" s="257" t="str">
        <f t="shared" si="3"/>
        <v>N.A.</v>
      </c>
      <c r="H84" s="257" t="str">
        <f t="shared" si="3"/>
        <v>N.A.</v>
      </c>
      <c r="I84" s="257" t="str">
        <f t="shared" si="3"/>
        <v>N.A.</v>
      </c>
      <c r="J84" s="257" t="str">
        <f t="shared" si="3"/>
        <v>N.A.</v>
      </c>
      <c r="K84" s="111"/>
    </row>
    <row r="85" spans="2:11" ht="14.1" customHeight="1" thickBot="1" x14ac:dyDescent="0.3">
      <c r="B85" s="263"/>
      <c r="C85" s="2">
        <v>6</v>
      </c>
      <c r="D85" s="256" t="str">
        <f t="shared" si="2"/>
        <v>POMCA</v>
      </c>
      <c r="E85" s="256" t="str">
        <f t="shared" si="2"/>
        <v/>
      </c>
      <c r="F85" s="256" t="str">
        <f t="shared" si="2"/>
        <v/>
      </c>
      <c r="G85" s="257" t="str">
        <f t="shared" si="3"/>
        <v>N.A.</v>
      </c>
      <c r="H85" s="257" t="str">
        <f t="shared" si="3"/>
        <v>N.A.</v>
      </c>
      <c r="I85" s="257" t="str">
        <f t="shared" si="3"/>
        <v>N.A.</v>
      </c>
      <c r="J85" s="257" t="str">
        <f t="shared" si="3"/>
        <v>N.A.</v>
      </c>
      <c r="K85" s="112"/>
    </row>
    <row r="86" spans="2:11" ht="14.1" customHeight="1" thickBot="1" x14ac:dyDescent="0.3">
      <c r="B86" s="263"/>
      <c r="C86" s="2">
        <v>7</v>
      </c>
      <c r="D86" s="256" t="str">
        <f t="shared" si="2"/>
        <v>POMCA</v>
      </c>
      <c r="E86" s="256" t="str">
        <f t="shared" si="2"/>
        <v/>
      </c>
      <c r="F86" s="256" t="str">
        <f t="shared" si="2"/>
        <v/>
      </c>
      <c r="G86" s="257" t="str">
        <f t="shared" si="3"/>
        <v>N.A.</v>
      </c>
      <c r="H86" s="257" t="str">
        <f t="shared" si="3"/>
        <v>N.A.</v>
      </c>
      <c r="I86" s="257" t="str">
        <f t="shared" si="3"/>
        <v>N.A.</v>
      </c>
      <c r="J86" s="257" t="str">
        <f t="shared" si="3"/>
        <v>N.A.</v>
      </c>
      <c r="K86" s="111"/>
    </row>
    <row r="87" spans="2:11" ht="14.1" customHeight="1" thickBot="1" x14ac:dyDescent="0.3">
      <c r="B87" s="263"/>
      <c r="C87" s="2">
        <v>8</v>
      </c>
      <c r="D87" s="256" t="str">
        <f t="shared" si="2"/>
        <v>PMA</v>
      </c>
      <c r="E87" s="256" t="str">
        <f t="shared" si="2"/>
        <v/>
      </c>
      <c r="F87" s="256" t="str">
        <f t="shared" si="2"/>
        <v/>
      </c>
      <c r="G87" s="257" t="str">
        <f t="shared" si="3"/>
        <v>N.A.</v>
      </c>
      <c r="H87" s="257" t="str">
        <f t="shared" si="3"/>
        <v>N.A.</v>
      </c>
      <c r="I87" s="257" t="str">
        <f t="shared" si="3"/>
        <v>N.A.</v>
      </c>
      <c r="J87" s="257" t="str">
        <f t="shared" si="3"/>
        <v>N.A.</v>
      </c>
      <c r="K87" s="111"/>
    </row>
    <row r="88" spans="2:11" ht="14.1" customHeight="1" thickBot="1" x14ac:dyDescent="0.3">
      <c r="B88" s="263"/>
      <c r="C88" s="2">
        <v>9</v>
      </c>
      <c r="D88" s="256" t="str">
        <f t="shared" si="2"/>
        <v>PMA</v>
      </c>
      <c r="E88" s="256" t="str">
        <f t="shared" si="2"/>
        <v/>
      </c>
      <c r="F88" s="256" t="str">
        <f t="shared" si="2"/>
        <v/>
      </c>
      <c r="G88" s="257" t="str">
        <f t="shared" si="3"/>
        <v>N.A.</v>
      </c>
      <c r="H88" s="257" t="str">
        <f t="shared" si="3"/>
        <v>N.A.</v>
      </c>
      <c r="I88" s="257" t="str">
        <f t="shared" si="3"/>
        <v>N.A.</v>
      </c>
      <c r="J88" s="257" t="str">
        <f t="shared" si="3"/>
        <v>N.A.</v>
      </c>
      <c r="K88" s="111"/>
    </row>
    <row r="89" spans="2:11" ht="14.1" customHeight="1" thickBot="1" x14ac:dyDescent="0.3">
      <c r="B89" s="263"/>
      <c r="C89" s="2">
        <v>10</v>
      </c>
      <c r="D89" s="256" t="str">
        <f t="shared" si="2"/>
        <v>POMCA</v>
      </c>
      <c r="E89" s="256" t="str">
        <f t="shared" si="2"/>
        <v/>
      </c>
      <c r="F89" s="256" t="str">
        <f t="shared" si="2"/>
        <v/>
      </c>
      <c r="G89" s="257" t="str">
        <f t="shared" si="3"/>
        <v>N.A.</v>
      </c>
      <c r="H89" s="257" t="str">
        <f t="shared" si="3"/>
        <v>N.A.</v>
      </c>
      <c r="I89" s="257" t="str">
        <f t="shared" si="3"/>
        <v>N.A.</v>
      </c>
      <c r="J89" s="257" t="str">
        <f t="shared" si="3"/>
        <v>N.A.</v>
      </c>
      <c r="K89" s="112"/>
    </row>
    <row r="90" spans="2:11" ht="14.1" customHeight="1" thickBot="1" x14ac:dyDescent="0.3">
      <c r="B90" s="263"/>
      <c r="C90" s="2">
        <v>11</v>
      </c>
      <c r="D90" s="256" t="str">
        <f t="shared" si="2"/>
        <v>POMCA</v>
      </c>
      <c r="E90" s="256" t="str">
        <f t="shared" si="2"/>
        <v/>
      </c>
      <c r="F90" s="256" t="str">
        <f t="shared" si="2"/>
        <v/>
      </c>
      <c r="G90" s="257" t="str">
        <f t="shared" si="3"/>
        <v>N.A.</v>
      </c>
      <c r="H90" s="257" t="str">
        <f t="shared" si="3"/>
        <v>N.A.</v>
      </c>
      <c r="I90" s="257" t="str">
        <f t="shared" si="3"/>
        <v>N.A.</v>
      </c>
      <c r="J90" s="257" t="str">
        <f t="shared" si="3"/>
        <v>N.A.</v>
      </c>
      <c r="K90" s="111"/>
    </row>
    <row r="91" spans="2:11" ht="14.1" customHeight="1" thickBot="1" x14ac:dyDescent="0.3">
      <c r="B91" s="263"/>
      <c r="C91" s="2">
        <v>12</v>
      </c>
      <c r="D91" s="256" t="str">
        <f t="shared" si="2"/>
        <v>PMA</v>
      </c>
      <c r="E91" s="256" t="str">
        <f t="shared" si="2"/>
        <v/>
      </c>
      <c r="F91" s="256" t="str">
        <f t="shared" si="2"/>
        <v/>
      </c>
      <c r="G91" s="257" t="str">
        <f t="shared" si="3"/>
        <v>N.A.</v>
      </c>
      <c r="H91" s="257" t="str">
        <f t="shared" si="3"/>
        <v>N.A.</v>
      </c>
      <c r="I91" s="257" t="str">
        <f t="shared" si="3"/>
        <v>N.A.</v>
      </c>
      <c r="J91" s="257" t="str">
        <f t="shared" si="3"/>
        <v>N.A.</v>
      </c>
      <c r="K91" s="111"/>
    </row>
    <row r="92" spans="2:11" ht="14.1" customHeight="1" thickBot="1" x14ac:dyDescent="0.3">
      <c r="B92" s="263"/>
      <c r="C92" s="2">
        <v>13</v>
      </c>
      <c r="D92" s="256" t="str">
        <f t="shared" si="2"/>
        <v>PMA</v>
      </c>
      <c r="E92" s="256" t="str">
        <f t="shared" si="2"/>
        <v/>
      </c>
      <c r="F92" s="256" t="str">
        <f t="shared" si="2"/>
        <v/>
      </c>
      <c r="G92" s="257" t="str">
        <f t="shared" si="3"/>
        <v>N.A.</v>
      </c>
      <c r="H92" s="257" t="str">
        <f t="shared" si="3"/>
        <v>N.A.</v>
      </c>
      <c r="I92" s="257" t="str">
        <f t="shared" si="3"/>
        <v>N.A.</v>
      </c>
      <c r="J92" s="257" t="str">
        <f t="shared" si="3"/>
        <v>N.A.</v>
      </c>
      <c r="K92" s="111"/>
    </row>
    <row r="93" spans="2:11" ht="14.1" customHeight="1" thickBot="1" x14ac:dyDescent="0.3">
      <c r="B93" s="263"/>
      <c r="C93" s="2">
        <v>14</v>
      </c>
      <c r="D93" s="256" t="str">
        <f t="shared" si="2"/>
        <v>PMM</v>
      </c>
      <c r="E93" s="256" t="str">
        <f t="shared" si="2"/>
        <v/>
      </c>
      <c r="F93" s="256" t="str">
        <f t="shared" si="2"/>
        <v/>
      </c>
      <c r="G93" s="257" t="str">
        <f t="shared" si="3"/>
        <v>N.A.</v>
      </c>
      <c r="H93" s="257" t="str">
        <f t="shared" si="3"/>
        <v>N.A.</v>
      </c>
      <c r="I93" s="257" t="str">
        <f t="shared" si="3"/>
        <v>N.A.</v>
      </c>
      <c r="J93" s="257" t="str">
        <f t="shared" si="3"/>
        <v>N.A.</v>
      </c>
      <c r="K93" s="112"/>
    </row>
    <row r="94" spans="2:11" ht="14.1" customHeight="1" x14ac:dyDescent="0.25">
      <c r="B94" s="263"/>
      <c r="C94" s="99"/>
      <c r="D94" s="833"/>
      <c r="E94" s="834"/>
      <c r="F94" s="834"/>
      <c r="G94" s="834"/>
      <c r="H94" s="834"/>
      <c r="I94" s="834"/>
      <c r="J94" s="834"/>
      <c r="K94" s="835"/>
    </row>
    <row r="95" spans="2:11" ht="14.1" customHeight="1" thickBot="1" x14ac:dyDescent="0.3">
      <c r="B95" s="263"/>
      <c r="C95" s="99"/>
      <c r="D95" s="830" t="s">
        <v>181</v>
      </c>
      <c r="E95" s="831"/>
      <c r="F95" s="831"/>
      <c r="G95" s="831"/>
      <c r="H95" s="831"/>
      <c r="I95" s="831"/>
      <c r="J95" s="831"/>
      <c r="K95" s="832"/>
    </row>
    <row r="96" spans="2:11" ht="14.1" customHeight="1" thickBot="1" x14ac:dyDescent="0.3">
      <c r="B96" s="263"/>
      <c r="C96" s="258" t="s">
        <v>101</v>
      </c>
      <c r="D96" s="65" t="s">
        <v>182</v>
      </c>
      <c r="E96" s="65" t="s">
        <v>183</v>
      </c>
      <c r="F96" s="65"/>
      <c r="G96" s="65" t="s">
        <v>103</v>
      </c>
      <c r="H96" s="65" t="s">
        <v>104</v>
      </c>
      <c r="I96" s="65" t="s">
        <v>105</v>
      </c>
      <c r="J96" s="65" t="s">
        <v>106</v>
      </c>
      <c r="K96" s="110"/>
    </row>
    <row r="97" spans="2:11" ht="14.1" customHeight="1" thickBot="1" x14ac:dyDescent="0.3">
      <c r="B97" s="263"/>
      <c r="C97" s="96">
        <v>1</v>
      </c>
      <c r="D97" s="41" t="s">
        <v>184</v>
      </c>
      <c r="E97" s="31">
        <v>1</v>
      </c>
      <c r="F97" s="32"/>
      <c r="G97" s="385">
        <f ca="1">IFERROR(AVERAGEIF($D$80:$J$93,"POMCA",G$80:G$93),0)</f>
        <v>0</v>
      </c>
      <c r="H97" s="152">
        <f ca="1">IFERROR(AVERAGEIF($D$80:$J$93,"POMCA",H$80:H$93),0)</f>
        <v>1</v>
      </c>
      <c r="I97" s="152">
        <f ca="1">IFERROR(AVERAGEIF($D$80:$J$93,"POMCA",I$80:I$93),0)</f>
        <v>0</v>
      </c>
      <c r="J97" s="152">
        <f ca="1">IFERROR(AVERAGEIF($D$80:$J$93,"POMCA",J$80:J$93),0)</f>
        <v>0</v>
      </c>
      <c r="K97" s="108"/>
    </row>
    <row r="98" spans="2:11" ht="14.1" customHeight="1" thickBot="1" x14ac:dyDescent="0.3">
      <c r="B98" s="263"/>
      <c r="C98" s="96">
        <v>2</v>
      </c>
      <c r="D98" s="41" t="s">
        <v>169</v>
      </c>
      <c r="E98" s="31">
        <v>0</v>
      </c>
      <c r="F98" s="32"/>
      <c r="G98" s="152">
        <f ca="1">IFERROR(AVERAGEIF($D$80:$J$93,"PMA",G$80:G$93),0)</f>
        <v>0</v>
      </c>
      <c r="H98" s="152">
        <f ca="1">IFERROR(AVERAGEIF($D$80:$J$93,"PMA",H$80:H$93),0)</f>
        <v>0</v>
      </c>
      <c r="I98" s="152">
        <f ca="1">IFERROR(AVERAGEIF($D$80:$J$93,"PMA",I$80:I$93),0)</f>
        <v>0</v>
      </c>
      <c r="J98" s="152">
        <f ca="1">IFERROR(AVERAGEIF($D$80:$J$93,"PMA",J$80:J$93),0)</f>
        <v>0</v>
      </c>
      <c r="K98" s="108"/>
    </row>
    <row r="99" spans="2:11" ht="14.1" customHeight="1" thickBot="1" x14ac:dyDescent="0.3">
      <c r="B99" s="263"/>
      <c r="C99" s="96">
        <v>3</v>
      </c>
      <c r="D99" s="41" t="s">
        <v>170</v>
      </c>
      <c r="E99" s="31">
        <v>0</v>
      </c>
      <c r="F99" s="32"/>
      <c r="G99" s="152">
        <f ca="1">IFERROR(AVERAGEIF($D$80:$J$93,"PMM",G$80:G$93),0)</f>
        <v>0</v>
      </c>
      <c r="H99" s="152">
        <f ca="1">IFERROR(AVERAGEIF($D$80:$J$93,"PMM",H$80:H$93),0)</f>
        <v>0</v>
      </c>
      <c r="I99" s="152">
        <f ca="1">IFERROR(AVERAGEIF($D$80:$J$93,"PMM",I$80:I$93),0)</f>
        <v>0</v>
      </c>
      <c r="J99" s="152">
        <f ca="1">IFERROR(AVERAGEIF($D$80:$J$93,"PMM",J$80:J$93),0)</f>
        <v>0</v>
      </c>
      <c r="K99" s="108"/>
    </row>
    <row r="100" spans="2:11" ht="14.1" customHeight="1" thickBot="1" x14ac:dyDescent="0.3">
      <c r="B100" s="263"/>
      <c r="D100" s="858">
        <f>Formulas!$D$5</f>
        <v>1</v>
      </c>
      <c r="E100" s="859"/>
      <c r="F100" s="365" t="s">
        <v>185</v>
      </c>
      <c r="G100" s="386" t="str">
        <f ca="1">Formulas!E5</f>
        <v>N.A.</v>
      </c>
      <c r="H100" s="192">
        <f ca="1">Formulas!F5</f>
        <v>1</v>
      </c>
      <c r="I100" s="192" t="str">
        <f ca="1">Formulas!G5</f>
        <v>N.A.</v>
      </c>
      <c r="J100" s="192" t="str">
        <f ca="1">Formulas!H5</f>
        <v>N.A.</v>
      </c>
      <c r="K100" s="109"/>
    </row>
    <row r="101" spans="2:11" ht="14.1" customHeight="1" x14ac:dyDescent="0.25">
      <c r="B101" s="263"/>
      <c r="C101" s="99"/>
      <c r="D101" s="860"/>
      <c r="E101" s="861"/>
      <c r="F101" s="861"/>
      <c r="G101" s="861"/>
      <c r="H101" s="861"/>
      <c r="I101" s="861"/>
      <c r="J101" s="861"/>
      <c r="K101" s="862"/>
    </row>
    <row r="102" spans="2:11" ht="14.1" customHeight="1" x14ac:dyDescent="0.25">
      <c r="B102" s="263"/>
      <c r="C102" s="99"/>
      <c r="D102" s="827" t="s">
        <v>186</v>
      </c>
      <c r="E102" s="828"/>
      <c r="F102" s="828"/>
      <c r="G102" s="828"/>
      <c r="H102" s="828"/>
      <c r="I102" s="828"/>
      <c r="J102" s="828"/>
      <c r="K102" s="829"/>
    </row>
    <row r="103" spans="2:11" ht="14.1" customHeight="1" thickBot="1" x14ac:dyDescent="0.3">
      <c r="B103" s="69"/>
      <c r="C103" s="103"/>
      <c r="D103" s="240"/>
      <c r="E103" s="121"/>
      <c r="F103" s="121"/>
      <c r="G103" s="121"/>
      <c r="H103" s="121"/>
      <c r="I103" s="121"/>
      <c r="J103" s="121"/>
      <c r="K103" s="40"/>
    </row>
    <row r="104" spans="2:11" ht="14.1" customHeight="1" thickBot="1" x14ac:dyDescent="0.3">
      <c r="B104" s="69" t="s">
        <v>187</v>
      </c>
      <c r="C104" s="103"/>
      <c r="D104" s="848" t="s">
        <v>188</v>
      </c>
      <c r="E104" s="849"/>
      <c r="F104" s="849"/>
      <c r="G104" s="849"/>
      <c r="H104" s="849"/>
      <c r="I104" s="849"/>
      <c r="J104" s="849"/>
      <c r="K104" s="850"/>
    </row>
    <row r="105" spans="2:11" ht="39" customHeight="1" thickBot="1" x14ac:dyDescent="0.3">
      <c r="B105" s="69" t="s">
        <v>189</v>
      </c>
      <c r="C105" s="103"/>
      <c r="D105" s="848" t="s">
        <v>190</v>
      </c>
      <c r="E105" s="849"/>
      <c r="F105" s="849"/>
      <c r="G105" s="849"/>
      <c r="H105" s="849"/>
      <c r="I105" s="849"/>
      <c r="J105" s="849"/>
      <c r="K105" s="850"/>
    </row>
    <row r="106" spans="2:11" ht="15.75" thickBot="1" x14ac:dyDescent="0.3">
      <c r="B106" s="1"/>
      <c r="C106" s="72"/>
      <c r="D106" s="5"/>
      <c r="E106" s="5"/>
      <c r="F106" s="5"/>
      <c r="G106" s="5"/>
      <c r="H106" s="5"/>
      <c r="I106" s="5"/>
      <c r="J106" s="5"/>
      <c r="K106" s="5"/>
    </row>
    <row r="107" spans="2:11" ht="24" customHeight="1" thickBot="1" x14ac:dyDescent="0.3">
      <c r="B107" s="854" t="s">
        <v>191</v>
      </c>
      <c r="C107" s="855"/>
      <c r="D107" s="855"/>
      <c r="E107" s="856"/>
      <c r="F107" s="5"/>
      <c r="G107" s="5"/>
      <c r="H107" s="5"/>
      <c r="I107" s="5"/>
      <c r="J107" s="5"/>
      <c r="K107" s="5"/>
    </row>
    <row r="108" spans="2:11" ht="15.75" thickBot="1" x14ac:dyDescent="0.3">
      <c r="B108" s="845">
        <v>1</v>
      </c>
      <c r="C108" s="90"/>
      <c r="D108" s="47" t="s">
        <v>192</v>
      </c>
      <c r="E108" s="30" t="s">
        <v>1366</v>
      </c>
      <c r="F108" s="5"/>
      <c r="G108" s="5"/>
      <c r="H108" s="5"/>
      <c r="I108" s="5"/>
      <c r="J108" s="5"/>
      <c r="K108" s="5"/>
    </row>
    <row r="109" spans="2:11" ht="15.75" thickBot="1" x14ac:dyDescent="0.3">
      <c r="B109" s="846"/>
      <c r="C109" s="90"/>
      <c r="D109" s="40" t="s">
        <v>45</v>
      </c>
      <c r="E109" s="30" t="s">
        <v>1367</v>
      </c>
      <c r="F109" s="5"/>
      <c r="G109" s="5"/>
      <c r="H109" s="5"/>
      <c r="I109" s="5"/>
      <c r="J109" s="5"/>
      <c r="K109" s="5"/>
    </row>
    <row r="110" spans="2:11" ht="15.75" thickBot="1" x14ac:dyDescent="0.3">
      <c r="B110" s="846"/>
      <c r="C110" s="90"/>
      <c r="D110" s="40" t="s">
        <v>193</v>
      </c>
      <c r="E110" s="30" t="s">
        <v>1368</v>
      </c>
      <c r="F110" s="5"/>
      <c r="G110" s="5"/>
      <c r="H110" s="5"/>
      <c r="I110" s="5"/>
      <c r="J110" s="5"/>
      <c r="K110" s="5"/>
    </row>
    <row r="111" spans="2:11" ht="15.75" thickBot="1" x14ac:dyDescent="0.3">
      <c r="B111" s="846"/>
      <c r="C111" s="90"/>
      <c r="D111" s="40" t="s">
        <v>47</v>
      </c>
      <c r="E111" s="30" t="s">
        <v>1360</v>
      </c>
      <c r="F111" s="5"/>
      <c r="G111" s="5"/>
      <c r="H111" s="5"/>
      <c r="I111" s="5"/>
      <c r="J111" s="5"/>
      <c r="K111" s="5"/>
    </row>
    <row r="112" spans="2:11" ht="15.75" thickBot="1" x14ac:dyDescent="0.3">
      <c r="B112" s="846"/>
      <c r="C112" s="90"/>
      <c r="D112" s="40" t="s">
        <v>49</v>
      </c>
      <c r="E112" s="406" t="s">
        <v>1369</v>
      </c>
      <c r="F112" s="5"/>
      <c r="G112" s="5"/>
      <c r="H112" s="5"/>
      <c r="I112" s="5"/>
      <c r="J112" s="5"/>
      <c r="K112" s="5"/>
    </row>
    <row r="113" spans="2:11" ht="15.75" thickBot="1" x14ac:dyDescent="0.3">
      <c r="B113" s="846"/>
      <c r="C113" s="90"/>
      <c r="D113" s="40" t="s">
        <v>51</v>
      </c>
      <c r="E113" s="30">
        <v>4380200</v>
      </c>
      <c r="F113" s="5"/>
      <c r="G113" s="5"/>
      <c r="H113" s="5"/>
      <c r="I113" s="5"/>
      <c r="J113" s="5"/>
      <c r="K113" s="5"/>
    </row>
    <row r="114" spans="2:11" ht="15.75" thickBot="1" x14ac:dyDescent="0.3">
      <c r="B114" s="847"/>
      <c r="C114" s="2"/>
      <c r="D114" s="40" t="s">
        <v>194</v>
      </c>
      <c r="E114" s="30" t="s">
        <v>1370</v>
      </c>
      <c r="F114" s="5"/>
      <c r="G114" s="5"/>
      <c r="H114" s="5"/>
      <c r="I114" s="5"/>
      <c r="J114" s="5"/>
      <c r="K114" s="5"/>
    </row>
    <row r="115" spans="2:11" ht="15.75" thickBot="1" x14ac:dyDescent="0.3">
      <c r="B115" s="1"/>
      <c r="C115" s="72"/>
      <c r="D115" s="5"/>
      <c r="E115" s="5"/>
      <c r="F115" s="5"/>
      <c r="G115" s="5"/>
      <c r="H115" s="5"/>
      <c r="I115" s="5"/>
      <c r="J115" s="5"/>
      <c r="K115" s="5"/>
    </row>
    <row r="116" spans="2:11" ht="15" customHeight="1" thickBot="1" x14ac:dyDescent="0.3">
      <c r="B116" s="854" t="s">
        <v>195</v>
      </c>
      <c r="C116" s="855"/>
      <c r="D116" s="855"/>
      <c r="E116" s="856"/>
      <c r="F116" s="5"/>
      <c r="G116" s="5"/>
      <c r="H116" s="5"/>
      <c r="I116" s="5"/>
      <c r="J116" s="5"/>
      <c r="K116" s="5"/>
    </row>
    <row r="117" spans="2:11" ht="15.75" thickBot="1" x14ac:dyDescent="0.3">
      <c r="B117" s="845">
        <v>1</v>
      </c>
      <c r="C117" s="90"/>
      <c r="D117" s="47" t="s">
        <v>192</v>
      </c>
      <c r="E117" s="34" t="s">
        <v>196</v>
      </c>
      <c r="F117" s="5"/>
      <c r="G117" s="5"/>
      <c r="H117" s="5"/>
      <c r="I117" s="5"/>
      <c r="J117" s="5"/>
      <c r="K117" s="5"/>
    </row>
    <row r="118" spans="2:11" ht="15.75" thickBot="1" x14ac:dyDescent="0.3">
      <c r="B118" s="846"/>
      <c r="C118" s="90"/>
      <c r="D118" s="40" t="s">
        <v>45</v>
      </c>
      <c r="E118" s="34" t="s">
        <v>197</v>
      </c>
      <c r="F118" s="5"/>
      <c r="G118" s="5"/>
      <c r="H118" s="5"/>
      <c r="I118" s="5"/>
      <c r="J118" s="5"/>
      <c r="K118" s="5"/>
    </row>
    <row r="119" spans="2:11" ht="15.75" thickBot="1" x14ac:dyDescent="0.3">
      <c r="B119" s="846"/>
      <c r="C119" s="90"/>
      <c r="D119" s="40" t="s">
        <v>193</v>
      </c>
      <c r="E119" s="162"/>
      <c r="F119" s="5"/>
      <c r="G119" s="5"/>
      <c r="H119" s="5"/>
      <c r="I119" s="5"/>
      <c r="J119" s="5"/>
      <c r="K119" s="5"/>
    </row>
    <row r="120" spans="2:11" ht="15.75" thickBot="1" x14ac:dyDescent="0.3">
      <c r="B120" s="846"/>
      <c r="C120" s="90"/>
      <c r="D120" s="40" t="s">
        <v>47</v>
      </c>
      <c r="E120" s="162"/>
      <c r="F120" s="5"/>
      <c r="G120" s="5"/>
      <c r="H120" s="5"/>
      <c r="I120" s="5"/>
      <c r="J120" s="5"/>
      <c r="K120" s="5"/>
    </row>
    <row r="121" spans="2:11" ht="15.75" thickBot="1" x14ac:dyDescent="0.3">
      <c r="B121" s="846"/>
      <c r="C121" s="90"/>
      <c r="D121" s="40" t="s">
        <v>49</v>
      </c>
      <c r="E121" s="162"/>
      <c r="F121" s="5"/>
      <c r="G121" s="5"/>
      <c r="H121" s="5"/>
      <c r="I121" s="5"/>
      <c r="J121" s="5"/>
      <c r="K121" s="5"/>
    </row>
    <row r="122" spans="2:11" ht="15.75" thickBot="1" x14ac:dyDescent="0.3">
      <c r="B122" s="846"/>
      <c r="C122" s="90"/>
      <c r="D122" s="40" t="s">
        <v>51</v>
      </c>
      <c r="E122" s="162"/>
      <c r="F122" s="5"/>
      <c r="G122" s="5"/>
      <c r="H122" s="5"/>
      <c r="I122" s="5"/>
      <c r="J122" s="5"/>
      <c r="K122" s="5"/>
    </row>
    <row r="123" spans="2:11" ht="15.75" thickBot="1" x14ac:dyDescent="0.3">
      <c r="B123" s="847"/>
      <c r="C123" s="2"/>
      <c r="D123" s="40" t="s">
        <v>194</v>
      </c>
      <c r="E123" s="162"/>
      <c r="F123" s="5"/>
      <c r="G123" s="5"/>
      <c r="H123" s="5"/>
      <c r="I123" s="5"/>
      <c r="J123" s="5"/>
      <c r="K123" s="5"/>
    </row>
    <row r="124" spans="2:11" ht="15.75" thickBot="1" x14ac:dyDescent="0.3">
      <c r="B124" s="1"/>
      <c r="C124" s="72"/>
      <c r="D124" s="5"/>
      <c r="E124" s="5"/>
      <c r="F124" s="5"/>
      <c r="G124" s="5"/>
      <c r="H124" s="5"/>
      <c r="I124" s="5"/>
      <c r="J124" s="5"/>
      <c r="K124" s="5"/>
    </row>
    <row r="125" spans="2:11" ht="15" customHeight="1" thickBot="1" x14ac:dyDescent="0.3">
      <c r="B125" s="115" t="s">
        <v>198</v>
      </c>
      <c r="C125" s="116"/>
      <c r="D125" s="116"/>
      <c r="E125" s="259"/>
      <c r="G125" s="5"/>
      <c r="H125" s="5"/>
      <c r="I125" s="5"/>
      <c r="J125" s="5"/>
      <c r="K125" s="5"/>
    </row>
    <row r="126" spans="2:11" ht="24.75" thickBot="1" x14ac:dyDescent="0.3">
      <c r="B126" s="46" t="s">
        <v>199</v>
      </c>
      <c r="C126" s="40" t="s">
        <v>200</v>
      </c>
      <c r="D126" s="121" t="s">
        <v>201</v>
      </c>
      <c r="E126" s="247" t="s">
        <v>202</v>
      </c>
      <c r="F126" s="5"/>
      <c r="G126" s="5"/>
      <c r="H126" s="5"/>
      <c r="I126" s="5"/>
      <c r="J126" s="5"/>
    </row>
    <row r="127" spans="2:11" ht="96.75" thickBot="1" x14ac:dyDescent="0.3">
      <c r="B127" s="48">
        <v>42401</v>
      </c>
      <c r="C127" s="40">
        <v>1</v>
      </c>
      <c r="D127" s="66" t="s">
        <v>203</v>
      </c>
      <c r="E127" s="40"/>
      <c r="F127" s="5"/>
      <c r="G127" s="5"/>
      <c r="H127" s="5"/>
      <c r="I127" s="5"/>
      <c r="J127" s="5"/>
    </row>
    <row r="128" spans="2:11" ht="15.75" thickBot="1" x14ac:dyDescent="0.3">
      <c r="B128" s="3"/>
      <c r="C128" s="91"/>
      <c r="D128" s="5"/>
      <c r="E128" s="5"/>
      <c r="F128" s="5"/>
      <c r="G128" s="5"/>
      <c r="H128" s="5"/>
      <c r="I128" s="5"/>
      <c r="J128" s="5"/>
      <c r="K128" s="5"/>
    </row>
    <row r="129" spans="2:11" x14ac:dyDescent="0.25">
      <c r="B129" s="125" t="s">
        <v>109</v>
      </c>
      <c r="C129" s="92"/>
      <c r="D129" s="5"/>
      <c r="E129" s="5"/>
      <c r="F129" s="5"/>
      <c r="G129" s="5"/>
      <c r="H129" s="5"/>
      <c r="I129" s="5"/>
      <c r="J129" s="5"/>
      <c r="K129" s="5"/>
    </row>
    <row r="130" spans="2:11" x14ac:dyDescent="0.25">
      <c r="B130" s="857"/>
      <c r="C130" s="857"/>
      <c r="D130" s="857"/>
      <c r="E130" s="857"/>
      <c r="F130" s="857"/>
      <c r="G130" s="5"/>
      <c r="H130" s="5"/>
      <c r="I130" s="5"/>
      <c r="J130" s="5"/>
      <c r="K130" s="5"/>
    </row>
    <row r="131" spans="2:11" ht="44.1" customHeight="1" x14ac:dyDescent="0.25">
      <c r="B131" s="857"/>
      <c r="C131" s="857"/>
      <c r="D131" s="857"/>
      <c r="E131" s="857"/>
      <c r="F131" s="857"/>
      <c r="G131" s="5"/>
      <c r="H131" s="5"/>
      <c r="I131" s="5"/>
      <c r="J131" s="5"/>
      <c r="K131" s="5"/>
    </row>
    <row r="132" spans="2:11" x14ac:dyDescent="0.25">
      <c r="B132" s="1"/>
      <c r="C132" s="72"/>
      <c r="D132" s="5"/>
      <c r="E132" s="5"/>
      <c r="F132" s="5"/>
      <c r="G132" s="5"/>
      <c r="H132" s="5"/>
      <c r="I132" s="5"/>
      <c r="J132" s="5"/>
      <c r="K132" s="5"/>
    </row>
    <row r="133" spans="2:11" ht="15.75" thickBot="1" x14ac:dyDescent="0.3">
      <c r="B133" s="37"/>
      <c r="C133" s="84"/>
      <c r="D133" s="5"/>
      <c r="E133" s="5"/>
      <c r="F133" s="5"/>
      <c r="G133" s="5"/>
      <c r="H133" s="5"/>
      <c r="I133" s="5"/>
      <c r="J133" s="5"/>
      <c r="K133" s="5"/>
    </row>
    <row r="134" spans="2:11" ht="15.75" thickBot="1" x14ac:dyDescent="0.3">
      <c r="B134" s="260" t="s">
        <v>204</v>
      </c>
      <c r="C134" s="93"/>
      <c r="D134" s="5"/>
      <c r="E134" s="5"/>
      <c r="F134" s="5"/>
      <c r="G134" s="5"/>
      <c r="H134" s="5"/>
      <c r="I134" s="5"/>
      <c r="J134" s="5"/>
      <c r="K134" s="5"/>
    </row>
    <row r="135" spans="2:11" ht="15.75" thickBot="1" x14ac:dyDescent="0.3">
      <c r="B135" s="37"/>
      <c r="C135" s="84"/>
      <c r="D135" s="5"/>
      <c r="E135" s="5"/>
      <c r="F135" s="5"/>
      <c r="G135" s="5"/>
      <c r="H135" s="5"/>
      <c r="I135" s="5"/>
      <c r="J135" s="5"/>
      <c r="K135" s="5"/>
    </row>
    <row r="136" spans="2:11" ht="15.75" thickBot="1" x14ac:dyDescent="0.3">
      <c r="B136" s="51" t="s">
        <v>205</v>
      </c>
      <c r="C136" s="227"/>
      <c r="D136" s="848" t="s">
        <v>206</v>
      </c>
      <c r="E136" s="849"/>
      <c r="F136" s="850"/>
      <c r="G136" s="5"/>
      <c r="H136" s="5"/>
      <c r="I136" s="5"/>
      <c r="J136" s="5"/>
      <c r="K136" s="5"/>
    </row>
    <row r="137" spans="2:11" x14ac:dyDescent="0.25">
      <c r="B137" s="845" t="s">
        <v>207</v>
      </c>
      <c r="C137" s="85"/>
      <c r="D137" s="833" t="s">
        <v>208</v>
      </c>
      <c r="E137" s="834"/>
      <c r="F137" s="835"/>
      <c r="G137" s="5"/>
      <c r="H137" s="5"/>
      <c r="I137" s="5"/>
      <c r="J137" s="5"/>
      <c r="K137" s="5"/>
    </row>
    <row r="138" spans="2:11" x14ac:dyDescent="0.25">
      <c r="B138" s="846"/>
      <c r="C138" s="88"/>
      <c r="D138" s="827" t="s">
        <v>209</v>
      </c>
      <c r="E138" s="828"/>
      <c r="F138" s="829"/>
      <c r="G138" s="5"/>
      <c r="H138" s="5"/>
      <c r="I138" s="5"/>
      <c r="J138" s="5"/>
      <c r="K138" s="5"/>
    </row>
    <row r="139" spans="2:11" x14ac:dyDescent="0.25">
      <c r="B139" s="846"/>
      <c r="C139" s="88"/>
      <c r="D139" s="827" t="s">
        <v>210</v>
      </c>
      <c r="E139" s="828"/>
      <c r="F139" s="829"/>
      <c r="G139" s="5"/>
      <c r="H139" s="5"/>
      <c r="I139" s="5"/>
      <c r="J139" s="5"/>
      <c r="K139" s="5"/>
    </row>
    <row r="140" spans="2:11" x14ac:dyDescent="0.25">
      <c r="B140" s="846"/>
      <c r="C140" s="88"/>
      <c r="D140" s="839" t="s">
        <v>211</v>
      </c>
      <c r="E140" s="840"/>
      <c r="F140" s="841"/>
      <c r="G140" s="5"/>
      <c r="H140" s="5"/>
      <c r="I140" s="5"/>
      <c r="J140" s="5"/>
      <c r="K140" s="5"/>
    </row>
    <row r="141" spans="2:11" x14ac:dyDescent="0.25">
      <c r="B141" s="846"/>
      <c r="C141" s="88"/>
      <c r="D141" s="827" t="s">
        <v>212</v>
      </c>
      <c r="E141" s="828"/>
      <c r="F141" s="829"/>
      <c r="G141" s="5"/>
      <c r="H141" s="5"/>
      <c r="I141" s="5"/>
      <c r="J141" s="5"/>
      <c r="K141" s="5"/>
    </row>
    <row r="142" spans="2:11" x14ac:dyDescent="0.25">
      <c r="B142" s="846"/>
      <c r="C142" s="88"/>
      <c r="D142" s="827" t="s">
        <v>213</v>
      </c>
      <c r="E142" s="828"/>
      <c r="F142" s="829"/>
      <c r="G142" s="5"/>
      <c r="H142" s="5"/>
      <c r="I142" s="5"/>
      <c r="J142" s="5"/>
      <c r="K142" s="5"/>
    </row>
    <row r="143" spans="2:11" x14ac:dyDescent="0.25">
      <c r="B143" s="846"/>
      <c r="C143" s="88"/>
      <c r="D143" s="827" t="s">
        <v>214</v>
      </c>
      <c r="E143" s="828"/>
      <c r="F143" s="829"/>
      <c r="G143" s="5"/>
      <c r="H143" s="5"/>
      <c r="I143" s="5"/>
      <c r="J143" s="5"/>
      <c r="K143" s="5"/>
    </row>
    <row r="144" spans="2:11" x14ac:dyDescent="0.25">
      <c r="B144" s="846"/>
      <c r="C144" s="88"/>
      <c r="D144" s="827" t="s">
        <v>215</v>
      </c>
      <c r="E144" s="828"/>
      <c r="F144" s="829"/>
      <c r="G144" s="5"/>
      <c r="H144" s="5"/>
      <c r="I144" s="5"/>
      <c r="J144" s="5"/>
      <c r="K144" s="5"/>
    </row>
    <row r="145" spans="2:11" x14ac:dyDescent="0.25">
      <c r="B145" s="846"/>
      <c r="C145" s="88"/>
      <c r="D145" s="839" t="s">
        <v>216</v>
      </c>
      <c r="E145" s="840"/>
      <c r="F145" s="841"/>
      <c r="G145" s="5"/>
      <c r="H145" s="5"/>
      <c r="I145" s="5"/>
      <c r="J145" s="5"/>
      <c r="K145" s="5"/>
    </row>
    <row r="146" spans="2:11" x14ac:dyDescent="0.25">
      <c r="B146" s="846"/>
      <c r="C146" s="88"/>
      <c r="D146" s="827" t="s">
        <v>217</v>
      </c>
      <c r="E146" s="828"/>
      <c r="F146" s="829"/>
      <c r="G146" s="5"/>
      <c r="H146" s="5"/>
      <c r="I146" s="5"/>
      <c r="J146" s="5"/>
      <c r="K146" s="5"/>
    </row>
    <row r="147" spans="2:11" x14ac:dyDescent="0.25">
      <c r="B147" s="846"/>
      <c r="C147" s="88"/>
      <c r="D147" s="827" t="s">
        <v>218</v>
      </c>
      <c r="E147" s="828"/>
      <c r="F147" s="829"/>
      <c r="G147" s="5"/>
      <c r="H147" s="5"/>
      <c r="I147" s="5"/>
      <c r="J147" s="5"/>
      <c r="K147" s="5"/>
    </row>
    <row r="148" spans="2:11" ht="15.75" thickBot="1" x14ac:dyDescent="0.3">
      <c r="B148" s="847"/>
      <c r="C148" s="89"/>
      <c r="D148" s="851" t="s">
        <v>219</v>
      </c>
      <c r="E148" s="852"/>
      <c r="F148" s="853"/>
      <c r="G148" s="5"/>
      <c r="H148" s="5"/>
      <c r="I148" s="5"/>
      <c r="J148" s="5"/>
      <c r="K148" s="5"/>
    </row>
    <row r="149" spans="2:11" ht="24.75" thickBot="1" x14ac:dyDescent="0.3">
      <c r="B149" s="46" t="s">
        <v>220</v>
      </c>
      <c r="C149" s="89"/>
      <c r="D149" s="848"/>
      <c r="E149" s="849"/>
      <c r="F149" s="850"/>
      <c r="G149" s="5"/>
      <c r="H149" s="5"/>
      <c r="I149" s="5"/>
      <c r="J149" s="5"/>
      <c r="K149" s="5"/>
    </row>
    <row r="150" spans="2:11" x14ac:dyDescent="0.25">
      <c r="B150" s="845" t="s">
        <v>221</v>
      </c>
      <c r="C150" s="85"/>
      <c r="D150" s="836" t="s">
        <v>222</v>
      </c>
      <c r="E150" s="837"/>
      <c r="F150" s="838"/>
      <c r="G150" s="5"/>
      <c r="H150" s="5"/>
      <c r="I150" s="5"/>
      <c r="J150" s="5"/>
      <c r="K150" s="5"/>
    </row>
    <row r="151" spans="2:11" x14ac:dyDescent="0.25">
      <c r="B151" s="846"/>
      <c r="C151" s="88"/>
      <c r="D151" s="839" t="s">
        <v>223</v>
      </c>
      <c r="E151" s="840"/>
      <c r="F151" s="841"/>
      <c r="G151" s="5"/>
      <c r="H151" s="5"/>
      <c r="I151" s="5"/>
      <c r="J151" s="5"/>
      <c r="K151" s="5"/>
    </row>
    <row r="152" spans="2:11" x14ac:dyDescent="0.25">
      <c r="B152" s="846"/>
      <c r="C152" s="88"/>
      <c r="D152" s="827" t="s">
        <v>224</v>
      </c>
      <c r="E152" s="828"/>
      <c r="F152" s="829"/>
      <c r="G152" s="5"/>
      <c r="H152" s="5"/>
      <c r="I152" s="5"/>
      <c r="J152" s="5"/>
      <c r="K152" s="5"/>
    </row>
    <row r="153" spans="2:11" x14ac:dyDescent="0.25">
      <c r="B153" s="846"/>
      <c r="C153" s="88"/>
      <c r="D153" s="827" t="s">
        <v>225</v>
      </c>
      <c r="E153" s="828"/>
      <c r="F153" s="829"/>
      <c r="G153" s="5"/>
      <c r="H153" s="5"/>
      <c r="I153" s="5"/>
      <c r="J153" s="5"/>
      <c r="K153" s="5"/>
    </row>
    <row r="154" spans="2:11" x14ac:dyDescent="0.25">
      <c r="B154" s="846"/>
      <c r="C154" s="88"/>
      <c r="D154" s="827" t="s">
        <v>226</v>
      </c>
      <c r="E154" s="828"/>
      <c r="F154" s="829"/>
      <c r="G154" s="5"/>
      <c r="H154" s="5"/>
      <c r="I154" s="5"/>
      <c r="J154" s="5"/>
      <c r="K154" s="5"/>
    </row>
    <row r="155" spans="2:11" x14ac:dyDescent="0.25">
      <c r="B155" s="846"/>
      <c r="C155" s="88"/>
      <c r="D155" s="827" t="s">
        <v>227</v>
      </c>
      <c r="E155" s="828"/>
      <c r="F155" s="829"/>
      <c r="G155" s="5"/>
      <c r="H155" s="5"/>
      <c r="I155" s="5"/>
      <c r="J155" s="5"/>
      <c r="K155" s="5"/>
    </row>
    <row r="156" spans="2:11" x14ac:dyDescent="0.25">
      <c r="B156" s="846"/>
      <c r="C156" s="88"/>
      <c r="D156" s="827" t="s">
        <v>228</v>
      </c>
      <c r="E156" s="828"/>
      <c r="F156" s="829"/>
      <c r="G156" s="5"/>
      <c r="H156" s="5"/>
      <c r="I156" s="5"/>
      <c r="J156" s="5"/>
      <c r="K156" s="5"/>
    </row>
    <row r="157" spans="2:11" x14ac:dyDescent="0.25">
      <c r="B157" s="846"/>
      <c r="C157" s="88"/>
      <c r="D157" s="827" t="s">
        <v>229</v>
      </c>
      <c r="E157" s="828"/>
      <c r="F157" s="829"/>
      <c r="G157" s="5"/>
      <c r="H157" s="5"/>
      <c r="I157" s="5"/>
      <c r="J157" s="5"/>
      <c r="K157" s="5"/>
    </row>
    <row r="158" spans="2:11" x14ac:dyDescent="0.25">
      <c r="B158" s="846"/>
      <c r="C158" s="88"/>
      <c r="D158" s="839" t="s">
        <v>230</v>
      </c>
      <c r="E158" s="840"/>
      <c r="F158" s="841"/>
      <c r="G158" s="5"/>
      <c r="H158" s="5"/>
      <c r="I158" s="5"/>
      <c r="J158" s="5"/>
      <c r="K158" s="5"/>
    </row>
    <row r="159" spans="2:11" x14ac:dyDescent="0.25">
      <c r="B159" s="846"/>
      <c r="C159" s="88"/>
      <c r="D159" s="827" t="s">
        <v>231</v>
      </c>
      <c r="E159" s="828"/>
      <c r="F159" s="829"/>
      <c r="G159" s="5"/>
      <c r="H159" s="5"/>
      <c r="I159" s="5"/>
      <c r="J159" s="5"/>
      <c r="K159" s="5"/>
    </row>
    <row r="160" spans="2:11" x14ac:dyDescent="0.25">
      <c r="B160" s="846"/>
      <c r="C160" s="88"/>
      <c r="D160" s="827" t="s">
        <v>232</v>
      </c>
      <c r="E160" s="828"/>
      <c r="F160" s="829"/>
      <c r="G160" s="5"/>
      <c r="H160" s="5"/>
      <c r="I160" s="5"/>
      <c r="J160" s="5"/>
      <c r="K160" s="5"/>
    </row>
    <row r="161" spans="2:11" x14ac:dyDescent="0.25">
      <c r="B161" s="846"/>
      <c r="C161" s="88"/>
      <c r="D161" s="827" t="s">
        <v>233</v>
      </c>
      <c r="E161" s="828"/>
      <c r="F161" s="829"/>
      <c r="G161" s="5"/>
      <c r="H161" s="5"/>
      <c r="I161" s="5"/>
      <c r="J161" s="5"/>
      <c r="K161" s="5"/>
    </row>
    <row r="162" spans="2:11" x14ac:dyDescent="0.25">
      <c r="B162" s="846"/>
      <c r="C162" s="88"/>
      <c r="D162" s="827" t="s">
        <v>234</v>
      </c>
      <c r="E162" s="828"/>
      <c r="F162" s="829"/>
      <c r="G162" s="5"/>
      <c r="H162" s="5"/>
      <c r="I162" s="5"/>
      <c r="J162" s="5"/>
      <c r="K162" s="5"/>
    </row>
    <row r="163" spans="2:11" x14ac:dyDescent="0.25">
      <c r="B163" s="846"/>
      <c r="C163" s="88"/>
      <c r="D163" s="839" t="s">
        <v>235</v>
      </c>
      <c r="E163" s="840"/>
      <c r="F163" s="841"/>
      <c r="G163" s="5"/>
      <c r="H163" s="5"/>
      <c r="I163" s="5"/>
      <c r="J163" s="5"/>
      <c r="K163" s="5"/>
    </row>
    <row r="164" spans="2:11" x14ac:dyDescent="0.25">
      <c r="B164" s="846"/>
      <c r="C164" s="88"/>
      <c r="D164" s="827" t="s">
        <v>236</v>
      </c>
      <c r="E164" s="828"/>
      <c r="F164" s="829"/>
      <c r="G164" s="5"/>
      <c r="H164" s="5"/>
      <c r="I164" s="5"/>
      <c r="J164" s="5"/>
      <c r="K164" s="5"/>
    </row>
    <row r="165" spans="2:11" x14ac:dyDescent="0.25">
      <c r="B165" s="846"/>
      <c r="C165" s="88"/>
      <c r="D165" s="827" t="s">
        <v>232</v>
      </c>
      <c r="E165" s="828"/>
      <c r="F165" s="829"/>
      <c r="G165" s="5"/>
      <c r="H165" s="5"/>
      <c r="I165" s="5"/>
      <c r="J165" s="5"/>
      <c r="K165" s="5"/>
    </row>
    <row r="166" spans="2:11" x14ac:dyDescent="0.25">
      <c r="B166" s="846"/>
      <c r="C166" s="88"/>
      <c r="D166" s="827" t="s">
        <v>233</v>
      </c>
      <c r="E166" s="828"/>
      <c r="F166" s="829"/>
      <c r="G166" s="5"/>
      <c r="H166" s="5"/>
      <c r="I166" s="5"/>
      <c r="J166" s="5"/>
      <c r="K166" s="5"/>
    </row>
    <row r="167" spans="2:11" ht="15.75" thickBot="1" x14ac:dyDescent="0.3">
      <c r="B167" s="847"/>
      <c r="C167" s="89"/>
      <c r="D167" s="842" t="s">
        <v>237</v>
      </c>
      <c r="E167" s="843"/>
      <c r="F167" s="844"/>
      <c r="G167" s="5"/>
      <c r="H167" s="5"/>
      <c r="I167" s="5"/>
      <c r="J167" s="5"/>
      <c r="K167" s="5"/>
    </row>
    <row r="168" spans="2:11" x14ac:dyDescent="0.25">
      <c r="B168" s="845" t="s">
        <v>238</v>
      </c>
      <c r="C168" s="85"/>
      <c r="D168" s="836"/>
      <c r="E168" s="837"/>
      <c r="F168" s="838"/>
      <c r="G168" s="5"/>
      <c r="H168" s="5"/>
      <c r="I168" s="5"/>
      <c r="J168" s="5"/>
      <c r="K168" s="5"/>
    </row>
    <row r="169" spans="2:11" x14ac:dyDescent="0.25">
      <c r="B169" s="846"/>
      <c r="C169" s="88"/>
      <c r="D169" s="824"/>
      <c r="E169" s="825"/>
      <c r="F169" s="826"/>
      <c r="G169" s="5"/>
      <c r="H169" s="5"/>
      <c r="I169" s="5"/>
      <c r="J169" s="5"/>
      <c r="K169" s="5"/>
    </row>
    <row r="170" spans="2:11" x14ac:dyDescent="0.25">
      <c r="B170" s="846"/>
      <c r="C170" s="88"/>
      <c r="D170" s="827" t="s">
        <v>239</v>
      </c>
      <c r="E170" s="828"/>
      <c r="F170" s="829"/>
      <c r="G170" s="5"/>
      <c r="H170" s="5"/>
      <c r="I170" s="5"/>
      <c r="J170" s="5"/>
      <c r="K170" s="5"/>
    </row>
    <row r="171" spans="2:11" x14ac:dyDescent="0.25">
      <c r="B171" s="846"/>
      <c r="C171" s="88"/>
      <c r="D171" s="827" t="s">
        <v>240</v>
      </c>
      <c r="E171" s="828"/>
      <c r="F171" s="829"/>
      <c r="G171" s="5"/>
      <c r="H171" s="5"/>
      <c r="I171" s="5"/>
      <c r="J171" s="5"/>
      <c r="K171" s="5"/>
    </row>
    <row r="172" spans="2:11" x14ac:dyDescent="0.25">
      <c r="B172" s="846"/>
      <c r="C172" s="88"/>
      <c r="D172" s="827" t="s">
        <v>241</v>
      </c>
      <c r="E172" s="828"/>
      <c r="F172" s="829"/>
      <c r="G172" s="5"/>
      <c r="H172" s="5"/>
      <c r="I172" s="5"/>
      <c r="J172" s="5"/>
      <c r="K172" s="5"/>
    </row>
    <row r="173" spans="2:11" x14ac:dyDescent="0.25">
      <c r="B173" s="846"/>
      <c r="C173" s="88"/>
      <c r="D173" s="827" t="s">
        <v>242</v>
      </c>
      <c r="E173" s="828"/>
      <c r="F173" s="829"/>
      <c r="G173" s="5"/>
      <c r="H173" s="5"/>
      <c r="I173" s="5"/>
      <c r="J173" s="5"/>
      <c r="K173" s="5"/>
    </row>
    <row r="174" spans="2:11" x14ac:dyDescent="0.25">
      <c r="B174" s="846"/>
      <c r="C174" s="88"/>
      <c r="D174" s="827" t="s">
        <v>243</v>
      </c>
      <c r="E174" s="828"/>
      <c r="F174" s="829"/>
      <c r="G174" s="5"/>
      <c r="H174" s="5"/>
      <c r="I174" s="5"/>
      <c r="J174" s="5"/>
      <c r="K174" s="5"/>
    </row>
    <row r="175" spans="2:11" x14ac:dyDescent="0.25">
      <c r="B175" s="846"/>
      <c r="C175" s="88"/>
      <c r="D175" s="827" t="s">
        <v>244</v>
      </c>
      <c r="E175" s="828"/>
      <c r="F175" s="829"/>
      <c r="G175" s="5"/>
      <c r="H175" s="5"/>
      <c r="I175" s="5"/>
      <c r="J175" s="5"/>
      <c r="K175" s="5"/>
    </row>
    <row r="176" spans="2:11" x14ac:dyDescent="0.25">
      <c r="B176" s="846"/>
      <c r="C176" s="88"/>
      <c r="D176" s="827" t="s">
        <v>245</v>
      </c>
      <c r="E176" s="828"/>
      <c r="F176" s="829"/>
      <c r="G176" s="5"/>
      <c r="H176" s="5"/>
      <c r="I176" s="5"/>
      <c r="J176" s="5"/>
      <c r="K176" s="5"/>
    </row>
    <row r="177" spans="2:11" x14ac:dyDescent="0.25">
      <c r="B177" s="846"/>
      <c r="C177" s="88"/>
      <c r="D177" s="827" t="s">
        <v>246</v>
      </c>
      <c r="E177" s="828"/>
      <c r="F177" s="829"/>
      <c r="G177" s="5"/>
      <c r="H177" s="5"/>
      <c r="I177" s="5"/>
      <c r="J177" s="5"/>
      <c r="K177" s="5"/>
    </row>
    <row r="178" spans="2:11" x14ac:dyDescent="0.25">
      <c r="B178" s="846"/>
      <c r="C178" s="88"/>
      <c r="D178" s="827" t="s">
        <v>247</v>
      </c>
      <c r="E178" s="828"/>
      <c r="F178" s="829"/>
      <c r="G178" s="5"/>
      <c r="H178" s="5"/>
      <c r="I178" s="5"/>
      <c r="J178" s="5"/>
      <c r="K178" s="5"/>
    </row>
    <row r="179" spans="2:11" x14ac:dyDescent="0.25">
      <c r="B179" s="846"/>
      <c r="C179" s="88"/>
      <c r="D179" s="827" t="s">
        <v>248</v>
      </c>
      <c r="E179" s="828"/>
      <c r="F179" s="829"/>
      <c r="G179" s="5"/>
      <c r="H179" s="5"/>
      <c r="I179" s="5"/>
      <c r="J179" s="5"/>
      <c r="K179" s="5"/>
    </row>
    <row r="180" spans="2:11" x14ac:dyDescent="0.25">
      <c r="B180" s="846"/>
      <c r="C180" s="88"/>
      <c r="D180" s="827" t="s">
        <v>249</v>
      </c>
      <c r="E180" s="828"/>
      <c r="F180" s="829"/>
      <c r="G180" s="5"/>
      <c r="H180" s="5"/>
      <c r="I180" s="5"/>
      <c r="J180" s="5"/>
      <c r="K180" s="5"/>
    </row>
    <row r="181" spans="2:11" ht="15.75" thickBot="1" x14ac:dyDescent="0.3">
      <c r="B181" s="846"/>
      <c r="C181" s="88"/>
      <c r="D181" s="830" t="s">
        <v>250</v>
      </c>
      <c r="E181" s="831"/>
      <c r="F181" s="832"/>
      <c r="G181" s="5"/>
      <c r="H181" s="5"/>
      <c r="I181" s="5"/>
      <c r="J181" s="5"/>
      <c r="K181" s="5"/>
    </row>
    <row r="182" spans="2:11" ht="24.75" thickBot="1" x14ac:dyDescent="0.3">
      <c r="B182" s="846"/>
      <c r="C182" s="90"/>
      <c r="D182" s="43" t="s">
        <v>251</v>
      </c>
      <c r="E182" s="43" t="s">
        <v>252</v>
      </c>
      <c r="F182" s="43" t="s">
        <v>253</v>
      </c>
      <c r="G182" s="5"/>
      <c r="H182" s="5"/>
      <c r="I182" s="5"/>
      <c r="J182" s="5"/>
      <c r="K182" s="5"/>
    </row>
    <row r="183" spans="2:11" ht="15.75" thickBot="1" x14ac:dyDescent="0.3">
      <c r="B183" s="846"/>
      <c r="C183" s="90"/>
      <c r="D183" s="40" t="s">
        <v>254</v>
      </c>
      <c r="E183" s="261">
        <v>0.15</v>
      </c>
      <c r="F183" s="261">
        <v>0.15</v>
      </c>
      <c r="G183" s="5"/>
      <c r="H183" s="5"/>
      <c r="I183" s="5"/>
      <c r="J183" s="5"/>
      <c r="K183" s="5"/>
    </row>
    <row r="184" spans="2:11" ht="15.75" thickBot="1" x14ac:dyDescent="0.3">
      <c r="B184" s="846"/>
      <c r="C184" s="90"/>
      <c r="D184" s="40" t="s">
        <v>255</v>
      </c>
      <c r="E184" s="261">
        <v>0.18</v>
      </c>
      <c r="F184" s="261">
        <v>0.33</v>
      </c>
      <c r="G184" s="5"/>
      <c r="H184" s="262"/>
      <c r="I184" s="5"/>
      <c r="J184" s="5"/>
      <c r="K184" s="5"/>
    </row>
    <row r="185" spans="2:11" ht="15.75" thickBot="1" x14ac:dyDescent="0.3">
      <c r="B185" s="846"/>
      <c r="C185" s="90"/>
      <c r="D185" s="40" t="s">
        <v>256</v>
      </c>
      <c r="E185" s="261">
        <v>0.33</v>
      </c>
      <c r="F185" s="261">
        <v>0.66</v>
      </c>
      <c r="G185" s="5"/>
      <c r="H185" s="262"/>
      <c r="I185" s="5"/>
      <c r="J185" s="5"/>
      <c r="K185" s="5"/>
    </row>
    <row r="186" spans="2:11" ht="24.75" thickBot="1" x14ac:dyDescent="0.3">
      <c r="B186" s="846"/>
      <c r="C186" s="90"/>
      <c r="D186" s="40" t="s">
        <v>257</v>
      </c>
      <c r="E186" s="261">
        <v>0.16</v>
      </c>
      <c r="F186" s="261">
        <v>0.82</v>
      </c>
      <c r="G186" s="5"/>
      <c r="H186" s="262"/>
      <c r="I186" s="5"/>
      <c r="J186" s="5"/>
      <c r="K186" s="5"/>
    </row>
    <row r="187" spans="2:11" ht="15.75" thickBot="1" x14ac:dyDescent="0.3">
      <c r="B187" s="846"/>
      <c r="C187" s="90"/>
      <c r="D187" s="40" t="s">
        <v>258</v>
      </c>
      <c r="E187" s="261">
        <v>0.18</v>
      </c>
      <c r="F187" s="261">
        <v>1</v>
      </c>
      <c r="G187" s="5"/>
      <c r="H187" s="262"/>
      <c r="I187" s="5"/>
      <c r="J187" s="5"/>
      <c r="K187" s="5"/>
    </row>
    <row r="188" spans="2:11" x14ac:dyDescent="0.25">
      <c r="B188" s="846"/>
      <c r="C188" s="88"/>
      <c r="D188" s="833"/>
      <c r="E188" s="834"/>
      <c r="F188" s="835"/>
      <c r="G188" s="5"/>
      <c r="H188" s="5"/>
      <c r="I188" s="5"/>
      <c r="J188" s="5"/>
      <c r="K188" s="5"/>
    </row>
    <row r="189" spans="2:11" ht="15.75" thickBot="1" x14ac:dyDescent="0.3">
      <c r="B189" s="846"/>
      <c r="C189" s="88"/>
      <c r="D189" s="830" t="s">
        <v>230</v>
      </c>
      <c r="E189" s="831"/>
      <c r="F189" s="832"/>
      <c r="G189" s="5"/>
      <c r="H189" s="5"/>
      <c r="I189" s="5"/>
      <c r="J189" s="5"/>
      <c r="K189" s="5"/>
    </row>
    <row r="190" spans="2:11" ht="24.75" thickBot="1" x14ac:dyDescent="0.3">
      <c r="B190" s="846"/>
      <c r="C190" s="90"/>
      <c r="D190" s="43" t="s">
        <v>251</v>
      </c>
      <c r="E190" s="43" t="s">
        <v>252</v>
      </c>
      <c r="F190" s="43" t="s">
        <v>253</v>
      </c>
      <c r="G190" s="5"/>
      <c r="H190" s="5"/>
      <c r="I190" s="5"/>
      <c r="J190" s="5"/>
      <c r="K190" s="5"/>
    </row>
    <row r="191" spans="2:11" ht="15.75" thickBot="1" x14ac:dyDescent="0.3">
      <c r="B191" s="846"/>
      <c r="C191" s="90"/>
      <c r="D191" s="40" t="s">
        <v>259</v>
      </c>
      <c r="E191" s="261">
        <v>0.2</v>
      </c>
      <c r="F191" s="261">
        <v>0.2</v>
      </c>
      <c r="G191" s="5"/>
      <c r="H191" s="5"/>
      <c r="I191" s="5"/>
      <c r="J191" s="5"/>
      <c r="K191" s="5"/>
    </row>
    <row r="192" spans="2:11" ht="15.75" thickBot="1" x14ac:dyDescent="0.3">
      <c r="B192" s="846"/>
      <c r="C192" s="90"/>
      <c r="D192" s="40" t="s">
        <v>260</v>
      </c>
      <c r="E192" s="261">
        <v>0.5</v>
      </c>
      <c r="F192" s="261">
        <v>0.7</v>
      </c>
      <c r="G192" s="5"/>
      <c r="H192" s="262"/>
      <c r="I192" s="5"/>
      <c r="J192" s="5"/>
      <c r="K192" s="5"/>
    </row>
    <row r="193" spans="2:11" ht="15.75" thickBot="1" x14ac:dyDescent="0.3">
      <c r="B193" s="846"/>
      <c r="C193" s="90"/>
      <c r="D193" s="40" t="s">
        <v>261</v>
      </c>
      <c r="E193" s="261">
        <v>0.3</v>
      </c>
      <c r="F193" s="261">
        <v>1</v>
      </c>
      <c r="G193" s="5"/>
      <c r="H193" s="262"/>
      <c r="I193" s="5"/>
      <c r="J193" s="5"/>
      <c r="K193" s="5"/>
    </row>
    <row r="194" spans="2:11" x14ac:dyDescent="0.25">
      <c r="B194" s="846"/>
      <c r="C194" s="88"/>
      <c r="D194" s="836"/>
      <c r="E194" s="837"/>
      <c r="F194" s="838"/>
      <c r="G194" s="5"/>
      <c r="H194" s="262"/>
      <c r="I194" s="5"/>
      <c r="J194" s="5"/>
      <c r="K194" s="5"/>
    </row>
    <row r="195" spans="2:11" ht="15.75" thickBot="1" x14ac:dyDescent="0.3">
      <c r="B195" s="846"/>
      <c r="C195" s="88"/>
      <c r="D195" s="830" t="s">
        <v>262</v>
      </c>
      <c r="E195" s="831"/>
      <c r="F195" s="832"/>
      <c r="G195" s="5"/>
      <c r="H195" s="262"/>
      <c r="I195" s="5"/>
      <c r="J195" s="5"/>
      <c r="K195" s="5"/>
    </row>
    <row r="196" spans="2:11" ht="24.75" thickBot="1" x14ac:dyDescent="0.3">
      <c r="B196" s="846"/>
      <c r="C196" s="90"/>
      <c r="D196" s="43" t="s">
        <v>251</v>
      </c>
      <c r="E196" s="43" t="s">
        <v>252</v>
      </c>
      <c r="F196" s="43" t="s">
        <v>253</v>
      </c>
      <c r="G196" s="5"/>
      <c r="H196" s="5"/>
      <c r="I196" s="5"/>
      <c r="J196" s="5"/>
      <c r="K196" s="5"/>
    </row>
    <row r="197" spans="2:11" ht="15.75" thickBot="1" x14ac:dyDescent="0.3">
      <c r="B197" s="846"/>
      <c r="C197" s="90"/>
      <c r="D197" s="40" t="s">
        <v>263</v>
      </c>
      <c r="E197" s="261">
        <v>0.2</v>
      </c>
      <c r="F197" s="261">
        <v>0.2</v>
      </c>
      <c r="G197" s="5"/>
      <c r="H197" s="262"/>
      <c r="I197" s="5"/>
      <c r="J197" s="5"/>
      <c r="K197" s="5"/>
    </row>
    <row r="198" spans="2:11" ht="15.75" thickBot="1" x14ac:dyDescent="0.3">
      <c r="B198" s="846"/>
      <c r="C198" s="90"/>
      <c r="D198" s="40" t="s">
        <v>260</v>
      </c>
      <c r="E198" s="261">
        <v>0.5</v>
      </c>
      <c r="F198" s="261">
        <v>0.7</v>
      </c>
      <c r="G198" s="5"/>
      <c r="H198" s="262"/>
      <c r="I198" s="5"/>
      <c r="J198" s="5"/>
      <c r="K198" s="5"/>
    </row>
    <row r="199" spans="2:11" ht="15.75" thickBot="1" x14ac:dyDescent="0.3">
      <c r="B199" s="846"/>
      <c r="C199" s="90"/>
      <c r="D199" s="40" t="s">
        <v>261</v>
      </c>
      <c r="E199" s="261">
        <v>0.3</v>
      </c>
      <c r="F199" s="261">
        <v>1</v>
      </c>
      <c r="G199" s="5"/>
      <c r="H199" s="262"/>
      <c r="I199" s="5"/>
      <c r="J199" s="5"/>
      <c r="K199" s="5"/>
    </row>
    <row r="200" spans="2:11" x14ac:dyDescent="0.25">
      <c r="B200" s="846"/>
      <c r="C200" s="88"/>
      <c r="D200" s="836"/>
      <c r="E200" s="837"/>
      <c r="F200" s="838"/>
      <c r="G200" s="5"/>
      <c r="H200" s="5"/>
      <c r="I200" s="5"/>
      <c r="J200" s="5"/>
      <c r="K200" s="5"/>
    </row>
    <row r="201" spans="2:11" x14ac:dyDescent="0.25">
      <c r="B201" s="846"/>
      <c r="C201" s="88"/>
      <c r="D201" s="839" t="s">
        <v>264</v>
      </c>
      <c r="E201" s="840"/>
      <c r="F201" s="841"/>
      <c r="G201" s="5"/>
      <c r="H201" s="5"/>
      <c r="I201" s="5"/>
      <c r="J201" s="5"/>
      <c r="K201" s="5"/>
    </row>
    <row r="202" spans="2:11" x14ac:dyDescent="0.25">
      <c r="B202" s="846"/>
      <c r="C202" s="88"/>
      <c r="D202" s="827" t="s">
        <v>265</v>
      </c>
      <c r="E202" s="828"/>
      <c r="F202" s="829"/>
      <c r="G202" s="5"/>
      <c r="H202" s="5"/>
      <c r="I202" s="5"/>
      <c r="J202" s="5"/>
      <c r="K202" s="5"/>
    </row>
    <row r="203" spans="2:11" x14ac:dyDescent="0.25">
      <c r="B203" s="846"/>
      <c r="C203" s="88"/>
      <c r="D203" s="228"/>
      <c r="E203" s="126"/>
      <c r="F203" s="45"/>
      <c r="G203" s="5"/>
      <c r="H203" s="5"/>
      <c r="I203" s="5"/>
      <c r="J203" s="5"/>
      <c r="K203" s="5"/>
    </row>
    <row r="204" spans="2:11" x14ac:dyDescent="0.25">
      <c r="B204" s="846"/>
      <c r="C204" s="88"/>
      <c r="D204" s="827" t="s">
        <v>266</v>
      </c>
      <c r="E204" s="828"/>
      <c r="F204" s="829"/>
      <c r="G204" s="5"/>
      <c r="H204" s="5"/>
      <c r="I204" s="5"/>
      <c r="J204" s="5"/>
      <c r="K204" s="5"/>
    </row>
    <row r="205" spans="2:11" x14ac:dyDescent="0.25">
      <c r="B205" s="846"/>
      <c r="C205" s="88"/>
      <c r="D205" s="827" t="s">
        <v>267</v>
      </c>
      <c r="E205" s="828"/>
      <c r="F205" s="829"/>
      <c r="G205" s="5"/>
      <c r="H205" s="5"/>
      <c r="I205" s="5"/>
      <c r="J205" s="5"/>
      <c r="K205" s="5"/>
    </row>
    <row r="206" spans="2:11" x14ac:dyDescent="0.25">
      <c r="B206" s="846"/>
      <c r="C206" s="88"/>
      <c r="D206" s="827" t="s">
        <v>268</v>
      </c>
      <c r="E206" s="828"/>
      <c r="F206" s="829"/>
      <c r="G206" s="5"/>
      <c r="H206" s="5"/>
      <c r="I206" s="5"/>
      <c r="J206" s="5"/>
      <c r="K206" s="5"/>
    </row>
    <row r="207" spans="2:11" x14ac:dyDescent="0.25">
      <c r="B207" s="846"/>
      <c r="C207" s="88"/>
      <c r="D207" s="827" t="s">
        <v>269</v>
      </c>
      <c r="E207" s="828"/>
      <c r="F207" s="829"/>
      <c r="G207" s="5"/>
      <c r="H207" s="5"/>
      <c r="I207" s="5"/>
      <c r="J207" s="5"/>
      <c r="K207" s="5"/>
    </row>
    <row r="208" spans="2:11" x14ac:dyDescent="0.25">
      <c r="B208" s="846"/>
      <c r="C208" s="88"/>
      <c r="D208" s="228"/>
      <c r="E208" s="126"/>
      <c r="F208" s="45"/>
      <c r="G208" s="5"/>
      <c r="H208" s="5"/>
      <c r="I208" s="5"/>
      <c r="J208" s="5"/>
      <c r="K208" s="5"/>
    </row>
    <row r="209" spans="2:11" x14ac:dyDescent="0.25">
      <c r="B209" s="846"/>
      <c r="C209" s="88"/>
      <c r="D209" s="839" t="s">
        <v>270</v>
      </c>
      <c r="E209" s="840"/>
      <c r="F209" s="841"/>
      <c r="G209" s="5"/>
      <c r="H209" s="5"/>
      <c r="I209" s="5"/>
      <c r="J209" s="5"/>
      <c r="K209" s="5"/>
    </row>
    <row r="210" spans="2:11" x14ac:dyDescent="0.25">
      <c r="B210" s="846"/>
      <c r="C210" s="88"/>
      <c r="D210" s="827" t="s">
        <v>271</v>
      </c>
      <c r="E210" s="828"/>
      <c r="F210" s="829"/>
      <c r="G210" s="5"/>
      <c r="H210" s="5"/>
      <c r="I210" s="5"/>
      <c r="J210" s="5"/>
      <c r="K210" s="5"/>
    </row>
    <row r="211" spans="2:11" ht="32.1" customHeight="1" x14ac:dyDescent="0.25">
      <c r="B211" s="846"/>
      <c r="C211" s="88"/>
      <c r="D211" s="824"/>
      <c r="E211" s="825"/>
      <c r="F211" s="826"/>
      <c r="G211" s="5"/>
      <c r="H211" s="5"/>
      <c r="I211" s="5"/>
      <c r="J211" s="5"/>
      <c r="K211" s="5"/>
    </row>
    <row r="212" spans="2:11" x14ac:dyDescent="0.25">
      <c r="B212" s="846"/>
      <c r="C212" s="88"/>
      <c r="D212" s="827" t="s">
        <v>272</v>
      </c>
      <c r="E212" s="828"/>
      <c r="F212" s="829"/>
      <c r="G212" s="5"/>
      <c r="H212" s="5"/>
      <c r="I212" s="5"/>
      <c r="J212" s="5"/>
      <c r="K212" s="5"/>
    </row>
    <row r="213" spans="2:11" x14ac:dyDescent="0.25">
      <c r="B213" s="846"/>
      <c r="C213" s="88"/>
      <c r="D213" s="827" t="s">
        <v>273</v>
      </c>
      <c r="E213" s="828"/>
      <c r="F213" s="829"/>
      <c r="G213" s="5"/>
      <c r="H213" s="5"/>
      <c r="I213" s="5"/>
      <c r="J213" s="5"/>
      <c r="K213" s="5"/>
    </row>
    <row r="214" spans="2:11" x14ac:dyDescent="0.25">
      <c r="B214" s="846"/>
      <c r="C214" s="88"/>
      <c r="D214" s="827" t="s">
        <v>274</v>
      </c>
      <c r="E214" s="828"/>
      <c r="F214" s="829"/>
      <c r="G214" s="5"/>
      <c r="H214" s="5"/>
      <c r="I214" s="5"/>
      <c r="J214" s="5"/>
      <c r="K214" s="5"/>
    </row>
    <row r="215" spans="2:11" ht="15.75" thickBot="1" x14ac:dyDescent="0.3">
      <c r="B215" s="847"/>
      <c r="C215" s="89"/>
      <c r="D215" s="842" t="s">
        <v>275</v>
      </c>
      <c r="E215" s="843"/>
      <c r="F215" s="844"/>
      <c r="G215" s="5"/>
      <c r="H215" s="5"/>
      <c r="I215" s="5"/>
      <c r="J215" s="5"/>
      <c r="K215" s="5"/>
    </row>
  </sheetData>
  <sheetProtection insertRows="0"/>
  <mergeCells count="103">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 ref="B107:E107"/>
    <mergeCell ref="B108:B114"/>
    <mergeCell ref="B116:E116"/>
    <mergeCell ref="B117:B123"/>
    <mergeCell ref="B130:F131"/>
    <mergeCell ref="D100:E100"/>
    <mergeCell ref="D101:K101"/>
    <mergeCell ref="D102:K102"/>
    <mergeCell ref="D104:K104"/>
    <mergeCell ref="D105:K105"/>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A5:P5"/>
    <mergeCell ref="A1:P1"/>
    <mergeCell ref="A2:P2"/>
    <mergeCell ref="A3:P3"/>
    <mergeCell ref="A4:D4"/>
    <mergeCell ref="B10:D10"/>
    <mergeCell ref="F11:S11"/>
    <mergeCell ref="E12:R12"/>
    <mergeCell ref="E13:R13"/>
    <mergeCell ref="F10:S10"/>
  </mergeCells>
  <conditionalFormatting sqref="D100">
    <cfRule type="containsText" dxfId="130" priority="9" operator="containsText" text="ERROR">
      <formula>NOT(ISERROR(SEARCH("ERROR",D100)))</formula>
    </cfRule>
  </conditionalFormatting>
  <conditionalFormatting sqref="E12:R12">
    <cfRule type="expression" dxfId="129" priority="2">
      <formula>E11="SI SE REPORTA"</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dataValidations count="7">
    <dataValidation type="decimal" allowBlank="1" showInputMessage="1" showErrorMessage="1" errorTitle="ERROR" error="Escriba un valor entre 0% y 100%" sqref="E97:F99 G45:J58 G62:J75">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 ref="E112" r:id="rId1"/>
  </hyperlinks>
  <pageMargins left="0.25" right="0.25" top="0.75" bottom="0.75" header="0.3" footer="0.3"/>
  <pageSetup paperSize="178" orientation="landscape" horizontalDpi="1200" verticalDpi="1200"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U76"/>
  <sheetViews>
    <sheetView showGridLines="0" zoomScale="98" zoomScaleNormal="98" workbookViewId="0">
      <selection activeCell="I17" sqref="I17"/>
    </sheetView>
  </sheetViews>
  <sheetFormatPr baseColWidth="10" defaultColWidth="11.42578125" defaultRowHeight="15" x14ac:dyDescent="0.25"/>
  <cols>
    <col min="1" max="1" width="1.85546875" customWidth="1"/>
    <col min="2" max="2" width="12.85546875" customWidth="1"/>
    <col min="3" max="3" width="6.14062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3</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2"/>
      <c r="D7" s="5"/>
      <c r="E7" s="17"/>
      <c r="F7" s="5" t="s">
        <v>144</v>
      </c>
      <c r="G7" s="5"/>
      <c r="H7" s="5"/>
      <c r="I7" s="5"/>
      <c r="J7" s="5"/>
      <c r="K7" s="5"/>
    </row>
    <row r="8" spans="1:21" ht="15.75" thickBot="1" x14ac:dyDescent="0.3">
      <c r="B8" s="168" t="s">
        <v>145</v>
      </c>
      <c r="C8" s="208">
        <v>2025</v>
      </c>
      <c r="D8" s="212">
        <f>IF(E10="NO APLICA","NO APLICA",IF(E11="NO SE REPORTA","SIN INFORMACION",+F23))</f>
        <v>1</v>
      </c>
      <c r="E8" s="209"/>
      <c r="F8" s="5" t="s">
        <v>146</v>
      </c>
      <c r="G8" s="5"/>
      <c r="H8" s="5"/>
      <c r="I8" s="5"/>
      <c r="J8" s="5"/>
      <c r="K8" s="5"/>
    </row>
    <row r="9" spans="1:21" x14ac:dyDescent="0.25">
      <c r="B9" s="346" t="s">
        <v>147</v>
      </c>
      <c r="D9" s="58"/>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1371</v>
      </c>
      <c r="F12" s="818"/>
      <c r="G12" s="818"/>
      <c r="H12" s="818"/>
      <c r="I12" s="818"/>
      <c r="J12" s="818"/>
      <c r="K12" s="818"/>
      <c r="L12" s="818"/>
      <c r="M12" s="818"/>
      <c r="N12" s="818"/>
      <c r="O12" s="818"/>
      <c r="P12" s="818"/>
      <c r="Q12" s="818"/>
      <c r="R12" s="818"/>
    </row>
    <row r="13" spans="1:21" ht="34.5" customHeight="1" x14ac:dyDescent="0.25">
      <c r="B13" s="346"/>
      <c r="C13" s="84"/>
      <c r="D13" s="168" t="s">
        <v>151</v>
      </c>
      <c r="E13" s="819" t="s">
        <v>1905</v>
      </c>
      <c r="F13" s="820"/>
      <c r="G13" s="820"/>
      <c r="H13" s="820"/>
      <c r="I13" s="820"/>
      <c r="J13" s="820"/>
      <c r="K13" s="820"/>
      <c r="L13" s="820"/>
      <c r="M13" s="820"/>
      <c r="N13" s="820"/>
      <c r="O13" s="820"/>
      <c r="P13" s="820"/>
      <c r="Q13" s="820"/>
      <c r="R13" s="821"/>
    </row>
    <row r="14" spans="1:21" ht="6.95" customHeight="1" thickBot="1" x14ac:dyDescent="0.3">
      <c r="B14" s="346"/>
      <c r="D14" s="58"/>
      <c r="E14" s="5"/>
      <c r="F14" s="5"/>
      <c r="G14" s="5"/>
      <c r="H14" s="5"/>
      <c r="I14" s="5"/>
      <c r="J14" s="5"/>
      <c r="K14" s="5"/>
    </row>
    <row r="15" spans="1:21" ht="15.75" thickBot="1" x14ac:dyDescent="0.3">
      <c r="B15" s="845" t="s">
        <v>152</v>
      </c>
      <c r="C15" s="85"/>
      <c r="D15" s="836" t="s">
        <v>153</v>
      </c>
      <c r="E15" s="837"/>
      <c r="F15" s="837"/>
      <c r="G15" s="837"/>
      <c r="H15" s="837"/>
      <c r="I15" s="837"/>
      <c r="J15" s="838"/>
      <c r="K15" s="5"/>
    </row>
    <row r="16" spans="1:21" ht="36.75" thickBot="1" x14ac:dyDescent="0.3">
      <c r="B16" s="846"/>
      <c r="C16" s="90"/>
      <c r="D16" s="43" t="s">
        <v>276</v>
      </c>
      <c r="E16" s="203">
        <v>14</v>
      </c>
      <c r="F16" s="5"/>
      <c r="G16" s="5"/>
      <c r="H16" s="5"/>
      <c r="I16" s="5"/>
      <c r="J16" s="21"/>
      <c r="K16" s="5"/>
    </row>
    <row r="17" spans="2:11" ht="48.75" thickBot="1" x14ac:dyDescent="0.3">
      <c r="B17" s="846"/>
      <c r="C17" s="90"/>
      <c r="D17" s="40" t="s">
        <v>277</v>
      </c>
      <c r="E17" s="203">
        <v>0</v>
      </c>
      <c r="F17" s="5"/>
      <c r="G17" s="5"/>
      <c r="H17" s="5"/>
      <c r="I17" s="5"/>
      <c r="J17" s="21"/>
      <c r="K17" s="5"/>
    </row>
    <row r="18" spans="2:11" ht="48.75" thickBot="1" x14ac:dyDescent="0.3">
      <c r="B18" s="846"/>
      <c r="C18" s="90"/>
      <c r="D18" s="40" t="s">
        <v>278</v>
      </c>
      <c r="E18" s="203">
        <v>1</v>
      </c>
      <c r="F18" s="5"/>
      <c r="G18" s="5"/>
      <c r="H18" s="5"/>
      <c r="I18" s="5"/>
      <c r="J18" s="21"/>
      <c r="K18" s="5"/>
    </row>
    <row r="19" spans="2:11" ht="15.75" thickBot="1" x14ac:dyDescent="0.3">
      <c r="B19" s="846"/>
      <c r="C19" s="88"/>
      <c r="D19" s="851"/>
      <c r="E19" s="852"/>
      <c r="F19" s="852"/>
      <c r="G19" s="852"/>
      <c r="H19" s="852"/>
      <c r="I19" s="852"/>
      <c r="J19" s="853"/>
      <c r="K19" s="5"/>
    </row>
    <row r="20" spans="2:11" ht="15.75" thickBot="1" x14ac:dyDescent="0.3">
      <c r="B20" s="846"/>
      <c r="C20" s="94" t="s">
        <v>101</v>
      </c>
      <c r="D20" s="43" t="s">
        <v>279</v>
      </c>
      <c r="E20" s="38" t="s">
        <v>103</v>
      </c>
      <c r="F20" s="38" t="s">
        <v>104</v>
      </c>
      <c r="G20" s="38" t="s">
        <v>105</v>
      </c>
      <c r="H20" s="38" t="s">
        <v>106</v>
      </c>
      <c r="I20" s="38" t="s">
        <v>280</v>
      </c>
      <c r="J20" s="107"/>
      <c r="K20" s="5"/>
    </row>
    <row r="21" spans="2:11" ht="36.75" thickBot="1" x14ac:dyDescent="0.3">
      <c r="B21" s="846"/>
      <c r="C21" s="2" t="s">
        <v>281</v>
      </c>
      <c r="D21" s="40" t="s">
        <v>282</v>
      </c>
      <c r="E21" s="203">
        <v>0</v>
      </c>
      <c r="F21" s="203">
        <v>1</v>
      </c>
      <c r="G21" s="203">
        <v>0</v>
      </c>
      <c r="H21" s="203">
        <v>0</v>
      </c>
      <c r="I21" s="42">
        <f>SUM(E21:H21)</f>
        <v>1</v>
      </c>
      <c r="J21" s="108"/>
      <c r="K21" s="5"/>
    </row>
    <row r="22" spans="2:11" ht="36.75" thickBot="1" x14ac:dyDescent="0.3">
      <c r="B22" s="846"/>
      <c r="C22" s="2" t="s">
        <v>283</v>
      </c>
      <c r="D22" s="40" t="s">
        <v>284</v>
      </c>
      <c r="E22" s="203">
        <v>0</v>
      </c>
      <c r="F22" s="203">
        <v>1</v>
      </c>
      <c r="G22" s="203">
        <v>0</v>
      </c>
      <c r="H22" s="203">
        <v>0</v>
      </c>
      <c r="I22" s="42">
        <f>SUM(E22:H22)</f>
        <v>1</v>
      </c>
      <c r="J22" s="108"/>
      <c r="K22" s="5"/>
    </row>
    <row r="23" spans="2:11" ht="36.75" thickBot="1" x14ac:dyDescent="0.3">
      <c r="B23" s="847"/>
      <c r="C23" s="2" t="s">
        <v>285</v>
      </c>
      <c r="D23" s="40" t="s">
        <v>286</v>
      </c>
      <c r="E23" s="182" t="str">
        <f>IFERROR(E22/E21,"N.A.")</f>
        <v>N.A.</v>
      </c>
      <c r="F23" s="182">
        <f>IFERROR(F22/F21,"N.A.")</f>
        <v>1</v>
      </c>
      <c r="G23" s="182" t="str">
        <f>IFERROR(G22/G21,"N.A.")</f>
        <v>N.A.</v>
      </c>
      <c r="H23" s="182" t="str">
        <f>IFERROR(H22/H21,"N.A.")</f>
        <v>N.A.</v>
      </c>
      <c r="I23" s="182">
        <f>IFERROR(I22/I21,"N.A.")</f>
        <v>1</v>
      </c>
      <c r="J23" s="109"/>
      <c r="K23" s="5"/>
    </row>
    <row r="24" spans="2:11" ht="15.75" thickBot="1" x14ac:dyDescent="0.3">
      <c r="B24" s="46" t="s">
        <v>187</v>
      </c>
      <c r="C24" s="89"/>
      <c r="D24" s="848" t="s">
        <v>287</v>
      </c>
      <c r="E24" s="849"/>
      <c r="F24" s="849"/>
      <c r="G24" s="849"/>
      <c r="H24" s="849"/>
      <c r="I24" s="849"/>
      <c r="J24" s="850"/>
      <c r="K24" s="5"/>
    </row>
    <row r="25" spans="2:11" ht="24.75" thickBot="1" x14ac:dyDescent="0.3">
      <c r="B25" s="46" t="s">
        <v>189</v>
      </c>
      <c r="C25" s="89"/>
      <c r="D25" s="848" t="s">
        <v>288</v>
      </c>
      <c r="E25" s="849"/>
      <c r="F25" s="849"/>
      <c r="G25" s="849"/>
      <c r="H25" s="849"/>
      <c r="I25" s="849"/>
      <c r="J25" s="850"/>
      <c r="K25" s="5"/>
    </row>
    <row r="26" spans="2:11" ht="15.75" thickBot="1" x14ac:dyDescent="0.3">
      <c r="B26" s="1"/>
      <c r="C26" s="72"/>
      <c r="D26" s="5"/>
      <c r="E26" s="5"/>
      <c r="F26" s="5"/>
      <c r="G26" s="5"/>
      <c r="H26" s="5"/>
      <c r="I26" s="5"/>
      <c r="J26" s="5"/>
      <c r="K26" s="5"/>
    </row>
    <row r="27" spans="2:11" ht="24" customHeight="1" thickBot="1" x14ac:dyDescent="0.3">
      <c r="B27" s="854" t="s">
        <v>191</v>
      </c>
      <c r="C27" s="855"/>
      <c r="D27" s="855"/>
      <c r="E27" s="856"/>
      <c r="F27" s="5"/>
      <c r="G27" s="5"/>
      <c r="H27" s="5"/>
      <c r="I27" s="5"/>
      <c r="J27" s="5"/>
      <c r="K27" s="5"/>
    </row>
    <row r="28" spans="2:11" ht="15.75" thickBot="1" x14ac:dyDescent="0.3">
      <c r="B28" s="845">
        <v>1</v>
      </c>
      <c r="C28" s="90"/>
      <c r="D28" s="47" t="s">
        <v>192</v>
      </c>
      <c r="E28" s="30" t="s">
        <v>1366</v>
      </c>
      <c r="F28" s="5"/>
      <c r="G28" s="5"/>
      <c r="H28" s="5"/>
      <c r="I28" s="5"/>
      <c r="J28" s="5"/>
      <c r="K28" s="5"/>
    </row>
    <row r="29" spans="2:11" ht="15.75" thickBot="1" x14ac:dyDescent="0.3">
      <c r="B29" s="846"/>
      <c r="C29" s="90"/>
      <c r="D29" s="40" t="s">
        <v>45</v>
      </c>
      <c r="E29" s="30" t="s">
        <v>1367</v>
      </c>
      <c r="F29" s="5"/>
      <c r="G29" s="5"/>
      <c r="H29" s="5"/>
      <c r="I29" s="5"/>
      <c r="J29" s="5"/>
      <c r="K29" s="5"/>
    </row>
    <row r="30" spans="2:11" ht="15.75" thickBot="1" x14ac:dyDescent="0.3">
      <c r="B30" s="846"/>
      <c r="C30" s="90"/>
      <c r="D30" s="40" t="s">
        <v>193</v>
      </c>
      <c r="E30" s="30" t="s">
        <v>1368</v>
      </c>
      <c r="F30" s="5"/>
      <c r="G30" s="5"/>
      <c r="H30" s="5"/>
      <c r="I30" s="5"/>
      <c r="J30" s="5"/>
      <c r="K30" s="5"/>
    </row>
    <row r="31" spans="2:11" ht="15.75" thickBot="1" x14ac:dyDescent="0.3">
      <c r="B31" s="846"/>
      <c r="C31" s="90"/>
      <c r="D31" s="40" t="s">
        <v>47</v>
      </c>
      <c r="E31" s="30" t="s">
        <v>1360</v>
      </c>
      <c r="F31" s="5"/>
      <c r="G31" s="5"/>
      <c r="H31" s="5"/>
      <c r="I31" s="5"/>
      <c r="J31" s="5"/>
      <c r="K31" s="5"/>
    </row>
    <row r="32" spans="2:11" ht="15.75" thickBot="1" x14ac:dyDescent="0.3">
      <c r="B32" s="846"/>
      <c r="C32" s="90"/>
      <c r="D32" s="40" t="s">
        <v>49</v>
      </c>
      <c r="E32" s="406" t="s">
        <v>1369</v>
      </c>
      <c r="F32" s="5"/>
      <c r="G32" s="5"/>
      <c r="H32" s="5"/>
      <c r="I32" s="5"/>
      <c r="J32" s="5"/>
      <c r="K32" s="5"/>
    </row>
    <row r="33" spans="2:11" ht="15.75" thickBot="1" x14ac:dyDescent="0.3">
      <c r="B33" s="846"/>
      <c r="C33" s="90"/>
      <c r="D33" s="40" t="s">
        <v>51</v>
      </c>
      <c r="E33" s="30">
        <v>4380200</v>
      </c>
      <c r="F33" s="5"/>
      <c r="G33" s="5"/>
      <c r="H33" s="5"/>
      <c r="I33" s="5"/>
      <c r="J33" s="5"/>
      <c r="K33" s="5"/>
    </row>
    <row r="34" spans="2:11" ht="15.75" thickBot="1" x14ac:dyDescent="0.3">
      <c r="B34" s="847"/>
      <c r="C34" s="2"/>
      <c r="D34" s="40" t="s">
        <v>194</v>
      </c>
      <c r="E34" s="30" t="s">
        <v>1370</v>
      </c>
      <c r="F34" s="5"/>
      <c r="G34" s="5"/>
      <c r="H34" s="5"/>
      <c r="I34" s="5"/>
      <c r="J34" s="5"/>
      <c r="K34" s="5"/>
    </row>
    <row r="35" spans="2:11" ht="15.75" thickBot="1" x14ac:dyDescent="0.3">
      <c r="B35" s="1"/>
      <c r="C35" s="72"/>
      <c r="D35" s="5"/>
      <c r="E35" s="5"/>
      <c r="F35" s="5"/>
      <c r="G35" s="5"/>
      <c r="H35" s="5"/>
      <c r="I35" s="5"/>
      <c r="J35" s="5"/>
      <c r="K35" s="5"/>
    </row>
    <row r="36" spans="2:11" ht="15.75" thickBot="1" x14ac:dyDescent="0.3">
      <c r="B36" s="854" t="s">
        <v>195</v>
      </c>
      <c r="C36" s="855"/>
      <c r="D36" s="855"/>
      <c r="E36" s="856"/>
      <c r="F36" s="5"/>
      <c r="G36" s="5"/>
      <c r="H36" s="5"/>
      <c r="I36" s="5"/>
      <c r="J36" s="5"/>
      <c r="K36" s="5"/>
    </row>
    <row r="37" spans="2:11" ht="15.75" thickBot="1" x14ac:dyDescent="0.3">
      <c r="B37" s="845">
        <v>1</v>
      </c>
      <c r="C37" s="90"/>
      <c r="D37" s="47" t="s">
        <v>192</v>
      </c>
      <c r="E37" s="229" t="s">
        <v>196</v>
      </c>
      <c r="F37" s="5"/>
      <c r="G37" s="5"/>
      <c r="H37" s="5"/>
      <c r="I37" s="5"/>
      <c r="J37" s="5"/>
      <c r="K37" s="5"/>
    </row>
    <row r="38" spans="2:11" ht="15.75" thickBot="1" x14ac:dyDescent="0.3">
      <c r="B38" s="846"/>
      <c r="C38" s="90"/>
      <c r="D38" s="40" t="s">
        <v>45</v>
      </c>
      <c r="E38" s="229" t="s">
        <v>289</v>
      </c>
      <c r="F38" s="5"/>
      <c r="G38" s="5"/>
      <c r="H38" s="5"/>
      <c r="I38" s="5"/>
      <c r="J38" s="5"/>
      <c r="K38" s="5"/>
    </row>
    <row r="39" spans="2:11" ht="15.75" thickBot="1" x14ac:dyDescent="0.3">
      <c r="B39" s="846"/>
      <c r="C39" s="90"/>
      <c r="D39" s="40" t="s">
        <v>193</v>
      </c>
      <c r="E39" s="230"/>
      <c r="F39" s="5"/>
      <c r="G39" s="5"/>
      <c r="H39" s="5"/>
      <c r="I39" s="5"/>
      <c r="J39" s="5"/>
      <c r="K39" s="5"/>
    </row>
    <row r="40" spans="2:11" ht="15.75" thickBot="1" x14ac:dyDescent="0.3">
      <c r="B40" s="846"/>
      <c r="C40" s="90"/>
      <c r="D40" s="40" t="s">
        <v>47</v>
      </c>
      <c r="E40" s="230"/>
      <c r="F40" s="5"/>
      <c r="G40" s="5"/>
      <c r="H40" s="5"/>
      <c r="I40" s="5"/>
      <c r="J40" s="5"/>
      <c r="K40" s="5"/>
    </row>
    <row r="41" spans="2:11" ht="15.75" thickBot="1" x14ac:dyDescent="0.3">
      <c r="B41" s="846"/>
      <c r="C41" s="90"/>
      <c r="D41" s="40" t="s">
        <v>49</v>
      </c>
      <c r="E41" s="230"/>
      <c r="F41" s="5"/>
      <c r="G41" s="5"/>
      <c r="H41" s="5"/>
      <c r="I41" s="5"/>
      <c r="J41" s="5"/>
      <c r="K41" s="5"/>
    </row>
    <row r="42" spans="2:11" ht="15.75" thickBot="1" x14ac:dyDescent="0.3">
      <c r="B42" s="846"/>
      <c r="C42" s="90"/>
      <c r="D42" s="40" t="s">
        <v>51</v>
      </c>
      <c r="E42" s="230"/>
      <c r="F42" s="5"/>
      <c r="G42" s="5"/>
      <c r="H42" s="5"/>
      <c r="I42" s="5"/>
      <c r="J42" s="5"/>
      <c r="K42" s="5"/>
    </row>
    <row r="43" spans="2:11" ht="15.75" thickBot="1" x14ac:dyDescent="0.3">
      <c r="B43" s="847"/>
      <c r="C43" s="2"/>
      <c r="D43" s="40" t="s">
        <v>194</v>
      </c>
      <c r="E43" s="230"/>
      <c r="F43" s="5"/>
      <c r="G43" s="5"/>
      <c r="H43" s="5"/>
      <c r="I43" s="5"/>
      <c r="J43" s="5"/>
      <c r="K43" s="5"/>
    </row>
    <row r="44" spans="2:11" ht="15.75" thickBot="1" x14ac:dyDescent="0.3">
      <c r="B44" s="1"/>
      <c r="C44" s="72"/>
      <c r="D44" s="5"/>
      <c r="E44" s="5"/>
      <c r="F44" s="5"/>
      <c r="G44" s="5"/>
      <c r="H44" s="5"/>
      <c r="I44" s="5"/>
      <c r="J44" s="5"/>
      <c r="K44" s="5"/>
    </row>
    <row r="45" spans="2:11" ht="15" customHeight="1" thickBot="1" x14ac:dyDescent="0.3">
      <c r="B45" s="115" t="s">
        <v>198</v>
      </c>
      <c r="C45" s="116"/>
      <c r="D45" s="116"/>
      <c r="E45" s="116"/>
      <c r="F45" s="117"/>
      <c r="G45" s="5"/>
      <c r="H45" s="5"/>
      <c r="I45" s="5"/>
      <c r="J45" s="5"/>
      <c r="K45" s="5"/>
    </row>
    <row r="46" spans="2:11" ht="15.75" thickBot="1" x14ac:dyDescent="0.3">
      <c r="B46" s="46" t="s">
        <v>199</v>
      </c>
      <c r="C46" s="39" t="s">
        <v>200</v>
      </c>
      <c r="D46" s="39" t="s">
        <v>201</v>
      </c>
      <c r="E46" s="39" t="s">
        <v>202</v>
      </c>
      <c r="F46" s="5"/>
      <c r="G46" s="5"/>
      <c r="H46" s="5"/>
      <c r="I46" s="5"/>
      <c r="J46" s="5"/>
    </row>
    <row r="47" spans="2:11" ht="72.75" thickBot="1" x14ac:dyDescent="0.3">
      <c r="B47" s="48">
        <v>42401</v>
      </c>
      <c r="C47" s="39">
        <v>0.01</v>
      </c>
      <c r="D47" s="49" t="s">
        <v>290</v>
      </c>
      <c r="E47" s="39"/>
      <c r="F47" s="5"/>
      <c r="G47" s="5"/>
      <c r="H47" s="5"/>
      <c r="I47" s="5"/>
      <c r="J47" s="5"/>
    </row>
    <row r="48" spans="2:11" ht="15.75" thickBot="1" x14ac:dyDescent="0.3">
      <c r="B48" s="1"/>
      <c r="C48" s="72"/>
      <c r="D48" s="5"/>
      <c r="E48" s="5"/>
      <c r="F48" s="5"/>
      <c r="G48" s="5"/>
      <c r="H48" s="5"/>
      <c r="I48" s="5"/>
      <c r="J48" s="5"/>
      <c r="K48" s="5"/>
    </row>
    <row r="49" spans="2:11" x14ac:dyDescent="0.25">
      <c r="B49" s="125" t="s">
        <v>109</v>
      </c>
      <c r="C49" s="92"/>
      <c r="D49" s="5"/>
      <c r="E49" s="5"/>
      <c r="F49" s="5"/>
      <c r="G49" s="5"/>
      <c r="H49" s="5"/>
      <c r="I49" s="5"/>
      <c r="J49" s="5"/>
      <c r="K49" s="5"/>
    </row>
    <row r="50" spans="2:11" x14ac:dyDescent="0.25">
      <c r="B50" s="869"/>
      <c r="C50" s="870"/>
      <c r="D50" s="870"/>
      <c r="E50" s="870"/>
      <c r="F50" s="870"/>
      <c r="G50" s="870"/>
      <c r="H50" s="870"/>
      <c r="I50" s="870"/>
      <c r="J50" s="871"/>
      <c r="K50" s="5"/>
    </row>
    <row r="51" spans="2:11" x14ac:dyDescent="0.25">
      <c r="B51" s="5"/>
      <c r="D51" s="5"/>
      <c r="E51" s="5"/>
      <c r="F51" s="5"/>
      <c r="G51" s="5"/>
      <c r="H51" s="5"/>
      <c r="I51" s="5"/>
      <c r="J51" s="5"/>
      <c r="K51" s="5"/>
    </row>
    <row r="52" spans="2:11" ht="15.75" thickBot="1" x14ac:dyDescent="0.3">
      <c r="B52" s="5"/>
      <c r="D52" s="5"/>
      <c r="E52" s="5"/>
      <c r="F52" s="5"/>
      <c r="G52" s="5"/>
      <c r="H52" s="5"/>
      <c r="I52" s="5"/>
      <c r="J52" s="5"/>
      <c r="K52" s="5"/>
    </row>
    <row r="53" spans="2:11" ht="15.75" thickBot="1" x14ac:dyDescent="0.3">
      <c r="B53" s="854" t="s">
        <v>204</v>
      </c>
      <c r="C53" s="855"/>
      <c r="D53" s="856"/>
      <c r="E53" s="5"/>
      <c r="F53" s="5"/>
      <c r="G53" s="5"/>
      <c r="H53" s="5"/>
      <c r="I53" s="5"/>
      <c r="J53" s="5"/>
      <c r="K53" s="5"/>
    </row>
    <row r="54" spans="2:11" ht="15.75" thickBot="1" x14ac:dyDescent="0.3">
      <c r="B54" s="1"/>
      <c r="C54" s="72"/>
      <c r="D54" s="5"/>
      <c r="E54" s="5"/>
      <c r="F54" s="5"/>
      <c r="G54" s="5"/>
      <c r="H54" s="5"/>
      <c r="I54" s="5"/>
      <c r="J54" s="5"/>
      <c r="K54" s="5"/>
    </row>
    <row r="55" spans="2:11" ht="24" customHeight="1" thickBot="1" x14ac:dyDescent="0.3">
      <c r="B55" s="51" t="s">
        <v>205</v>
      </c>
      <c r="C55" s="227"/>
      <c r="D55" s="848" t="s">
        <v>291</v>
      </c>
      <c r="E55" s="849"/>
      <c r="F55" s="849"/>
      <c r="G55" s="849"/>
      <c r="H55" s="849"/>
      <c r="I55" s="849"/>
      <c r="J55" s="850"/>
      <c r="K55" s="5"/>
    </row>
    <row r="56" spans="2:11" x14ac:dyDescent="0.25">
      <c r="B56" s="845" t="s">
        <v>207</v>
      </c>
      <c r="C56" s="85"/>
      <c r="D56" s="833" t="s">
        <v>208</v>
      </c>
      <c r="E56" s="834"/>
      <c r="F56" s="834"/>
      <c r="G56" s="834"/>
      <c r="H56" s="834"/>
      <c r="I56" s="834"/>
      <c r="J56" s="835"/>
      <c r="K56" s="5"/>
    </row>
    <row r="57" spans="2:11" ht="24" customHeight="1" x14ac:dyDescent="0.25">
      <c r="B57" s="846"/>
      <c r="C57" s="88"/>
      <c r="D57" s="827" t="s">
        <v>292</v>
      </c>
      <c r="E57" s="828"/>
      <c r="F57" s="828"/>
      <c r="G57" s="828"/>
      <c r="H57" s="828"/>
      <c r="I57" s="828"/>
      <c r="J57" s="829"/>
      <c r="K57" s="5"/>
    </row>
    <row r="58" spans="2:11" x14ac:dyDescent="0.25">
      <c r="B58" s="846"/>
      <c r="C58" s="88"/>
      <c r="D58" s="839" t="s">
        <v>293</v>
      </c>
      <c r="E58" s="840"/>
      <c r="F58" s="840"/>
      <c r="G58" s="840"/>
      <c r="H58" s="840"/>
      <c r="I58" s="840"/>
      <c r="J58" s="841"/>
      <c r="K58" s="5"/>
    </row>
    <row r="59" spans="2:11" x14ac:dyDescent="0.25">
      <c r="B59" s="846"/>
      <c r="C59" s="88"/>
      <c r="D59" s="827" t="s">
        <v>294</v>
      </c>
      <c r="E59" s="828"/>
      <c r="F59" s="828"/>
      <c r="G59" s="828"/>
      <c r="H59" s="828"/>
      <c r="I59" s="828"/>
      <c r="J59" s="829"/>
      <c r="K59" s="5"/>
    </row>
    <row r="60" spans="2:11" x14ac:dyDescent="0.25">
      <c r="B60" s="846"/>
      <c r="C60" s="88"/>
      <c r="D60" s="827" t="s">
        <v>295</v>
      </c>
      <c r="E60" s="828"/>
      <c r="F60" s="828"/>
      <c r="G60" s="828"/>
      <c r="H60" s="828"/>
      <c r="I60" s="828"/>
      <c r="J60" s="829"/>
      <c r="K60" s="5"/>
    </row>
    <row r="61" spans="2:11" x14ac:dyDescent="0.25">
      <c r="B61" s="846"/>
      <c r="C61" s="88"/>
      <c r="D61" s="827" t="s">
        <v>296</v>
      </c>
      <c r="E61" s="828"/>
      <c r="F61" s="828"/>
      <c r="G61" s="828"/>
      <c r="H61" s="828"/>
      <c r="I61" s="828"/>
      <c r="J61" s="829"/>
      <c r="K61" s="5"/>
    </row>
    <row r="62" spans="2:11" ht="24" customHeight="1" x14ac:dyDescent="0.25">
      <c r="B62" s="846"/>
      <c r="C62" s="88"/>
      <c r="D62" s="827" t="s">
        <v>297</v>
      </c>
      <c r="E62" s="828"/>
      <c r="F62" s="828"/>
      <c r="G62" s="828"/>
      <c r="H62" s="828"/>
      <c r="I62" s="828"/>
      <c r="J62" s="829"/>
      <c r="K62" s="5"/>
    </row>
    <row r="63" spans="2:11" ht="24" customHeight="1" x14ac:dyDescent="0.25">
      <c r="B63" s="846"/>
      <c r="C63" s="88"/>
      <c r="D63" s="827" t="s">
        <v>298</v>
      </c>
      <c r="E63" s="828"/>
      <c r="F63" s="828"/>
      <c r="G63" s="828"/>
      <c r="H63" s="828"/>
      <c r="I63" s="828"/>
      <c r="J63" s="829"/>
      <c r="K63" s="5"/>
    </row>
    <row r="64" spans="2:11" x14ac:dyDescent="0.25">
      <c r="B64" s="846"/>
      <c r="C64" s="88"/>
      <c r="D64" s="827" t="s">
        <v>299</v>
      </c>
      <c r="E64" s="828"/>
      <c r="F64" s="828"/>
      <c r="G64" s="828"/>
      <c r="H64" s="828"/>
      <c r="I64" s="828"/>
      <c r="J64" s="829"/>
      <c r="K64" s="5"/>
    </row>
    <row r="65" spans="2:11" x14ac:dyDescent="0.25">
      <c r="B65" s="846"/>
      <c r="C65" s="88"/>
      <c r="D65" s="839" t="s">
        <v>300</v>
      </c>
      <c r="E65" s="840"/>
      <c r="F65" s="840"/>
      <c r="G65" s="840"/>
      <c r="H65" s="840"/>
      <c r="I65" s="840"/>
      <c r="J65" s="841"/>
      <c r="K65" s="5"/>
    </row>
    <row r="66" spans="2:11" ht="15.75" thickBot="1" x14ac:dyDescent="0.3">
      <c r="B66" s="847"/>
      <c r="C66" s="89"/>
      <c r="D66" s="851" t="s">
        <v>301</v>
      </c>
      <c r="E66" s="852"/>
      <c r="F66" s="852"/>
      <c r="G66" s="852"/>
      <c r="H66" s="852"/>
      <c r="I66" s="852"/>
      <c r="J66" s="853"/>
      <c r="K66" s="5"/>
    </row>
    <row r="67" spans="2:11" ht="24.75" thickBot="1" x14ac:dyDescent="0.3">
      <c r="B67" s="46" t="s">
        <v>220</v>
      </c>
      <c r="C67" s="89"/>
      <c r="D67" s="848"/>
      <c r="E67" s="849"/>
      <c r="F67" s="849"/>
      <c r="G67" s="849"/>
      <c r="H67" s="849"/>
      <c r="I67" s="849"/>
      <c r="J67" s="850"/>
      <c r="K67" s="5"/>
    </row>
    <row r="68" spans="2:11" ht="24.75" thickBot="1" x14ac:dyDescent="0.3">
      <c r="B68" s="46" t="s">
        <v>221</v>
      </c>
      <c r="C68" s="89"/>
      <c r="D68" s="848" t="s">
        <v>302</v>
      </c>
      <c r="E68" s="849"/>
      <c r="F68" s="849"/>
      <c r="G68" s="849"/>
      <c r="H68" s="849"/>
      <c r="I68" s="849"/>
      <c r="J68" s="850"/>
      <c r="K68" s="5"/>
    </row>
    <row r="69" spans="2:11" x14ac:dyDescent="0.25">
      <c r="B69" s="845" t="s">
        <v>238</v>
      </c>
      <c r="C69" s="85"/>
      <c r="D69" s="836"/>
      <c r="E69" s="837"/>
      <c r="F69" s="837"/>
      <c r="G69" s="837"/>
      <c r="H69" s="837"/>
      <c r="I69" s="837"/>
      <c r="J69" s="838"/>
      <c r="K69" s="5"/>
    </row>
    <row r="70" spans="2:11" x14ac:dyDescent="0.25">
      <c r="B70" s="846"/>
      <c r="C70" s="88"/>
      <c r="D70" s="824"/>
      <c r="E70" s="825"/>
      <c r="F70" s="825"/>
      <c r="G70" s="825"/>
      <c r="H70" s="825"/>
      <c r="I70" s="825"/>
      <c r="J70" s="826"/>
      <c r="K70" s="5"/>
    </row>
    <row r="71" spans="2:11" x14ac:dyDescent="0.25">
      <c r="B71" s="846"/>
      <c r="C71" s="88"/>
      <c r="D71" s="827" t="s">
        <v>239</v>
      </c>
      <c r="E71" s="828"/>
      <c r="F71" s="828"/>
      <c r="G71" s="828"/>
      <c r="H71" s="828"/>
      <c r="I71" s="828"/>
      <c r="J71" s="829"/>
      <c r="K71" s="5"/>
    </row>
    <row r="72" spans="2:11" ht="26.45" customHeight="1" x14ac:dyDescent="0.25">
      <c r="B72" s="846"/>
      <c r="C72" s="88"/>
      <c r="D72" s="827" t="s">
        <v>303</v>
      </c>
      <c r="E72" s="828"/>
      <c r="F72" s="828"/>
      <c r="G72" s="828"/>
      <c r="H72" s="828"/>
      <c r="I72" s="828"/>
      <c r="J72" s="829"/>
      <c r="K72" s="5"/>
    </row>
    <row r="73" spans="2:11" ht="14.45" customHeight="1" x14ac:dyDescent="0.25">
      <c r="B73" s="846"/>
      <c r="C73" s="88"/>
      <c r="D73" s="827" t="s">
        <v>304</v>
      </c>
      <c r="E73" s="828"/>
      <c r="F73" s="828"/>
      <c r="G73" s="828"/>
      <c r="H73" s="828"/>
      <c r="I73" s="828"/>
      <c r="J73" s="829"/>
      <c r="K73" s="5"/>
    </row>
    <row r="74" spans="2:11" ht="14.45" customHeight="1" x14ac:dyDescent="0.25">
      <c r="B74" s="846"/>
      <c r="C74" s="88"/>
      <c r="D74" s="827" t="s">
        <v>305</v>
      </c>
      <c r="E74" s="828"/>
      <c r="F74" s="828"/>
      <c r="G74" s="828"/>
      <c r="H74" s="828"/>
      <c r="I74" s="828"/>
      <c r="J74" s="829"/>
      <c r="K74" s="5"/>
    </row>
    <row r="75" spans="2:11" ht="24" customHeight="1" thickBot="1" x14ac:dyDescent="0.3">
      <c r="B75" s="847"/>
      <c r="C75" s="89"/>
      <c r="D75" s="851" t="s">
        <v>306</v>
      </c>
      <c r="E75" s="852"/>
      <c r="F75" s="852"/>
      <c r="G75" s="852"/>
      <c r="H75" s="852"/>
      <c r="I75" s="852"/>
      <c r="J75" s="853"/>
      <c r="K75" s="5"/>
    </row>
    <row r="76" spans="2:11" x14ac:dyDescent="0.25">
      <c r="B76" s="5"/>
      <c r="D76" s="5"/>
      <c r="E76" s="5"/>
      <c r="F76" s="5"/>
      <c r="G76" s="5"/>
      <c r="H76" s="5"/>
      <c r="I76" s="5"/>
      <c r="J76" s="5"/>
      <c r="K76" s="5"/>
    </row>
  </sheetData>
  <mergeCells count="44">
    <mergeCell ref="B10:D10"/>
    <mergeCell ref="F10:S10"/>
    <mergeCell ref="F11:S11"/>
    <mergeCell ref="E12:R12"/>
    <mergeCell ref="E13:R13"/>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69:B75"/>
    <mergeCell ref="D69:J69"/>
    <mergeCell ref="D70:J70"/>
    <mergeCell ref="D71:J71"/>
    <mergeCell ref="D72:J72"/>
    <mergeCell ref="D73:J73"/>
    <mergeCell ref="D74:J74"/>
    <mergeCell ref="D75:J75"/>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F10">
    <cfRule type="notContainsBlanks" dxfId="125" priority="5">
      <formula>LEN(TRIM(F10))&gt;0</formula>
    </cfRule>
  </conditionalFormatting>
  <conditionalFormatting sqref="F11:S11">
    <cfRule type="expression" dxfId="124" priority="3">
      <formula>E11="NO SE REPORTA"</formula>
    </cfRule>
    <cfRule type="expression" dxfId="123" priority="4">
      <formula>E10="NO APLICA"</formula>
    </cfRule>
  </conditionalFormatting>
  <conditionalFormatting sqref="E12:R12">
    <cfRule type="expression" dxfId="122"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2" r:id="rId1"/>
  </hyperlinks>
  <pageMargins left="0.25" right="0.25" top="0.75" bottom="0.75" header="0.3" footer="0.3"/>
  <pageSetup paperSize="178" orientation="landscape" horizontalDpi="1200" verticalDpi="1200"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dimension ref="A1:U75"/>
  <sheetViews>
    <sheetView showGridLines="0" zoomScale="98" zoomScaleNormal="98" workbookViewId="0">
      <selection activeCell="J32" sqref="J32"/>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5</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f>IF(E10="NO APLICA","NO APLICA",IF(E11="NO SE REPORTA","SIN INFORMACION",+F22))</f>
        <v>0.95</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1373</v>
      </c>
      <c r="F12" s="818"/>
      <c r="G12" s="818"/>
      <c r="H12" s="818"/>
      <c r="I12" s="818"/>
      <c r="J12" s="818"/>
      <c r="K12" s="818"/>
      <c r="L12" s="818"/>
      <c r="M12" s="818"/>
      <c r="N12" s="818"/>
      <c r="O12" s="818"/>
      <c r="P12" s="818"/>
      <c r="Q12" s="818"/>
      <c r="R12" s="818"/>
    </row>
    <row r="13" spans="1:21" ht="21.95" customHeight="1" x14ac:dyDescent="0.25">
      <c r="B13" s="346"/>
      <c r="C13" s="84"/>
      <c r="D13" s="168" t="s">
        <v>151</v>
      </c>
      <c r="E13" s="819"/>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75" thickBot="1" x14ac:dyDescent="0.3">
      <c r="B15" s="845" t="s">
        <v>152</v>
      </c>
      <c r="C15" s="85"/>
      <c r="D15" s="836" t="s">
        <v>153</v>
      </c>
      <c r="E15" s="837"/>
      <c r="F15" s="837"/>
      <c r="G15" s="837"/>
      <c r="H15" s="837"/>
      <c r="I15" s="837"/>
      <c r="J15" s="838"/>
      <c r="K15" s="5"/>
    </row>
    <row r="16" spans="1:21" ht="36.75" thickBot="1" x14ac:dyDescent="0.3">
      <c r="B16" s="846"/>
      <c r="C16" s="90"/>
      <c r="D16" s="43" t="s">
        <v>307</v>
      </c>
      <c r="E16" s="203">
        <v>23</v>
      </c>
      <c r="F16" s="5"/>
      <c r="G16" s="5"/>
      <c r="H16" s="5"/>
      <c r="I16" s="5"/>
      <c r="J16" s="21"/>
      <c r="K16" s="5"/>
    </row>
    <row r="17" spans="2:11" ht="48.75" thickBot="1" x14ac:dyDescent="0.3">
      <c r="B17" s="846"/>
      <c r="C17" s="90"/>
      <c r="D17" s="40" t="s">
        <v>308</v>
      </c>
      <c r="E17" s="203">
        <v>23</v>
      </c>
      <c r="F17" s="5"/>
      <c r="G17" s="5"/>
      <c r="H17" s="5"/>
      <c r="I17" s="5"/>
      <c r="J17" s="21"/>
      <c r="K17" s="5"/>
    </row>
    <row r="18" spans="2:11" ht="15.75" thickBot="1" x14ac:dyDescent="0.3">
      <c r="B18" s="846"/>
      <c r="C18" s="88"/>
      <c r="D18" s="851"/>
      <c r="E18" s="852"/>
      <c r="F18" s="852"/>
      <c r="G18" s="852"/>
      <c r="H18" s="852"/>
      <c r="I18" s="852"/>
      <c r="J18" s="853"/>
      <c r="K18" s="5"/>
    </row>
    <row r="19" spans="2:11" ht="15.75" thickBot="1" x14ac:dyDescent="0.3">
      <c r="B19" s="846"/>
      <c r="C19" s="94" t="s">
        <v>101</v>
      </c>
      <c r="D19" s="43" t="s">
        <v>279</v>
      </c>
      <c r="E19" s="38" t="s">
        <v>103</v>
      </c>
      <c r="F19" s="38" t="s">
        <v>104</v>
      </c>
      <c r="G19" s="38" t="s">
        <v>105</v>
      </c>
      <c r="H19" s="38" t="s">
        <v>106</v>
      </c>
      <c r="I19" s="216" t="s">
        <v>109</v>
      </c>
      <c r="J19" s="107"/>
      <c r="K19" s="5"/>
    </row>
    <row r="20" spans="2:11" ht="36.75" thickBot="1" x14ac:dyDescent="0.3">
      <c r="B20" s="846"/>
      <c r="C20" s="2" t="s">
        <v>281</v>
      </c>
      <c r="D20" s="40" t="s">
        <v>309</v>
      </c>
      <c r="E20" s="203">
        <v>23</v>
      </c>
      <c r="F20" s="203">
        <v>20</v>
      </c>
      <c r="G20" s="203"/>
      <c r="H20" s="203"/>
      <c r="I20" s="30"/>
      <c r="J20" s="108"/>
      <c r="K20" s="5"/>
    </row>
    <row r="21" spans="2:11" ht="36.75" thickBot="1" x14ac:dyDescent="0.3">
      <c r="B21" s="846"/>
      <c r="C21" s="2" t="s">
        <v>283</v>
      </c>
      <c r="D21" s="40" t="s">
        <v>310</v>
      </c>
      <c r="E21" s="203">
        <v>23</v>
      </c>
      <c r="F21" s="203">
        <v>19</v>
      </c>
      <c r="G21" s="203"/>
      <c r="H21" s="203"/>
      <c r="I21" s="30"/>
      <c r="J21" s="108"/>
      <c r="K21" s="5"/>
    </row>
    <row r="22" spans="2:11" ht="36.75" thickBot="1" x14ac:dyDescent="0.3">
      <c r="B22" s="847"/>
      <c r="C22" s="2" t="s">
        <v>285</v>
      </c>
      <c r="D22" s="40" t="s">
        <v>311</v>
      </c>
      <c r="E22" s="182">
        <f>IFERROR(E21/E20,"N.A.")</f>
        <v>1</v>
      </c>
      <c r="F22" s="182">
        <f>IFERROR(F21/F20,"N.A.")</f>
        <v>0.95</v>
      </c>
      <c r="G22" s="182" t="str">
        <f>IFERROR(G21/G20,"N.A.")</f>
        <v>N.A.</v>
      </c>
      <c r="H22" s="182" t="str">
        <f>IFERROR(H21/H20,"N.A.")</f>
        <v>N.A.</v>
      </c>
      <c r="I22" s="345"/>
      <c r="J22" s="109"/>
      <c r="K22" s="5"/>
    </row>
    <row r="23" spans="2:11" ht="24" customHeight="1" thickBot="1" x14ac:dyDescent="0.3">
      <c r="B23" s="46" t="s">
        <v>187</v>
      </c>
      <c r="C23" s="89"/>
      <c r="D23" s="848" t="s">
        <v>312</v>
      </c>
      <c r="E23" s="849"/>
      <c r="F23" s="849"/>
      <c r="G23" s="849"/>
      <c r="H23" s="849"/>
      <c r="I23" s="849"/>
      <c r="J23" s="850"/>
      <c r="K23" s="5"/>
    </row>
    <row r="24" spans="2:11" ht="24.75" thickBot="1" x14ac:dyDescent="0.3">
      <c r="B24" s="46" t="s">
        <v>189</v>
      </c>
      <c r="C24" s="89"/>
      <c r="D24" s="848" t="s">
        <v>288</v>
      </c>
      <c r="E24" s="849"/>
      <c r="F24" s="849"/>
      <c r="G24" s="849"/>
      <c r="H24" s="849"/>
      <c r="I24" s="849"/>
      <c r="J24" s="850"/>
      <c r="K24" s="5"/>
    </row>
    <row r="25" spans="2:11" ht="15.75" thickBot="1" x14ac:dyDescent="0.3">
      <c r="B25" s="1"/>
      <c r="C25" s="72"/>
      <c r="D25" s="5"/>
      <c r="E25" s="5"/>
      <c r="F25" s="5"/>
      <c r="G25" s="5"/>
      <c r="H25" s="5"/>
      <c r="I25" s="5"/>
      <c r="J25" s="5"/>
      <c r="K25" s="5"/>
    </row>
    <row r="26" spans="2:11" ht="24" customHeight="1" thickBot="1" x14ac:dyDescent="0.3">
      <c r="B26" s="854" t="s">
        <v>191</v>
      </c>
      <c r="C26" s="855"/>
      <c r="D26" s="855"/>
      <c r="E26" s="856"/>
      <c r="F26" s="5"/>
      <c r="G26" s="5"/>
      <c r="H26" s="5"/>
      <c r="I26" s="5"/>
      <c r="J26" s="5"/>
      <c r="K26" s="5"/>
    </row>
    <row r="27" spans="2:11" ht="15.75" thickBot="1" x14ac:dyDescent="0.3">
      <c r="B27" s="845">
        <v>1</v>
      </c>
      <c r="C27" s="90"/>
      <c r="D27" s="47" t="s">
        <v>192</v>
      </c>
      <c r="E27" s="30" t="s">
        <v>1366</v>
      </c>
      <c r="F27" s="5"/>
      <c r="G27" s="5"/>
      <c r="H27" s="5"/>
      <c r="I27" s="5"/>
      <c r="J27" s="5"/>
      <c r="K27" s="5"/>
    </row>
    <row r="28" spans="2:11" ht="15.75" thickBot="1" x14ac:dyDescent="0.3">
      <c r="B28" s="846"/>
      <c r="C28" s="90"/>
      <c r="D28" s="40" t="s">
        <v>45</v>
      </c>
      <c r="E28" s="30" t="s">
        <v>1374</v>
      </c>
      <c r="F28" s="5"/>
      <c r="G28" s="5"/>
      <c r="H28" s="5"/>
      <c r="I28" s="5"/>
      <c r="J28" s="5"/>
      <c r="K28" s="5"/>
    </row>
    <row r="29" spans="2:11" ht="15.75" thickBot="1" x14ac:dyDescent="0.3">
      <c r="B29" s="846"/>
      <c r="C29" s="90"/>
      <c r="D29" s="40" t="s">
        <v>193</v>
      </c>
      <c r="E29" s="30" t="s">
        <v>1375</v>
      </c>
      <c r="F29" s="5"/>
      <c r="G29" s="5"/>
      <c r="H29" s="5"/>
      <c r="I29" s="5"/>
      <c r="J29" s="5"/>
      <c r="K29" s="5"/>
    </row>
    <row r="30" spans="2:11" ht="15.75" thickBot="1" x14ac:dyDescent="0.3">
      <c r="B30" s="846"/>
      <c r="C30" s="90"/>
      <c r="D30" s="40" t="s">
        <v>47</v>
      </c>
      <c r="E30" s="30" t="s">
        <v>1377</v>
      </c>
      <c r="F30" s="5"/>
      <c r="G30" s="5"/>
      <c r="H30" s="5"/>
      <c r="I30" s="5"/>
      <c r="J30" s="5"/>
      <c r="K30" s="5"/>
    </row>
    <row r="31" spans="2:11" ht="15.75" thickBot="1" x14ac:dyDescent="0.3">
      <c r="B31" s="846"/>
      <c r="C31" s="90"/>
      <c r="D31" s="40" t="s">
        <v>49</v>
      </c>
      <c r="E31" s="406" t="s">
        <v>1376</v>
      </c>
      <c r="F31" s="5"/>
      <c r="G31" s="5"/>
      <c r="H31" s="5"/>
      <c r="I31" s="5"/>
      <c r="J31" s="5"/>
      <c r="K31" s="5"/>
    </row>
    <row r="32" spans="2:11" ht="15.75" thickBot="1" x14ac:dyDescent="0.3">
      <c r="B32" s="846"/>
      <c r="C32" s="90"/>
      <c r="D32" s="40" t="s">
        <v>51</v>
      </c>
      <c r="E32" s="30">
        <v>4380200</v>
      </c>
      <c r="F32" s="5"/>
      <c r="G32" s="5"/>
      <c r="H32" s="5"/>
      <c r="I32" s="5"/>
      <c r="J32" s="5"/>
      <c r="K32" s="5"/>
    </row>
    <row r="33" spans="2:11" ht="15.75" thickBot="1" x14ac:dyDescent="0.3">
      <c r="B33" s="847"/>
      <c r="C33" s="2"/>
      <c r="D33" s="40" t="s">
        <v>194</v>
      </c>
      <c r="E33" s="30" t="s">
        <v>1370</v>
      </c>
      <c r="F33" s="5"/>
      <c r="G33" s="5"/>
      <c r="H33" s="5"/>
      <c r="I33" s="5"/>
      <c r="J33" s="5"/>
      <c r="K33" s="5"/>
    </row>
    <row r="34" spans="2:11" ht="15.75" thickBot="1" x14ac:dyDescent="0.3">
      <c r="B34" s="1"/>
      <c r="C34" s="72"/>
      <c r="D34" s="5"/>
      <c r="E34" s="5"/>
      <c r="F34" s="5"/>
      <c r="G34" s="5"/>
      <c r="H34" s="5"/>
      <c r="I34" s="5"/>
      <c r="J34" s="5"/>
      <c r="K34" s="5"/>
    </row>
    <row r="35" spans="2:11" ht="15.75" thickBot="1" x14ac:dyDescent="0.3">
      <c r="B35" s="854" t="s">
        <v>195</v>
      </c>
      <c r="C35" s="855"/>
      <c r="D35" s="855"/>
      <c r="E35" s="856"/>
      <c r="F35" s="5"/>
      <c r="G35" s="5"/>
      <c r="H35" s="5"/>
      <c r="I35" s="5"/>
      <c r="J35" s="5"/>
      <c r="K35" s="5"/>
    </row>
    <row r="36" spans="2:11" ht="15.75" thickBot="1" x14ac:dyDescent="0.3">
      <c r="B36" s="845">
        <v>1</v>
      </c>
      <c r="C36" s="90"/>
      <c r="D36" s="47" t="s">
        <v>192</v>
      </c>
      <c r="E36" s="229" t="s">
        <v>196</v>
      </c>
      <c r="F36" s="5"/>
      <c r="G36" s="5"/>
      <c r="H36" s="5"/>
      <c r="I36" s="5"/>
      <c r="J36" s="5"/>
      <c r="K36" s="5"/>
    </row>
    <row r="37" spans="2:11" ht="15.75" thickBot="1" x14ac:dyDescent="0.3">
      <c r="B37" s="846"/>
      <c r="C37" s="90"/>
      <c r="D37" s="40" t="s">
        <v>45</v>
      </c>
      <c r="E37" s="229" t="s">
        <v>289</v>
      </c>
      <c r="F37" s="5"/>
      <c r="G37" s="5"/>
      <c r="H37" s="5"/>
      <c r="I37" s="5"/>
      <c r="J37" s="5"/>
      <c r="K37" s="5"/>
    </row>
    <row r="38" spans="2:11" ht="15.75" thickBot="1" x14ac:dyDescent="0.3">
      <c r="B38" s="846"/>
      <c r="C38" s="90"/>
      <c r="D38" s="40" t="s">
        <v>193</v>
      </c>
      <c r="E38" s="233"/>
      <c r="F38" s="5"/>
      <c r="G38" s="5"/>
      <c r="H38" s="5"/>
      <c r="I38" s="5"/>
      <c r="J38" s="5"/>
      <c r="K38" s="5"/>
    </row>
    <row r="39" spans="2:11" ht="15.75" thickBot="1" x14ac:dyDescent="0.3">
      <c r="B39" s="846"/>
      <c r="C39" s="90"/>
      <c r="D39" s="40" t="s">
        <v>47</v>
      </c>
      <c r="E39" s="233"/>
      <c r="F39" s="5"/>
      <c r="G39" s="5"/>
      <c r="H39" s="5"/>
      <c r="I39" s="5"/>
      <c r="J39" s="5"/>
      <c r="K39" s="5"/>
    </row>
    <row r="40" spans="2:11" ht="15.75" thickBot="1" x14ac:dyDescent="0.3">
      <c r="B40" s="846"/>
      <c r="C40" s="90"/>
      <c r="D40" s="40" t="s">
        <v>49</v>
      </c>
      <c r="E40" s="233"/>
      <c r="F40" s="5"/>
      <c r="G40" s="5"/>
      <c r="H40" s="5"/>
      <c r="I40" s="5"/>
      <c r="J40" s="5"/>
      <c r="K40" s="5"/>
    </row>
    <row r="41" spans="2:11" ht="15.75" thickBot="1" x14ac:dyDescent="0.3">
      <c r="B41" s="846"/>
      <c r="C41" s="90"/>
      <c r="D41" s="40" t="s">
        <v>51</v>
      </c>
      <c r="E41" s="233"/>
      <c r="F41" s="5"/>
      <c r="G41" s="5"/>
      <c r="H41" s="5"/>
      <c r="I41" s="5"/>
      <c r="J41" s="5"/>
      <c r="K41" s="5"/>
    </row>
    <row r="42" spans="2:11" ht="15.75" thickBot="1" x14ac:dyDescent="0.3">
      <c r="B42" s="847"/>
      <c r="C42" s="2"/>
      <c r="D42" s="40" t="s">
        <v>194</v>
      </c>
      <c r="E42" s="233"/>
      <c r="F42" s="5"/>
      <c r="G42" s="5"/>
      <c r="H42" s="5"/>
      <c r="I42" s="5"/>
      <c r="J42" s="5"/>
      <c r="K42" s="5"/>
    </row>
    <row r="43" spans="2:11" ht="15.75" thickBot="1" x14ac:dyDescent="0.3">
      <c r="B43" s="1"/>
      <c r="C43" s="72"/>
      <c r="D43" s="5"/>
      <c r="E43" s="5"/>
      <c r="F43" s="5"/>
      <c r="G43" s="5"/>
      <c r="H43" s="5"/>
      <c r="I43" s="5"/>
      <c r="J43" s="5"/>
      <c r="K43" s="5"/>
    </row>
    <row r="44" spans="2:11" ht="15" customHeight="1" thickBot="1" x14ac:dyDescent="0.3">
      <c r="B44" s="232" t="s">
        <v>198</v>
      </c>
      <c r="C44" s="116"/>
      <c r="D44" s="116"/>
      <c r="E44" s="117"/>
      <c r="G44" s="5"/>
      <c r="H44" s="5"/>
      <c r="I44" s="5"/>
      <c r="J44" s="5"/>
      <c r="K44" s="5"/>
    </row>
    <row r="45" spans="2:11" ht="24.75" thickBot="1" x14ac:dyDescent="0.3">
      <c r="B45" s="46" t="s">
        <v>199</v>
      </c>
      <c r="C45" s="40" t="s">
        <v>200</v>
      </c>
      <c r="D45" s="40" t="s">
        <v>201</v>
      </c>
      <c r="E45" s="40" t="s">
        <v>202</v>
      </c>
      <c r="F45" s="5"/>
      <c r="G45" s="5"/>
      <c r="H45" s="5"/>
      <c r="I45" s="5"/>
      <c r="J45" s="5"/>
    </row>
    <row r="46" spans="2:11" ht="72.75" thickBot="1" x14ac:dyDescent="0.3">
      <c r="B46" s="48">
        <v>42401</v>
      </c>
      <c r="C46" s="40">
        <v>0.01</v>
      </c>
      <c r="D46" s="66" t="s">
        <v>313</v>
      </c>
      <c r="E46" s="40"/>
      <c r="F46" s="5"/>
      <c r="G46" s="5"/>
      <c r="H46" s="5"/>
      <c r="I46" s="5"/>
      <c r="J46" s="5"/>
    </row>
    <row r="47" spans="2:11" ht="15.75" thickBot="1" x14ac:dyDescent="0.3">
      <c r="B47" s="3"/>
      <c r="C47" s="91"/>
      <c r="D47" s="5"/>
      <c r="E47" s="5"/>
      <c r="F47" s="5"/>
      <c r="G47" s="5"/>
      <c r="H47" s="5"/>
      <c r="I47" s="5"/>
      <c r="J47" s="5"/>
      <c r="K47" s="5"/>
    </row>
    <row r="48" spans="2:11" x14ac:dyDescent="0.25">
      <c r="B48" s="125" t="s">
        <v>109</v>
      </c>
      <c r="C48" s="92"/>
      <c r="D48" s="5"/>
      <c r="E48" s="5"/>
      <c r="F48" s="5"/>
      <c r="G48" s="5"/>
      <c r="H48" s="5"/>
      <c r="I48" s="5"/>
      <c r="J48" s="5"/>
      <c r="K48" s="5"/>
    </row>
    <row r="49" spans="2:11" x14ac:dyDescent="0.25">
      <c r="B49" s="872"/>
      <c r="C49" s="873"/>
      <c r="D49" s="873"/>
      <c r="E49" s="874"/>
      <c r="F49" s="5"/>
      <c r="G49" s="5"/>
      <c r="H49" s="5"/>
      <c r="I49" s="5"/>
      <c r="J49" s="5"/>
      <c r="K49" s="5"/>
    </row>
    <row r="50" spans="2:11" ht="15.75" thickBot="1" x14ac:dyDescent="0.3">
      <c r="B50" s="5"/>
      <c r="D50" s="5"/>
      <c r="E50" s="5"/>
      <c r="F50" s="5"/>
      <c r="G50" s="5"/>
      <c r="H50" s="5"/>
      <c r="I50" s="5"/>
      <c r="J50" s="5"/>
      <c r="K50" s="5"/>
    </row>
    <row r="51" spans="2:11" ht="24.75" thickBot="1" x14ac:dyDescent="0.3">
      <c r="B51" s="50" t="s">
        <v>204</v>
      </c>
      <c r="C51" s="93"/>
      <c r="D51" s="5"/>
      <c r="E51" s="5"/>
      <c r="F51" s="5"/>
      <c r="G51" s="5"/>
      <c r="H51" s="5"/>
      <c r="I51" s="5"/>
      <c r="J51" s="5"/>
      <c r="K51" s="5"/>
    </row>
    <row r="52" spans="2:11" ht="15.75" thickBot="1" x14ac:dyDescent="0.3">
      <c r="B52" s="1"/>
      <c r="C52" s="72"/>
      <c r="D52" s="5"/>
      <c r="E52" s="5"/>
      <c r="F52" s="5"/>
      <c r="G52" s="5"/>
      <c r="H52" s="5"/>
      <c r="I52" s="5"/>
      <c r="J52" s="5"/>
      <c r="K52" s="5"/>
    </row>
    <row r="53" spans="2:11" ht="60.75" thickBot="1" x14ac:dyDescent="0.3">
      <c r="B53" s="51" t="s">
        <v>205</v>
      </c>
      <c r="C53" s="94"/>
      <c r="D53" s="43" t="s">
        <v>314</v>
      </c>
      <c r="E53" s="5"/>
      <c r="F53" s="5"/>
      <c r="G53" s="5"/>
      <c r="H53" s="5"/>
      <c r="I53" s="5"/>
      <c r="J53" s="5"/>
      <c r="K53" s="5"/>
    </row>
    <row r="54" spans="2:11" x14ac:dyDescent="0.25">
      <c r="B54" s="845" t="s">
        <v>207</v>
      </c>
      <c r="C54" s="90"/>
      <c r="D54" s="52" t="s">
        <v>208</v>
      </c>
      <c r="E54" s="5"/>
      <c r="F54" s="5"/>
      <c r="G54" s="5"/>
      <c r="H54" s="5"/>
      <c r="I54" s="5"/>
      <c r="J54" s="5"/>
      <c r="K54" s="5"/>
    </row>
    <row r="55" spans="2:11" ht="60" x14ac:dyDescent="0.25">
      <c r="B55" s="846"/>
      <c r="C55" s="90"/>
      <c r="D55" s="45" t="s">
        <v>315</v>
      </c>
      <c r="E55" s="5"/>
      <c r="F55" s="5"/>
      <c r="G55" s="5"/>
      <c r="H55" s="5"/>
      <c r="I55" s="5"/>
      <c r="J55" s="5"/>
      <c r="K55" s="5"/>
    </row>
    <row r="56" spans="2:11" x14ac:dyDescent="0.25">
      <c r="B56" s="846"/>
      <c r="C56" s="90"/>
      <c r="D56" s="52" t="s">
        <v>293</v>
      </c>
      <c r="E56" s="5"/>
      <c r="F56" s="5"/>
      <c r="G56" s="5"/>
      <c r="H56" s="5"/>
      <c r="I56" s="5"/>
      <c r="J56" s="5"/>
      <c r="K56" s="5"/>
    </row>
    <row r="57" spans="2:11" x14ac:dyDescent="0.25">
      <c r="B57" s="846"/>
      <c r="C57" s="90"/>
      <c r="D57" s="45" t="s">
        <v>212</v>
      </c>
      <c r="E57" s="5"/>
      <c r="F57" s="5"/>
      <c r="G57" s="5"/>
      <c r="H57" s="5"/>
      <c r="I57" s="5"/>
      <c r="J57" s="5"/>
      <c r="K57" s="5"/>
    </row>
    <row r="58" spans="2:11" x14ac:dyDescent="0.25">
      <c r="B58" s="846"/>
      <c r="C58" s="90"/>
      <c r="D58" s="45" t="s">
        <v>316</v>
      </c>
      <c r="E58" s="5"/>
      <c r="F58" s="5"/>
      <c r="G58" s="5"/>
      <c r="H58" s="5"/>
      <c r="I58" s="5"/>
      <c r="J58" s="5"/>
      <c r="K58" s="5"/>
    </row>
    <row r="59" spans="2:11" x14ac:dyDescent="0.25">
      <c r="B59" s="846"/>
      <c r="C59" s="90"/>
      <c r="D59" s="45" t="s">
        <v>317</v>
      </c>
      <c r="E59" s="5"/>
      <c r="F59" s="5"/>
      <c r="G59" s="5"/>
      <c r="H59" s="5"/>
      <c r="I59" s="5"/>
      <c r="J59" s="5"/>
      <c r="K59" s="5"/>
    </row>
    <row r="60" spans="2:11" x14ac:dyDescent="0.25">
      <c r="B60" s="846"/>
      <c r="C60" s="90"/>
      <c r="D60" s="45" t="s">
        <v>318</v>
      </c>
      <c r="E60" s="5"/>
      <c r="F60" s="5"/>
      <c r="G60" s="5"/>
      <c r="H60" s="5"/>
      <c r="I60" s="5"/>
      <c r="J60" s="5"/>
      <c r="K60" s="5"/>
    </row>
    <row r="61" spans="2:11" x14ac:dyDescent="0.25">
      <c r="B61" s="846"/>
      <c r="C61" s="90"/>
      <c r="D61" s="45" t="s">
        <v>319</v>
      </c>
      <c r="E61" s="5"/>
      <c r="F61" s="5"/>
      <c r="G61" s="5"/>
      <c r="H61" s="5"/>
      <c r="I61" s="5"/>
      <c r="J61" s="5"/>
      <c r="K61" s="5"/>
    </row>
    <row r="62" spans="2:11" ht="15.75" thickBot="1" x14ac:dyDescent="0.3">
      <c r="B62" s="847"/>
      <c r="C62" s="2"/>
      <c r="D62" s="66"/>
      <c r="E62" s="5"/>
      <c r="F62" s="5"/>
      <c r="G62" s="5"/>
      <c r="H62" s="5"/>
      <c r="I62" s="5"/>
      <c r="J62" s="5"/>
      <c r="K62" s="5"/>
    </row>
    <row r="63" spans="2:11" ht="24.75" thickBot="1" x14ac:dyDescent="0.3">
      <c r="B63" s="46" t="s">
        <v>220</v>
      </c>
      <c r="C63" s="2"/>
      <c r="D63" s="40"/>
      <c r="E63" s="5"/>
      <c r="F63" s="5"/>
      <c r="G63" s="5"/>
      <c r="H63" s="5"/>
      <c r="I63" s="5"/>
      <c r="J63" s="5"/>
      <c r="K63" s="5"/>
    </row>
    <row r="64" spans="2:11" ht="108" x14ac:dyDescent="0.25">
      <c r="B64" s="845" t="s">
        <v>221</v>
      </c>
      <c r="C64" s="90"/>
      <c r="D64" s="45" t="s">
        <v>320</v>
      </c>
      <c r="E64" s="5"/>
      <c r="F64" s="5"/>
      <c r="G64" s="5"/>
      <c r="H64" s="5"/>
      <c r="I64" s="5"/>
      <c r="J64" s="5"/>
      <c r="K64" s="5"/>
    </row>
    <row r="65" spans="2:11" ht="96" x14ac:dyDescent="0.25">
      <c r="B65" s="846"/>
      <c r="C65" s="90"/>
      <c r="D65" s="45" t="s">
        <v>321</v>
      </c>
      <c r="E65" s="5"/>
      <c r="F65" s="5"/>
      <c r="G65" s="5"/>
      <c r="H65" s="5"/>
      <c r="I65" s="5"/>
      <c r="J65" s="5"/>
      <c r="K65" s="5"/>
    </row>
    <row r="66" spans="2:11" ht="120.75" thickBot="1" x14ac:dyDescent="0.3">
      <c r="B66" s="847"/>
      <c r="C66" s="2"/>
      <c r="D66" s="40" t="s">
        <v>322</v>
      </c>
      <c r="E66" s="5"/>
      <c r="F66" s="5"/>
      <c r="G66" s="5"/>
      <c r="H66" s="5"/>
      <c r="I66" s="5"/>
      <c r="J66" s="5"/>
      <c r="K66" s="5"/>
    </row>
    <row r="67" spans="2:11" x14ac:dyDescent="0.25">
      <c r="B67" s="845" t="s">
        <v>238</v>
      </c>
      <c r="C67" s="90"/>
      <c r="D67" s="45"/>
      <c r="E67" s="5"/>
      <c r="F67" s="5"/>
      <c r="G67" s="5"/>
      <c r="H67" s="5"/>
      <c r="I67" s="5"/>
      <c r="J67" s="5"/>
      <c r="K67" s="5"/>
    </row>
    <row r="68" spans="2:11" x14ac:dyDescent="0.25">
      <c r="B68" s="846"/>
      <c r="C68" s="90"/>
      <c r="D68" s="16"/>
      <c r="E68" s="5"/>
      <c r="F68" s="5"/>
      <c r="G68" s="5"/>
      <c r="H68" s="5"/>
      <c r="I68" s="5"/>
      <c r="J68" s="5"/>
      <c r="K68" s="5"/>
    </row>
    <row r="69" spans="2:11" x14ac:dyDescent="0.25">
      <c r="B69" s="846"/>
      <c r="C69" s="90"/>
      <c r="D69" s="45" t="s">
        <v>239</v>
      </c>
      <c r="E69" s="5"/>
      <c r="F69" s="5"/>
      <c r="G69" s="5"/>
      <c r="H69" s="5"/>
      <c r="I69" s="5"/>
      <c r="J69" s="5"/>
      <c r="K69" s="5"/>
    </row>
    <row r="70" spans="2:11" ht="37.5" x14ac:dyDescent="0.25">
      <c r="B70" s="846"/>
      <c r="C70" s="90"/>
      <c r="D70" s="45" t="s">
        <v>323</v>
      </c>
      <c r="E70" s="5"/>
      <c r="F70" s="5"/>
      <c r="G70" s="5"/>
      <c r="H70" s="5"/>
      <c r="I70" s="5"/>
      <c r="J70" s="5"/>
      <c r="K70" s="5"/>
    </row>
    <row r="71" spans="2:11" ht="37.5" x14ac:dyDescent="0.25">
      <c r="B71" s="846"/>
      <c r="C71" s="90"/>
      <c r="D71" s="45" t="s">
        <v>324</v>
      </c>
      <c r="E71" s="5"/>
      <c r="F71" s="5"/>
      <c r="G71" s="5"/>
      <c r="H71" s="5"/>
      <c r="I71" s="5"/>
      <c r="J71" s="5"/>
      <c r="K71" s="5"/>
    </row>
    <row r="72" spans="2:11" ht="37.5" x14ac:dyDescent="0.25">
      <c r="B72" s="846"/>
      <c r="C72" s="90"/>
      <c r="D72" s="45" t="s">
        <v>325</v>
      </c>
      <c r="E72" s="5"/>
      <c r="F72" s="5"/>
      <c r="G72" s="5"/>
      <c r="H72" s="5"/>
      <c r="I72" s="5"/>
      <c r="J72" s="5"/>
      <c r="K72" s="5"/>
    </row>
    <row r="73" spans="2:11" ht="48.75" thickBot="1" x14ac:dyDescent="0.3">
      <c r="B73" s="847"/>
      <c r="C73" s="2"/>
      <c r="D73" s="40" t="s">
        <v>326</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sheetData>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F10">
    <cfRule type="notContainsBlanks" dxfId="121" priority="5">
      <formula>LEN(TRIM(F10))&gt;0</formula>
    </cfRule>
  </conditionalFormatting>
  <conditionalFormatting sqref="F11:S11">
    <cfRule type="expression" dxfId="120" priority="3">
      <formula>E11="NO SE REPORTA"</formula>
    </cfRule>
    <cfRule type="expression" dxfId="119" priority="4">
      <formula>E10="NO APLICA"</formula>
    </cfRule>
  </conditionalFormatting>
  <conditionalFormatting sqref="E12:R12">
    <cfRule type="expression" dxfId="118"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1" r:id="rId1"/>
  </hyperlinks>
  <pageMargins left="0.25" right="0.25" top="0.75" bottom="0.75" header="0.3" footer="0.3"/>
  <pageSetup paperSize="178" orientation="landscape" horizontalDpi="1200" verticalDpi="1200" r:id="rId2"/>
  <drawing r:id="rId3"/>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U75"/>
  <sheetViews>
    <sheetView showGridLines="0" zoomScale="98" zoomScaleNormal="98" workbookViewId="0">
      <selection activeCell="G17" sqref="G17"/>
    </sheetView>
  </sheetViews>
  <sheetFormatPr baseColWidth="10" defaultColWidth="11.42578125" defaultRowHeight="15" x14ac:dyDescent="0.25"/>
  <cols>
    <col min="1" max="1" width="1.85546875" customWidth="1"/>
    <col min="2" max="2" width="12.85546875" customWidth="1"/>
    <col min="3" max="3" width="5" style="83" bestFit="1" customWidth="1"/>
    <col min="4" max="4" width="34.85546875" customWidth="1"/>
    <col min="5" max="5" width="12.140625" customWidth="1"/>
  </cols>
  <sheetData>
    <row r="1" spans="1:21" s="368" customFormat="1" ht="100.5" customHeight="1" thickBot="1" x14ac:dyDescent="0.3">
      <c r="A1" s="807"/>
      <c r="B1" s="808"/>
      <c r="C1" s="808"/>
      <c r="D1" s="808"/>
      <c r="E1" s="808"/>
      <c r="F1" s="808"/>
      <c r="G1" s="808"/>
      <c r="H1" s="808"/>
      <c r="I1" s="808"/>
      <c r="J1" s="808"/>
      <c r="K1" s="808"/>
      <c r="L1" s="808"/>
      <c r="M1" s="808"/>
      <c r="N1" s="808"/>
      <c r="O1" s="808"/>
      <c r="P1" s="809"/>
      <c r="Q1"/>
      <c r="R1"/>
    </row>
    <row r="2" spans="1:21" s="369" customFormat="1" ht="16.5" thickBot="1" x14ac:dyDescent="0.3">
      <c r="A2" s="810" t="e">
        <f>+#REF!</f>
        <v>#REF!</v>
      </c>
      <c r="B2" s="811"/>
      <c r="C2" s="811"/>
      <c r="D2" s="811"/>
      <c r="E2" s="811"/>
      <c r="F2" s="811"/>
      <c r="G2" s="811"/>
      <c r="H2" s="811"/>
      <c r="I2" s="811"/>
      <c r="J2" s="811"/>
      <c r="K2" s="811"/>
      <c r="L2" s="811"/>
      <c r="M2" s="811"/>
      <c r="N2" s="811"/>
      <c r="O2" s="811"/>
      <c r="P2" s="812"/>
      <c r="Q2"/>
      <c r="R2"/>
    </row>
    <row r="3" spans="1:21" s="369" customFormat="1" ht="16.5" thickBot="1" x14ac:dyDescent="0.3">
      <c r="A3" s="804" t="s">
        <v>140</v>
      </c>
      <c r="B3" s="805"/>
      <c r="C3" s="805"/>
      <c r="D3" s="805"/>
      <c r="E3" s="805"/>
      <c r="F3" s="805"/>
      <c r="G3" s="805"/>
      <c r="H3" s="805"/>
      <c r="I3" s="805"/>
      <c r="J3" s="805"/>
      <c r="K3" s="805"/>
      <c r="L3" s="805"/>
      <c r="M3" s="805"/>
      <c r="N3" s="805"/>
      <c r="O3" s="805"/>
      <c r="P3" s="806"/>
      <c r="Q3"/>
      <c r="R3"/>
    </row>
    <row r="4" spans="1:21" s="369" customFormat="1" ht="16.5" thickBot="1" x14ac:dyDescent="0.3">
      <c r="A4" s="813" t="s">
        <v>100</v>
      </c>
      <c r="B4" s="814"/>
      <c r="C4" s="814"/>
      <c r="D4" s="814"/>
      <c r="E4" s="377" t="e">
        <f>+#REF!</f>
        <v>#REF!</v>
      </c>
      <c r="F4" s="377"/>
      <c r="G4" s="377"/>
      <c r="H4" s="377"/>
      <c r="I4" s="377"/>
      <c r="J4" s="377"/>
      <c r="K4" s="377"/>
      <c r="L4" s="378"/>
      <c r="M4" s="378"/>
      <c r="N4" s="378"/>
      <c r="O4" s="378"/>
      <c r="P4" s="379"/>
      <c r="Q4"/>
      <c r="R4"/>
    </row>
    <row r="5" spans="1:21" ht="16.5" customHeight="1" thickBot="1" x14ac:dyDescent="0.3">
      <c r="A5" s="804" t="s">
        <v>7</v>
      </c>
      <c r="B5" s="805"/>
      <c r="C5" s="805"/>
      <c r="D5" s="805"/>
      <c r="E5" s="805"/>
      <c r="F5" s="805"/>
      <c r="G5" s="805"/>
      <c r="H5" s="805"/>
      <c r="I5" s="805"/>
      <c r="J5" s="805"/>
      <c r="K5" s="805"/>
      <c r="L5" s="805"/>
      <c r="M5" s="805"/>
      <c r="N5" s="805"/>
      <c r="O5" s="805"/>
      <c r="P5" s="806"/>
    </row>
    <row r="6" spans="1:21" x14ac:dyDescent="0.25">
      <c r="B6" s="1" t="s">
        <v>142</v>
      </c>
      <c r="C6" s="72"/>
      <c r="D6" s="5"/>
      <c r="E6" s="70"/>
      <c r="F6" s="5" t="s">
        <v>143</v>
      </c>
      <c r="G6" s="5"/>
      <c r="H6" s="5"/>
      <c r="I6" s="5"/>
      <c r="J6" s="5"/>
      <c r="K6" s="5"/>
    </row>
    <row r="7" spans="1:21" ht="15.75" thickBot="1" x14ac:dyDescent="0.3">
      <c r="B7" s="71"/>
      <c r="C7" s="73"/>
      <c r="D7" s="5"/>
      <c r="E7" s="17"/>
      <c r="F7" s="5" t="s">
        <v>144</v>
      </c>
      <c r="G7" s="5"/>
      <c r="H7" s="5"/>
      <c r="I7" s="5"/>
      <c r="J7" s="5"/>
      <c r="K7" s="5"/>
    </row>
    <row r="8" spans="1:21" ht="15.75" thickBot="1" x14ac:dyDescent="0.3">
      <c r="B8" s="168" t="s">
        <v>145</v>
      </c>
      <c r="C8" s="208">
        <v>2025</v>
      </c>
      <c r="D8" s="212" t="str">
        <f>+IF(E10="NO APLICA","NO APLICA",IF(E11="NO SE REPORTA","SIN INFORMACION",+F23))</f>
        <v>N.A.</v>
      </c>
      <c r="E8" s="209"/>
      <c r="F8" s="5" t="s">
        <v>146</v>
      </c>
      <c r="G8" s="5"/>
      <c r="H8" s="5"/>
      <c r="I8" s="5"/>
      <c r="J8" s="5"/>
      <c r="K8" s="5"/>
    </row>
    <row r="9" spans="1:21" x14ac:dyDescent="0.25">
      <c r="B9" s="346" t="s">
        <v>147</v>
      </c>
      <c r="C9" s="84"/>
      <c r="D9" s="5"/>
      <c r="E9" s="5"/>
      <c r="F9" s="5"/>
      <c r="G9" s="5"/>
      <c r="H9" s="5"/>
      <c r="I9" s="5"/>
      <c r="J9" s="5"/>
      <c r="K9" s="5"/>
    </row>
    <row r="10" spans="1:21" x14ac:dyDescent="0.25">
      <c r="B10" s="815" t="s">
        <v>148</v>
      </c>
      <c r="C10" s="815"/>
      <c r="D10" s="815"/>
      <c r="E10" s="349" t="s">
        <v>149</v>
      </c>
      <c r="F10" s="822"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823"/>
      <c r="H10" s="823"/>
      <c r="I10" s="823"/>
      <c r="J10" s="823"/>
      <c r="K10" s="823"/>
      <c r="L10" s="823"/>
      <c r="M10" s="823"/>
      <c r="N10" s="823"/>
      <c r="O10" s="823"/>
      <c r="P10" s="823"/>
      <c r="Q10" s="823"/>
      <c r="R10" s="823"/>
      <c r="S10" s="823"/>
      <c r="T10" s="5"/>
      <c r="U10" s="5"/>
    </row>
    <row r="11" spans="1:21" ht="14.45" customHeight="1" x14ac:dyDescent="0.25">
      <c r="B11" s="348"/>
      <c r="C11" s="84"/>
      <c r="D11" s="168" t="str">
        <f>IF(E10="SI APLICA","¿El indicador no se reporta por limitaciones de información disponible? ","")</f>
        <v xml:space="preserve">¿El indicador no se reporta por limitaciones de información disponible? </v>
      </c>
      <c r="E11" s="350" t="s">
        <v>150</v>
      </c>
      <c r="F11" s="816"/>
      <c r="G11" s="817"/>
      <c r="H11" s="817"/>
      <c r="I11" s="817"/>
      <c r="J11" s="817"/>
      <c r="K11" s="817"/>
      <c r="L11" s="817"/>
      <c r="M11" s="817"/>
      <c r="N11" s="817"/>
      <c r="O11" s="817"/>
      <c r="P11" s="817"/>
      <c r="Q11" s="817"/>
      <c r="R11" s="817"/>
      <c r="S11" s="817"/>
    </row>
    <row r="12" spans="1:21" ht="23.45" customHeight="1" x14ac:dyDescent="0.25">
      <c r="B12" s="346"/>
      <c r="C12" s="84"/>
      <c r="D12" s="168" t="str">
        <f>IF(E11="SI SE REPORTA","¿Qué programas o proyectos del Plan de Acción están asociados al indicador? ","")</f>
        <v xml:space="preserve">¿Qué programas o proyectos del Plan de Acción están asociados al indicador? </v>
      </c>
      <c r="E12" s="818" t="s">
        <v>1378</v>
      </c>
      <c r="F12" s="818"/>
      <c r="G12" s="818"/>
      <c r="H12" s="818"/>
      <c r="I12" s="818"/>
      <c r="J12" s="818"/>
      <c r="K12" s="818"/>
      <c r="L12" s="818"/>
      <c r="M12" s="818"/>
      <c r="N12" s="818"/>
      <c r="O12" s="818"/>
      <c r="P12" s="818"/>
      <c r="Q12" s="818"/>
      <c r="R12" s="818"/>
    </row>
    <row r="13" spans="1:21" ht="21.95" customHeight="1" x14ac:dyDescent="0.25">
      <c r="B13" s="346"/>
      <c r="C13" s="84"/>
      <c r="D13" s="168" t="s">
        <v>151</v>
      </c>
      <c r="E13" s="819" t="s">
        <v>1906</v>
      </c>
      <c r="F13" s="820"/>
      <c r="G13" s="820"/>
      <c r="H13" s="820"/>
      <c r="I13" s="820"/>
      <c r="J13" s="820"/>
      <c r="K13" s="820"/>
      <c r="L13" s="820"/>
      <c r="M13" s="820"/>
      <c r="N13" s="820"/>
      <c r="O13" s="820"/>
      <c r="P13" s="820"/>
      <c r="Q13" s="820"/>
      <c r="R13" s="821"/>
    </row>
    <row r="14" spans="1:21" ht="6.95" customHeight="1" thickBot="1" x14ac:dyDescent="0.3">
      <c r="B14" s="346"/>
      <c r="C14" s="84"/>
      <c r="D14" s="5"/>
      <c r="E14" s="5"/>
      <c r="F14" s="5"/>
      <c r="G14" s="5"/>
      <c r="H14" s="5"/>
      <c r="I14" s="5"/>
      <c r="J14" s="5"/>
      <c r="K14" s="5"/>
    </row>
    <row r="15" spans="1:21" ht="15.75" thickBot="1" x14ac:dyDescent="0.3">
      <c r="B15" s="845" t="s">
        <v>152</v>
      </c>
      <c r="C15" s="85"/>
      <c r="D15" s="836" t="s">
        <v>153</v>
      </c>
      <c r="E15" s="837"/>
      <c r="F15" s="837"/>
      <c r="G15" s="837"/>
      <c r="H15" s="837"/>
      <c r="I15" s="837"/>
      <c r="J15" s="838"/>
      <c r="K15" s="5"/>
    </row>
    <row r="16" spans="1:21" ht="24.75" thickBot="1" x14ac:dyDescent="0.3">
      <c r="B16" s="846"/>
      <c r="C16" s="90"/>
      <c r="D16" s="43" t="s">
        <v>327</v>
      </c>
      <c r="E16" s="203">
        <v>16</v>
      </c>
      <c r="F16" s="5"/>
      <c r="G16" s="5"/>
      <c r="H16" s="5"/>
      <c r="I16" s="5"/>
      <c r="J16" s="21"/>
      <c r="K16" s="5"/>
    </row>
    <row r="17" spans="2:11" ht="40.5" customHeight="1" thickBot="1" x14ac:dyDescent="0.3">
      <c r="B17" s="846"/>
      <c r="C17" s="90"/>
      <c r="D17" s="40" t="s">
        <v>328</v>
      </c>
      <c r="E17" s="203">
        <v>0</v>
      </c>
      <c r="F17" s="5"/>
      <c r="G17" s="5"/>
      <c r="H17" s="5"/>
      <c r="I17" s="5"/>
      <c r="J17" s="21"/>
      <c r="K17" s="5"/>
    </row>
    <row r="18" spans="2:11" ht="36.75" thickBot="1" x14ac:dyDescent="0.3">
      <c r="B18" s="846"/>
      <c r="C18" s="90"/>
      <c r="D18" s="40" t="s">
        <v>329</v>
      </c>
      <c r="E18" s="203">
        <v>2</v>
      </c>
      <c r="F18" s="5"/>
      <c r="G18" s="5"/>
      <c r="H18" s="5"/>
      <c r="I18" s="5"/>
      <c r="J18" s="21"/>
      <c r="K18" s="5"/>
    </row>
    <row r="19" spans="2:11" ht="15.75" thickBot="1" x14ac:dyDescent="0.3">
      <c r="B19" s="846"/>
      <c r="C19" s="88"/>
      <c r="D19" s="851"/>
      <c r="E19" s="852"/>
      <c r="F19" s="852"/>
      <c r="G19" s="852"/>
      <c r="H19" s="852"/>
      <c r="I19" s="852"/>
      <c r="J19" s="853"/>
      <c r="K19" s="5"/>
    </row>
    <row r="20" spans="2:11" ht="15.75" thickBot="1" x14ac:dyDescent="0.3">
      <c r="B20" s="846"/>
      <c r="C20" s="94" t="s">
        <v>101</v>
      </c>
      <c r="D20" s="43" t="s">
        <v>279</v>
      </c>
      <c r="E20" s="38" t="s">
        <v>103</v>
      </c>
      <c r="F20" s="38" t="s">
        <v>104</v>
      </c>
      <c r="G20" s="38" t="s">
        <v>105</v>
      </c>
      <c r="H20" s="38" t="s">
        <v>106</v>
      </c>
      <c r="I20" s="38" t="s">
        <v>280</v>
      </c>
      <c r="J20" s="107"/>
      <c r="K20" s="5"/>
    </row>
    <row r="21" spans="2:11" ht="36.75" thickBot="1" x14ac:dyDescent="0.3">
      <c r="B21" s="846"/>
      <c r="C21" s="2" t="s">
        <v>281</v>
      </c>
      <c r="D21" s="40" t="s">
        <v>330</v>
      </c>
      <c r="E21" s="203">
        <v>0</v>
      </c>
      <c r="F21" s="203">
        <v>0</v>
      </c>
      <c r="G21" s="203">
        <v>1</v>
      </c>
      <c r="H21" s="203">
        <v>1</v>
      </c>
      <c r="I21" s="42">
        <f>SUM(E21:H21)</f>
        <v>2</v>
      </c>
      <c r="J21" s="108"/>
      <c r="K21" s="5"/>
    </row>
    <row r="22" spans="2:11" ht="36.75" thickBot="1" x14ac:dyDescent="0.3">
      <c r="B22" s="846"/>
      <c r="C22" s="2" t="s">
        <v>283</v>
      </c>
      <c r="D22" s="40" t="s">
        <v>331</v>
      </c>
      <c r="E22" s="203">
        <v>0</v>
      </c>
      <c r="F22" s="203">
        <v>0</v>
      </c>
      <c r="G22" s="203">
        <v>0</v>
      </c>
      <c r="H22" s="203">
        <v>0</v>
      </c>
      <c r="I22" s="42">
        <f>SUM(E22:H22)</f>
        <v>0</v>
      </c>
      <c r="J22" s="108"/>
      <c r="K22" s="5"/>
    </row>
    <row r="23" spans="2:11" ht="36.75" thickBot="1" x14ac:dyDescent="0.3">
      <c r="B23" s="847"/>
      <c r="C23" s="2" t="s">
        <v>285</v>
      </c>
      <c r="D23" s="40" t="s">
        <v>332</v>
      </c>
      <c r="E23" s="182" t="str">
        <f>IFERROR(E22/E21,"N.A.")</f>
        <v>N.A.</v>
      </c>
      <c r="F23" s="182" t="str">
        <f>IFERROR(F22/F21,"N.A.")</f>
        <v>N.A.</v>
      </c>
      <c r="G23" s="182">
        <f>IFERROR(G22/G21,"N.A.")</f>
        <v>0</v>
      </c>
      <c r="H23" s="182">
        <f>IFERROR(H22/H21,"N.A.")</f>
        <v>0</v>
      </c>
      <c r="I23" s="182">
        <f>IFERROR(I22/I21,"N.A.")</f>
        <v>0</v>
      </c>
      <c r="J23" s="109"/>
      <c r="K23" s="5"/>
    </row>
    <row r="24" spans="2:11" ht="24" customHeight="1" thickBot="1" x14ac:dyDescent="0.3">
      <c r="B24" s="46" t="s">
        <v>187</v>
      </c>
      <c r="C24" s="89"/>
      <c r="D24" s="848" t="s">
        <v>333</v>
      </c>
      <c r="E24" s="849"/>
      <c r="F24" s="849"/>
      <c r="G24" s="849"/>
      <c r="H24" s="849"/>
      <c r="I24" s="849"/>
      <c r="J24" s="850"/>
      <c r="K24" s="5"/>
    </row>
    <row r="25" spans="2:11" ht="24.75" thickBot="1" x14ac:dyDescent="0.3">
      <c r="B25" s="46" t="s">
        <v>189</v>
      </c>
      <c r="C25" s="89"/>
      <c r="D25" s="848" t="s">
        <v>288</v>
      </c>
      <c r="E25" s="849"/>
      <c r="F25" s="849"/>
      <c r="G25" s="849"/>
      <c r="H25" s="849"/>
      <c r="I25" s="849"/>
      <c r="J25" s="850"/>
      <c r="K25" s="5"/>
    </row>
    <row r="26" spans="2:11" ht="15.75" thickBot="1" x14ac:dyDescent="0.3">
      <c r="B26" s="1"/>
      <c r="C26" s="72"/>
      <c r="D26" s="5"/>
      <c r="E26" s="5"/>
      <c r="F26" s="5"/>
      <c r="G26" s="5"/>
      <c r="H26" s="5"/>
      <c r="I26" s="5"/>
      <c r="J26" s="5"/>
      <c r="K26" s="5"/>
    </row>
    <row r="27" spans="2:11" ht="15" customHeight="1" thickBot="1" x14ac:dyDescent="0.3">
      <c r="B27" s="115" t="s">
        <v>191</v>
      </c>
      <c r="C27" s="116"/>
      <c r="D27" s="116"/>
      <c r="E27" s="116"/>
      <c r="F27" s="117"/>
      <c r="G27" s="5"/>
      <c r="H27" s="5"/>
      <c r="I27" s="5"/>
      <c r="J27" s="5"/>
      <c r="K27" s="5"/>
    </row>
    <row r="28" spans="2:11" ht="15.75" thickBot="1" x14ac:dyDescent="0.3">
      <c r="B28" s="845">
        <v>1</v>
      </c>
      <c r="C28" s="90"/>
      <c r="D28" s="47" t="s">
        <v>192</v>
      </c>
      <c r="E28" s="30" t="s">
        <v>1366</v>
      </c>
      <c r="F28" s="58"/>
      <c r="G28" s="5"/>
      <c r="H28" s="5"/>
      <c r="I28" s="5"/>
      <c r="J28" s="5"/>
      <c r="K28" s="5"/>
    </row>
    <row r="29" spans="2:11" ht="15.75" thickBot="1" x14ac:dyDescent="0.3">
      <c r="B29" s="846"/>
      <c r="C29" s="90"/>
      <c r="D29" s="40" t="s">
        <v>45</v>
      </c>
      <c r="E29" s="30" t="s">
        <v>1374</v>
      </c>
      <c r="F29" s="58"/>
      <c r="G29" s="5"/>
      <c r="H29" s="5"/>
      <c r="I29" s="5"/>
      <c r="J29" s="5"/>
      <c r="K29" s="5"/>
    </row>
    <row r="30" spans="2:11" ht="15.75" thickBot="1" x14ac:dyDescent="0.3">
      <c r="B30" s="846"/>
      <c r="C30" s="90"/>
      <c r="D30" s="40" t="s">
        <v>193</v>
      </c>
      <c r="E30" s="30" t="s">
        <v>1375</v>
      </c>
      <c r="F30" s="58"/>
      <c r="G30" s="5"/>
      <c r="H30" s="5"/>
      <c r="I30" s="5"/>
      <c r="J30" s="5"/>
      <c r="K30" s="5"/>
    </row>
    <row r="31" spans="2:11" ht="15.75" thickBot="1" x14ac:dyDescent="0.3">
      <c r="B31" s="846"/>
      <c r="C31" s="90"/>
      <c r="D31" s="40" t="s">
        <v>47</v>
      </c>
      <c r="E31" s="30" t="s">
        <v>1377</v>
      </c>
      <c r="F31" s="58"/>
      <c r="G31" s="5"/>
      <c r="H31" s="5"/>
      <c r="I31" s="5"/>
      <c r="J31" s="5"/>
      <c r="K31" s="5"/>
    </row>
    <row r="32" spans="2:11" ht="15.75" thickBot="1" x14ac:dyDescent="0.3">
      <c r="B32" s="846"/>
      <c r="C32" s="90"/>
      <c r="D32" s="40" t="s">
        <v>49</v>
      </c>
      <c r="E32" s="406" t="s">
        <v>1376</v>
      </c>
      <c r="F32" s="58"/>
      <c r="G32" s="5"/>
      <c r="H32" s="5"/>
      <c r="I32" s="5"/>
      <c r="J32" s="5"/>
      <c r="K32" s="5"/>
    </row>
    <row r="33" spans="2:11" ht="15.75" thickBot="1" x14ac:dyDescent="0.3">
      <c r="B33" s="846"/>
      <c r="C33" s="90"/>
      <c r="D33" s="40" t="s">
        <v>51</v>
      </c>
      <c r="E33" s="30">
        <v>4380200</v>
      </c>
      <c r="F33" s="58"/>
      <c r="G33" s="5"/>
      <c r="H33" s="5"/>
      <c r="I33" s="5"/>
      <c r="J33" s="5"/>
      <c r="K33" s="5"/>
    </row>
    <row r="34" spans="2:11" ht="15.75" thickBot="1" x14ac:dyDescent="0.3">
      <c r="B34" s="847"/>
      <c r="C34" s="2"/>
      <c r="D34" s="40" t="s">
        <v>194</v>
      </c>
      <c r="E34" s="30" t="s">
        <v>1370</v>
      </c>
      <c r="F34" s="58"/>
      <c r="G34" s="5"/>
      <c r="H34" s="5"/>
      <c r="I34" s="5"/>
      <c r="J34" s="5"/>
      <c r="K34" s="5"/>
    </row>
    <row r="35" spans="2:11" ht="15.75" thickBot="1" x14ac:dyDescent="0.3">
      <c r="B35" s="1"/>
      <c r="C35" s="72"/>
      <c r="D35" s="5"/>
      <c r="E35" s="5"/>
      <c r="F35" s="5"/>
      <c r="G35" s="5"/>
      <c r="H35" s="5"/>
      <c r="I35" s="5"/>
      <c r="J35" s="5"/>
      <c r="K35" s="5"/>
    </row>
    <row r="36" spans="2:11" ht="15" customHeight="1" thickBot="1" x14ac:dyDescent="0.3">
      <c r="B36" s="115" t="s">
        <v>195</v>
      </c>
      <c r="C36" s="116"/>
      <c r="D36" s="116"/>
      <c r="E36" s="116"/>
      <c r="F36" s="117"/>
      <c r="G36" s="5"/>
      <c r="H36" s="5"/>
      <c r="I36" s="5"/>
      <c r="J36" s="5"/>
      <c r="K36" s="5"/>
    </row>
    <row r="37" spans="2:11" ht="15.75" thickBot="1" x14ac:dyDescent="0.3">
      <c r="B37" s="845">
        <v>1</v>
      </c>
      <c r="C37" s="90"/>
      <c r="D37" s="47" t="s">
        <v>192</v>
      </c>
      <c r="E37" s="229" t="s">
        <v>196</v>
      </c>
      <c r="F37" s="58"/>
      <c r="G37" s="5"/>
      <c r="H37" s="5"/>
      <c r="I37" s="5"/>
      <c r="J37" s="5"/>
      <c r="K37" s="5"/>
    </row>
    <row r="38" spans="2:11" ht="15.75" thickBot="1" x14ac:dyDescent="0.3">
      <c r="B38" s="846"/>
      <c r="C38" s="90"/>
      <c r="D38" s="40" t="s">
        <v>45</v>
      </c>
      <c r="E38" s="229" t="s">
        <v>289</v>
      </c>
      <c r="F38" s="58"/>
      <c r="G38" s="5"/>
      <c r="H38" s="5"/>
      <c r="I38" s="5"/>
      <c r="J38" s="5"/>
      <c r="K38" s="5"/>
    </row>
    <row r="39" spans="2:11" ht="15.75" thickBot="1" x14ac:dyDescent="0.3">
      <c r="B39" s="846"/>
      <c r="C39" s="90"/>
      <c r="D39" s="40" t="s">
        <v>193</v>
      </c>
      <c r="E39" s="233"/>
      <c r="F39" s="58"/>
      <c r="G39" s="5"/>
      <c r="H39" s="5"/>
      <c r="I39" s="5"/>
      <c r="J39" s="5"/>
      <c r="K39" s="5"/>
    </row>
    <row r="40" spans="2:11" ht="15.75" thickBot="1" x14ac:dyDescent="0.3">
      <c r="B40" s="846"/>
      <c r="C40" s="90"/>
      <c r="D40" s="40" t="s">
        <v>47</v>
      </c>
      <c r="E40" s="233"/>
      <c r="F40" s="58"/>
      <c r="G40" s="5"/>
      <c r="H40" s="5"/>
      <c r="I40" s="5"/>
      <c r="J40" s="5"/>
      <c r="K40" s="5"/>
    </row>
    <row r="41" spans="2:11" ht="15.75" thickBot="1" x14ac:dyDescent="0.3">
      <c r="B41" s="846"/>
      <c r="C41" s="90"/>
      <c r="D41" s="40" t="s">
        <v>49</v>
      </c>
      <c r="E41" s="233"/>
      <c r="F41" s="58"/>
      <c r="G41" s="5"/>
      <c r="H41" s="5"/>
      <c r="I41" s="5"/>
      <c r="J41" s="5"/>
      <c r="K41" s="5"/>
    </row>
    <row r="42" spans="2:11" ht="15.75" thickBot="1" x14ac:dyDescent="0.3">
      <c r="B42" s="846"/>
      <c r="C42" s="90"/>
      <c r="D42" s="40" t="s">
        <v>51</v>
      </c>
      <c r="E42" s="233"/>
      <c r="F42" s="58"/>
      <c r="G42" s="5"/>
      <c r="H42" s="5"/>
      <c r="I42" s="5"/>
      <c r="J42" s="5"/>
      <c r="K42" s="5"/>
    </row>
    <row r="43" spans="2:11" ht="15.75" thickBot="1" x14ac:dyDescent="0.3">
      <c r="B43" s="847"/>
      <c r="C43" s="2"/>
      <c r="D43" s="40" t="s">
        <v>194</v>
      </c>
      <c r="E43" s="233"/>
      <c r="F43" s="58"/>
      <c r="G43" s="5"/>
      <c r="H43" s="5"/>
      <c r="I43" s="5"/>
      <c r="J43" s="5"/>
      <c r="K43" s="5"/>
    </row>
    <row r="44" spans="2:11" ht="15.75" thickBot="1" x14ac:dyDescent="0.3">
      <c r="B44" s="1"/>
      <c r="C44" s="72"/>
      <c r="D44" s="5"/>
      <c r="E44" s="5"/>
      <c r="F44" s="5"/>
      <c r="G44" s="5"/>
      <c r="H44" s="5"/>
      <c r="I44" s="5"/>
      <c r="J44" s="5"/>
      <c r="K44" s="5"/>
    </row>
    <row r="45" spans="2:11" ht="15" customHeight="1" thickBot="1" x14ac:dyDescent="0.3">
      <c r="B45" s="115" t="s">
        <v>198</v>
      </c>
      <c r="C45" s="116"/>
      <c r="D45" s="116"/>
      <c r="E45" s="117"/>
      <c r="G45" s="5"/>
      <c r="H45" s="5"/>
      <c r="I45" s="5"/>
      <c r="J45" s="5"/>
      <c r="K45" s="5"/>
    </row>
    <row r="46" spans="2:11" ht="24.75" thickBot="1" x14ac:dyDescent="0.3">
      <c r="B46" s="46" t="s">
        <v>199</v>
      </c>
      <c r="C46" s="40" t="s">
        <v>200</v>
      </c>
      <c r="D46" s="40" t="s">
        <v>201</v>
      </c>
      <c r="E46" s="40" t="s">
        <v>202</v>
      </c>
      <c r="F46" s="5"/>
      <c r="G46" s="5"/>
      <c r="H46" s="5"/>
      <c r="I46" s="5"/>
      <c r="J46" s="5"/>
    </row>
    <row r="47" spans="2:11" ht="72.75" thickBot="1" x14ac:dyDescent="0.3">
      <c r="B47" s="48">
        <v>42401</v>
      </c>
      <c r="C47" s="40">
        <v>0.01</v>
      </c>
      <c r="D47" s="66" t="s">
        <v>334</v>
      </c>
      <c r="E47" s="40"/>
      <c r="F47" s="5"/>
      <c r="G47" s="5"/>
      <c r="H47" s="5"/>
      <c r="I47" s="5"/>
      <c r="J47" s="5"/>
    </row>
    <row r="48" spans="2:11" ht="15.75" thickBot="1" x14ac:dyDescent="0.3">
      <c r="B48" s="3"/>
      <c r="C48" s="91"/>
      <c r="D48" s="5"/>
      <c r="E48" s="5"/>
      <c r="F48" s="5"/>
      <c r="G48" s="5"/>
      <c r="H48" s="5"/>
      <c r="I48" s="5"/>
      <c r="J48" s="5"/>
      <c r="K48" s="5"/>
    </row>
    <row r="49" spans="2:11" x14ac:dyDescent="0.25">
      <c r="B49" s="125" t="s">
        <v>109</v>
      </c>
      <c r="C49" s="92"/>
      <c r="D49" s="5"/>
      <c r="E49" s="5"/>
      <c r="F49" s="5"/>
      <c r="G49" s="5"/>
      <c r="H49" s="5"/>
      <c r="I49" s="5"/>
      <c r="J49" s="5"/>
      <c r="K49" s="5"/>
    </row>
    <row r="50" spans="2:11" x14ac:dyDescent="0.25">
      <c r="B50" s="875"/>
      <c r="C50" s="876"/>
      <c r="D50" s="876"/>
      <c r="E50" s="877"/>
      <c r="F50" s="5"/>
      <c r="G50" s="5"/>
      <c r="H50" s="5"/>
      <c r="I50" s="5"/>
      <c r="J50" s="5"/>
      <c r="K50" s="5"/>
    </row>
    <row r="51" spans="2:11" x14ac:dyDescent="0.25">
      <c r="B51" s="878"/>
      <c r="C51" s="879"/>
      <c r="D51" s="879"/>
      <c r="E51" s="880"/>
      <c r="F51" s="5"/>
      <c r="G51" s="5"/>
      <c r="H51" s="5"/>
      <c r="I51" s="5"/>
      <c r="J51" s="5"/>
      <c r="K51" s="5"/>
    </row>
    <row r="52" spans="2:11" ht="15.75" thickBot="1" x14ac:dyDescent="0.3">
      <c r="B52" s="5"/>
      <c r="D52" s="5"/>
      <c r="E52" s="5"/>
      <c r="F52" s="5"/>
      <c r="G52" s="5"/>
      <c r="H52" s="5"/>
      <c r="I52" s="5"/>
      <c r="J52" s="5"/>
      <c r="K52" s="5"/>
    </row>
    <row r="53" spans="2:11" ht="24.75" thickBot="1" x14ac:dyDescent="0.3">
      <c r="B53" s="50" t="s">
        <v>204</v>
      </c>
      <c r="C53" s="93"/>
      <c r="D53" s="5"/>
      <c r="E53" s="5"/>
      <c r="F53" s="5"/>
      <c r="G53" s="5"/>
      <c r="H53" s="5"/>
      <c r="I53" s="5"/>
      <c r="J53" s="5"/>
      <c r="K53" s="5"/>
    </row>
    <row r="54" spans="2:11" ht="15.75" thickBot="1" x14ac:dyDescent="0.3">
      <c r="B54" s="1"/>
      <c r="C54" s="72"/>
      <c r="D54" s="5"/>
      <c r="E54" s="5"/>
      <c r="F54" s="5"/>
      <c r="G54" s="5"/>
      <c r="H54" s="5"/>
      <c r="I54" s="5"/>
      <c r="J54" s="5"/>
      <c r="K54" s="5"/>
    </row>
    <row r="55" spans="2:11" ht="60.75" thickBot="1" x14ac:dyDescent="0.3">
      <c r="B55" s="51" t="s">
        <v>205</v>
      </c>
      <c r="C55" s="94"/>
      <c r="D55" s="43" t="s">
        <v>335</v>
      </c>
      <c r="E55" s="5"/>
      <c r="F55" s="5"/>
      <c r="G55" s="5"/>
      <c r="H55" s="5"/>
      <c r="I55" s="5"/>
      <c r="J55" s="5"/>
      <c r="K55" s="5"/>
    </row>
    <row r="56" spans="2:11" x14ac:dyDescent="0.25">
      <c r="B56" s="845" t="s">
        <v>207</v>
      </c>
      <c r="C56" s="90"/>
      <c r="D56" s="52" t="s">
        <v>208</v>
      </c>
      <c r="E56" s="5"/>
      <c r="F56" s="5"/>
      <c r="G56" s="5"/>
      <c r="H56" s="5"/>
      <c r="I56" s="5"/>
      <c r="J56" s="5"/>
      <c r="K56" s="5"/>
    </row>
    <row r="57" spans="2:11" ht="60" x14ac:dyDescent="0.25">
      <c r="B57" s="846"/>
      <c r="C57" s="90"/>
      <c r="D57" s="45" t="s">
        <v>336</v>
      </c>
      <c r="E57" s="5"/>
      <c r="F57" s="5"/>
      <c r="G57" s="5"/>
      <c r="H57" s="5"/>
      <c r="I57" s="5"/>
      <c r="J57" s="5"/>
      <c r="K57" s="5"/>
    </row>
    <row r="58" spans="2:11" x14ac:dyDescent="0.25">
      <c r="B58" s="846"/>
      <c r="C58" s="90"/>
      <c r="D58" s="52" t="s">
        <v>293</v>
      </c>
      <c r="E58" s="5"/>
      <c r="F58" s="5"/>
      <c r="G58" s="5"/>
      <c r="H58" s="5"/>
      <c r="I58" s="5"/>
      <c r="J58" s="5"/>
      <c r="K58" s="5"/>
    </row>
    <row r="59" spans="2:11" ht="24" x14ac:dyDescent="0.25">
      <c r="B59" s="846"/>
      <c r="C59" s="90"/>
      <c r="D59" s="45" t="s">
        <v>295</v>
      </c>
      <c r="E59" s="5"/>
      <c r="F59" s="5"/>
      <c r="G59" s="5"/>
      <c r="H59" s="5"/>
      <c r="I59" s="5"/>
      <c r="J59" s="5"/>
      <c r="K59" s="5"/>
    </row>
    <row r="60" spans="2:11" x14ac:dyDescent="0.25">
      <c r="B60" s="846"/>
      <c r="C60" s="90"/>
      <c r="D60" s="45" t="s">
        <v>316</v>
      </c>
      <c r="E60" s="5"/>
      <c r="F60" s="5"/>
      <c r="G60" s="5"/>
      <c r="H60" s="5"/>
      <c r="I60" s="5"/>
      <c r="J60" s="5"/>
      <c r="K60" s="5"/>
    </row>
    <row r="61" spans="2:11" ht="36" x14ac:dyDescent="0.25">
      <c r="B61" s="846"/>
      <c r="C61" s="90"/>
      <c r="D61" s="45" t="s">
        <v>299</v>
      </c>
      <c r="E61" s="5"/>
      <c r="F61" s="5"/>
      <c r="G61" s="5"/>
      <c r="H61" s="5"/>
      <c r="I61" s="5"/>
      <c r="J61" s="5"/>
      <c r="K61" s="5"/>
    </row>
    <row r="62" spans="2:11" x14ac:dyDescent="0.25">
      <c r="B62" s="846"/>
      <c r="C62" s="90"/>
      <c r="D62" s="52" t="s">
        <v>300</v>
      </c>
      <c r="E62" s="5"/>
      <c r="F62" s="5"/>
      <c r="G62" s="5"/>
      <c r="H62" s="5"/>
      <c r="I62" s="5"/>
      <c r="J62" s="5"/>
      <c r="K62" s="5"/>
    </row>
    <row r="63" spans="2:11" ht="24.75" thickBot="1" x14ac:dyDescent="0.3">
      <c r="B63" s="847"/>
      <c r="C63" s="2"/>
      <c r="D63" s="40" t="s">
        <v>301</v>
      </c>
      <c r="E63" s="5"/>
      <c r="F63" s="5"/>
      <c r="G63" s="5"/>
      <c r="H63" s="5"/>
      <c r="I63" s="5"/>
      <c r="J63" s="5"/>
      <c r="K63" s="5"/>
    </row>
    <row r="64" spans="2:11" ht="24.75" thickBot="1" x14ac:dyDescent="0.3">
      <c r="B64" s="46" t="s">
        <v>220</v>
      </c>
      <c r="C64" s="2"/>
      <c r="D64" s="40"/>
      <c r="E64" s="5"/>
      <c r="F64" s="5"/>
      <c r="G64" s="5"/>
      <c r="H64" s="5"/>
      <c r="I64" s="5"/>
      <c r="J64" s="5"/>
      <c r="K64" s="5"/>
    </row>
    <row r="65" spans="2:11" ht="108" x14ac:dyDescent="0.25">
      <c r="B65" s="845" t="s">
        <v>221</v>
      </c>
      <c r="C65" s="90"/>
      <c r="D65" s="45" t="s">
        <v>337</v>
      </c>
      <c r="E65" s="5"/>
      <c r="F65" s="5"/>
      <c r="G65" s="5"/>
      <c r="H65" s="5"/>
      <c r="I65" s="5"/>
      <c r="J65" s="5"/>
      <c r="K65" s="5"/>
    </row>
    <row r="66" spans="2:11" ht="240" x14ac:dyDescent="0.25">
      <c r="B66" s="846"/>
      <c r="C66" s="90"/>
      <c r="D66" s="45" t="s">
        <v>338</v>
      </c>
      <c r="E66" s="5"/>
      <c r="F66" s="5"/>
      <c r="G66" s="5"/>
      <c r="H66" s="5"/>
      <c r="I66" s="5"/>
      <c r="J66" s="5"/>
      <c r="K66" s="5"/>
    </row>
    <row r="67" spans="2:11" ht="48.75" thickBot="1" x14ac:dyDescent="0.3">
      <c r="B67" s="847"/>
      <c r="C67" s="2"/>
      <c r="D67" s="40" t="s">
        <v>339</v>
      </c>
      <c r="E67" s="5"/>
      <c r="F67" s="5"/>
      <c r="G67" s="5"/>
      <c r="H67" s="5"/>
      <c r="I67" s="5"/>
      <c r="J67" s="5"/>
      <c r="K67" s="5"/>
    </row>
    <row r="68" spans="2:11" x14ac:dyDescent="0.25">
      <c r="B68" s="845" t="s">
        <v>238</v>
      </c>
      <c r="C68" s="90"/>
      <c r="D68" s="45"/>
      <c r="E68" s="5"/>
      <c r="F68" s="5"/>
      <c r="G68" s="5"/>
      <c r="H68" s="5"/>
      <c r="I68" s="5"/>
      <c r="J68" s="5"/>
      <c r="K68" s="5"/>
    </row>
    <row r="69" spans="2:11" x14ac:dyDescent="0.25">
      <c r="B69" s="846"/>
      <c r="C69" s="90"/>
      <c r="D69" s="16"/>
      <c r="E69" s="5"/>
      <c r="F69" s="5"/>
      <c r="G69" s="5"/>
      <c r="H69" s="5"/>
      <c r="I69" s="5"/>
      <c r="J69" s="5"/>
      <c r="K69" s="5"/>
    </row>
    <row r="70" spans="2:11" x14ac:dyDescent="0.25">
      <c r="B70" s="846"/>
      <c r="C70" s="90"/>
      <c r="D70" s="45" t="s">
        <v>239</v>
      </c>
      <c r="E70" s="5"/>
      <c r="F70" s="5"/>
      <c r="G70" s="5"/>
      <c r="H70" s="5"/>
      <c r="I70" s="5"/>
      <c r="J70" s="5"/>
      <c r="K70" s="5"/>
    </row>
    <row r="71" spans="2:11" ht="37.5" x14ac:dyDescent="0.25">
      <c r="B71" s="846"/>
      <c r="C71" s="90"/>
      <c r="D71" s="45" t="s">
        <v>340</v>
      </c>
      <c r="E71" s="5"/>
      <c r="F71" s="5"/>
      <c r="G71" s="5"/>
      <c r="H71" s="5"/>
      <c r="I71" s="5"/>
      <c r="J71" s="5"/>
      <c r="K71" s="5"/>
    </row>
    <row r="72" spans="2:11" ht="37.5" x14ac:dyDescent="0.25">
      <c r="B72" s="846"/>
      <c r="C72" s="90"/>
      <c r="D72" s="45" t="s">
        <v>341</v>
      </c>
      <c r="E72" s="5"/>
      <c r="F72" s="5"/>
      <c r="G72" s="5"/>
      <c r="H72" s="5"/>
      <c r="I72" s="5"/>
      <c r="J72" s="5"/>
      <c r="K72" s="5"/>
    </row>
    <row r="73" spans="2:11" ht="37.5" x14ac:dyDescent="0.25">
      <c r="B73" s="846"/>
      <c r="C73" s="90"/>
      <c r="D73" s="45" t="s">
        <v>342</v>
      </c>
      <c r="E73" s="5"/>
      <c r="F73" s="5"/>
      <c r="G73" s="5"/>
      <c r="H73" s="5"/>
      <c r="I73" s="5"/>
      <c r="J73" s="5"/>
      <c r="K73" s="5"/>
    </row>
    <row r="74" spans="2:11" ht="48.75" thickBot="1" x14ac:dyDescent="0.3">
      <c r="B74" s="847"/>
      <c r="C74" s="2"/>
      <c r="D74" s="40" t="s">
        <v>343</v>
      </c>
      <c r="E74" s="5"/>
      <c r="F74" s="5"/>
      <c r="G74" s="5"/>
      <c r="H74" s="5"/>
      <c r="I74" s="5"/>
      <c r="J74" s="5"/>
      <c r="K74" s="5"/>
    </row>
    <row r="75" spans="2:11" x14ac:dyDescent="0.25">
      <c r="B75" s="5"/>
      <c r="D75" s="5"/>
      <c r="E75" s="5"/>
      <c r="F75" s="5"/>
      <c r="G75" s="5"/>
      <c r="H75" s="5"/>
      <c r="I75" s="5"/>
      <c r="J75" s="5"/>
      <c r="K75" s="5"/>
    </row>
  </sheetData>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F10">
    <cfRule type="notContainsBlanks" dxfId="117" priority="5">
      <formula>LEN(TRIM(F10))&gt;0</formula>
    </cfRule>
  </conditionalFormatting>
  <conditionalFormatting sqref="F11:S11">
    <cfRule type="expression" dxfId="116" priority="3">
      <formula>E11="NO SE REPORTA"</formula>
    </cfRule>
    <cfRule type="expression" dxfId="115" priority="4">
      <formula>E10="NO APLICA"</formula>
    </cfRule>
  </conditionalFormatting>
  <conditionalFormatting sqref="E12:R12">
    <cfRule type="expression" dxfId="114"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32" r:id="rId1"/>
  </hyperlinks>
  <pageMargins left="0.25" right="0.25" top="0.75" bottom="0.75" header="0.3" footer="0.3"/>
  <pageSetup paperSize="178"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8</vt:i4>
      </vt:variant>
    </vt:vector>
  </HeadingPairs>
  <TitlesOfParts>
    <vt:vector size="42" baseType="lpstr">
      <vt:lpstr>Hoja1</vt:lpstr>
      <vt:lpstr>Datos Generales.</vt:lpstr>
      <vt:lpstr>Anexo 1 Matriz Inf Gestión CARd</vt:lpstr>
      <vt:lpstr>Protocolo Inf Gestión</vt:lpstr>
      <vt:lpstr>Matriz Seguimiento IMG</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'9RUNAP'!_Toc467769476</vt:lpstr>
      <vt:lpstr>'Anexo 1 Matriz Inf Gestión CARd'!Área_de_impresión</vt:lpstr>
      <vt:lpstr>'Protocolo Inf Gestión'!Área_de_impresión</vt:lpstr>
      <vt:lpstr>'Datos Generales.'!Lista_CAR</vt:lpstr>
      <vt:lpstr>REPORTE</vt:lpstr>
      <vt:lpstr>SI</vt:lpstr>
      <vt:lpstr>'Anexo 1 Matriz Inf Gestión CARd'!Títulos_a_imprimir</vt:lpstr>
      <vt:lpstr>'Datos Generales.'!Vigencias</vt:lpstr>
    </vt:vector>
  </TitlesOfParts>
  <Manager>nortiz@claro.net.co</Manager>
  <Company>Derechos protegidos de autor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Usuario</dc:creator>
  <cp:keywords>Documento No Oficial</cp:keywords>
  <dc:description>Matriz elaborada por Néstor Ortiz Pérez, Consultor GIZ-MADS en el marco de PROMAC</dc:description>
  <cp:lastModifiedBy>Carlos Augusto Santodomingo Vega</cp:lastModifiedBy>
  <cp:revision/>
  <dcterms:created xsi:type="dcterms:W3CDTF">2016-11-26T19:57:08Z</dcterms:created>
  <dcterms:modified xsi:type="dcterms:W3CDTF">2026-02-26T18:52:54Z</dcterms:modified>
  <cp:category>Capacitación</cp:category>
  <cp:contentStatus>Preliminar</cp:contentStatus>
</cp:coreProperties>
</file>